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9040" windowHeight="17640" activeTab="0"/>
  </bookViews>
  <sheets>
    <sheet name="Rekapitulace stavby" sheetId="1" r:id="rId1"/>
    <sheet name="A - Stavební řešení" sheetId="2" r:id="rId2"/>
    <sheet name="B - ZTI" sheetId="3" r:id="rId3"/>
    <sheet name="C. - ÚT" sheetId="4" r:id="rId4"/>
    <sheet name="D - Silnoproud" sheetId="5" r:id="rId5"/>
    <sheet name="SO_00 - Bourání objektu" sheetId="6" r:id="rId6"/>
    <sheet name="D - Silnoproud_01" sheetId="7" r:id="rId7"/>
    <sheet name="UKS. - Univerzální kabelá..." sheetId="8" r:id="rId8"/>
    <sheet name="CCTV. - Kamerový systém " sheetId="9" r:id="rId9"/>
    <sheet name="PZTS. - Poplachový zabezp..." sheetId="10" r:id="rId10"/>
    <sheet name="TS. - Tísňový systém " sheetId="11" r:id="rId11"/>
    <sheet name="DR. - Domací-školní rozhlas" sheetId="12" r:id="rId12"/>
    <sheet name="PO. - Požární ochrana" sheetId="13" r:id="rId13"/>
    <sheet name="T. - Společné kabelové trasy" sheetId="14" r:id="rId14"/>
    <sheet name="OST. - Slaboproud - ostat..." sheetId="15" r:id="rId15"/>
    <sheet name="G - Plyn" sheetId="16" r:id="rId16"/>
    <sheet name="SO_02 - Zpevněné plochy" sheetId="17" r:id="rId17"/>
    <sheet name="SO_03 - Přeložka parovodu" sheetId="18" r:id="rId18"/>
    <sheet name="SO_04 - Přeložka kanalizace" sheetId="19" r:id="rId19"/>
    <sheet name="SO_05 - Přístřešek na pop..." sheetId="20" r:id="rId20"/>
    <sheet name="VRN - Vedlejší rozpočtové..." sheetId="21" r:id="rId21"/>
    <sheet name="A - Stavební řešení_01" sheetId="22" r:id="rId22"/>
    <sheet name="B - ZTI_01" sheetId="23" r:id="rId23"/>
    <sheet name="C. - ÚT_01" sheetId="24" r:id="rId24"/>
    <sheet name="D - Silnoproud_02" sheetId="25" r:id="rId25"/>
    <sheet name="UKS. - Univerzální kabelá..._01" sheetId="26" r:id="rId26"/>
    <sheet name="AV. - Příprava pro AV tec..." sheetId="27" r:id="rId27"/>
    <sheet name="PO. - Požární ochrana_01" sheetId="28" r:id="rId28"/>
    <sheet name="T. - Společné kabelové trasy_01" sheetId="29" r:id="rId29"/>
    <sheet name="F - Vzduchotechnika" sheetId="30" r:id="rId30"/>
    <sheet name="G - Plyn_01" sheetId="31" r:id="rId31"/>
    <sheet name="Seznam figur" sheetId="32" r:id="rId32"/>
    <sheet name="Pokyny pro vyplnění" sheetId="33" r:id="rId33"/>
  </sheets>
  <definedNames>
    <definedName name="_xlnm._FilterDatabase" localSheetId="1" hidden="1">'A - Stavební řešení'!$C$101:$K$282</definedName>
    <definedName name="_xlnm._FilterDatabase" localSheetId="21" hidden="1">'A - Stavební řešení_01'!$C$114:$K$1757</definedName>
    <definedName name="_xlnm._FilterDatabase" localSheetId="26" hidden="1">'AV. - Příprava pro AV tec...'!$C$90:$K$104</definedName>
    <definedName name="_xlnm._FilterDatabase" localSheetId="2" hidden="1">'B - ZTI'!$C$95:$K$156</definedName>
    <definedName name="_xlnm._FilterDatabase" localSheetId="22" hidden="1">'B - ZTI_01'!$C$101:$K$436</definedName>
    <definedName name="_xlnm._FilterDatabase" localSheetId="3" hidden="1">'C. - ÚT'!$C$93:$K$105</definedName>
    <definedName name="_xlnm._FilterDatabase" localSheetId="23" hidden="1">'C. - ÚT_01'!$C$97:$K$229</definedName>
    <definedName name="_xlnm._FilterDatabase" localSheetId="8" hidden="1">'CCTV. - Kamerový systém '!$C$90:$K$118</definedName>
    <definedName name="_xlnm._FilterDatabase" localSheetId="4" hidden="1">'D - Silnoproud'!$C$94:$K$131</definedName>
    <definedName name="_xlnm._FilterDatabase" localSheetId="6" hidden="1">'D - Silnoproud_01'!$C$91:$K$121</definedName>
    <definedName name="_xlnm._FilterDatabase" localSheetId="24" hidden="1">'D - Silnoproud_02'!$C$98:$K$373</definedName>
    <definedName name="_xlnm._FilterDatabase" localSheetId="11" hidden="1">'DR. - Domací-školní rozhlas'!$C$90:$K$114</definedName>
    <definedName name="_xlnm._FilterDatabase" localSheetId="29" hidden="1">'F - Vzduchotechnika'!$C$96:$K$205</definedName>
    <definedName name="_xlnm._FilterDatabase" localSheetId="15" hidden="1">'G - Plyn'!$C$91:$K$95</definedName>
    <definedName name="_xlnm._FilterDatabase" localSheetId="30" hidden="1">'G - Plyn_01'!$C$99:$K$169</definedName>
    <definedName name="_xlnm._FilterDatabase" localSheetId="14" hidden="1">'OST. - Slaboproud - ostat...'!$C$92:$K$105</definedName>
    <definedName name="_xlnm._FilterDatabase" localSheetId="12" hidden="1">'PO. - Požární ochrana'!$C$90:$K$95</definedName>
    <definedName name="_xlnm._FilterDatabase" localSheetId="27" hidden="1">'PO. - Požární ochrana_01'!$C$90:$K$104</definedName>
    <definedName name="_xlnm._FilterDatabase" localSheetId="9" hidden="1">'PZTS. - Poplachový zabezp...'!$C$90:$K$114</definedName>
    <definedName name="_xlnm._FilterDatabase" localSheetId="5" hidden="1">'SO_00 - Bourání objektu'!$C$93:$K$179</definedName>
    <definedName name="_xlnm._FilterDatabase" localSheetId="16" hidden="1">'SO_02 - Zpevněné plochy'!$C$90:$K$157</definedName>
    <definedName name="_xlnm._FilterDatabase" localSheetId="17" hidden="1">'SO_03 - Přeložka parovodu'!$C$90:$K$120</definedName>
    <definedName name="_xlnm._FilterDatabase" localSheetId="18" hidden="1">'SO_04 - Přeložka kanalizace'!$C$89:$K$133</definedName>
    <definedName name="_xlnm._FilterDatabase" localSheetId="19" hidden="1">'SO_05 - Přístřešek na pop...'!$C$99:$K$253</definedName>
    <definedName name="_xlnm._FilterDatabase" localSheetId="13" hidden="1">'T. - Společné kabelové trasy'!$C$90:$K$150</definedName>
    <definedName name="_xlnm._FilterDatabase" localSheetId="28" hidden="1">'T. - Společné kabelové trasy_01'!$C$90:$K$150</definedName>
    <definedName name="_xlnm._FilterDatabase" localSheetId="10" hidden="1">'TS. - Tísňový systém '!$C$90:$K$110</definedName>
    <definedName name="_xlnm._FilterDatabase" localSheetId="7" hidden="1">'UKS. - Univerzální kabelá...'!$C$90:$K$162</definedName>
    <definedName name="_xlnm._FilterDatabase" localSheetId="25" hidden="1">'UKS. - Univerzální kabelá..._01'!$C$90:$K$162</definedName>
    <definedName name="_xlnm._FilterDatabase" localSheetId="20" hidden="1">'VRN - Vedlejší rozpočtové...'!$C$90:$K$144</definedName>
    <definedName name="_xlnm.Print_Area" localSheetId="1">'A - Stavební řešení'!$C$4:$J$43,'A - Stavební řešení'!$C$49:$J$79,'A - Stavební řešení'!$C$85:$K$282</definedName>
    <definedName name="_xlnm.Print_Area" localSheetId="21">'A - Stavební řešení_01'!$C$4:$J$43,'A - Stavební řešení_01'!$C$49:$J$92,'A - Stavební řešení_01'!$C$98:$K$1757</definedName>
    <definedName name="_xlnm.Print_Area" localSheetId="26">'AV. - Příprava pro AV tec...'!$C$4:$J$43,'AV. - Příprava pro AV tec...'!$C$49:$J$68,'AV. - Příprava pro AV tec...'!$C$74:$K$104</definedName>
    <definedName name="_xlnm.Print_Area" localSheetId="2">'B - ZTI'!$C$4:$J$43,'B - ZTI'!$C$49:$J$73,'B - ZTI'!$C$79:$K$156</definedName>
    <definedName name="_xlnm.Print_Area" localSheetId="22">'B - ZTI_01'!$C$4:$J$43,'B - ZTI_01'!$C$49:$J$79,'B - ZTI_01'!$C$85:$K$436</definedName>
    <definedName name="_xlnm.Print_Area" localSheetId="3">'C. - ÚT'!$C$4:$J$43,'C. - ÚT'!$C$49:$J$71,'C. - ÚT'!$C$77:$K$105</definedName>
    <definedName name="_xlnm.Print_Area" localSheetId="23">'C. - ÚT_01'!$C$4:$J$43,'C. - ÚT_01'!$C$49:$J$75,'C. - ÚT_01'!$C$81:$K$229</definedName>
    <definedName name="_xlnm.Print_Area" localSheetId="8">'CCTV. - Kamerový systém '!$C$4:$J$43,'CCTV. - Kamerový systém '!$C$49:$J$68,'CCTV. - Kamerový systém '!$C$74:$K$118</definedName>
    <definedName name="_xlnm.Print_Area" localSheetId="4">'D - Silnoproud'!$C$4:$J$43,'D - Silnoproud'!$C$49:$J$72,'D - Silnoproud'!$C$78:$K$131</definedName>
    <definedName name="_xlnm.Print_Area" localSheetId="6">'D - Silnoproud_01'!$C$4:$J$43,'D - Silnoproud_01'!$C$49:$J$69,'D - Silnoproud_01'!$C$75:$K$121</definedName>
    <definedName name="_xlnm.Print_Area" localSheetId="24">'D - Silnoproud_02'!$C$4:$J$43,'D - Silnoproud_02'!$C$49:$J$76,'D - Silnoproud_02'!$C$82:$K$373</definedName>
    <definedName name="_xlnm.Print_Area" localSheetId="11">'DR. - Domací-školní rozhlas'!$C$4:$J$43,'DR. - Domací-školní rozhlas'!$C$49:$J$68,'DR. - Domací-školní rozhlas'!$C$74:$K$114</definedName>
    <definedName name="_xlnm.Print_Area" localSheetId="29">'F - Vzduchotechnika'!$C$4:$J$43,'F - Vzduchotechnika'!$C$49:$J$74,'F - Vzduchotechnika'!$C$80:$K$205</definedName>
    <definedName name="_xlnm.Print_Area" localSheetId="15">'G - Plyn'!$C$4:$J$43,'G - Plyn'!$C$49:$J$69,'G - Plyn'!$C$75:$K$95</definedName>
    <definedName name="_xlnm.Print_Area" localSheetId="30">'G - Plyn_01'!$C$4:$J$43,'G - Plyn_01'!$C$49:$J$77,'G - Plyn_01'!$C$83:$K$169</definedName>
    <definedName name="_xlnm.Print_Area" localSheetId="14">'OST. - Slaboproud - ostat...'!$C$4:$J$43,'OST. - Slaboproud - ostat...'!$C$49:$J$70,'OST. - Slaboproud - ostat...'!$C$76:$K$105</definedName>
    <definedName name="_xlnm.Print_Area" localSheetId="12">'PO. - Požární ochrana'!$C$4:$J$43,'PO. - Požární ochrana'!$C$49:$J$68,'PO. - Požární ochrana'!$C$74:$K$95</definedName>
    <definedName name="_xlnm.Print_Area" localSheetId="27">'PO. - Požární ochrana_01'!$C$4:$J$43,'PO. - Požární ochrana_01'!$C$49:$J$68,'PO. - Požární ochrana_01'!$C$74:$K$104</definedName>
    <definedName name="_xlnm.Print_Area" localSheetId="32">'Pokyny pro vyplnění'!$B$2:$K$71,'Pokyny pro vyplnění'!$B$74:$K$118,'Pokyny pro vyplnění'!$B$121:$K$161,'Pokyny pro vyplnění'!$B$164:$K$219</definedName>
    <definedName name="_xlnm.Print_Area" localSheetId="9">'PZTS. - Poplachový zabezp...'!$C$4:$J$43,'PZTS. - Poplachový zabezp...'!$C$49:$J$68,'PZTS. - Poplachový zabezp...'!$C$74:$K$114</definedName>
    <definedName name="_xlnm.Print_Area" localSheetId="0">'Rekapitulace stavby'!$D$4:$AO$36,'Rekapitulace stavby'!$C$42:$AQ$93</definedName>
    <definedName name="_xlnm.Print_Area" localSheetId="31">'Seznam figur'!$C$4:$G$29</definedName>
    <definedName name="_xlnm.Print_Area" localSheetId="5">'SO_00 - Bourání objektu'!$C$4:$J$41,'SO_00 - Bourání objektu'!$C$47:$J$73,'SO_00 - Bourání objektu'!$C$79:$K$179</definedName>
    <definedName name="_xlnm.Print_Area" localSheetId="16">'SO_02 - Zpevněné plochy'!$C$4:$J$41,'SO_02 - Zpevněné plochy'!$C$47:$J$70,'SO_02 - Zpevněné plochy'!$C$76:$K$157</definedName>
    <definedName name="_xlnm.Print_Area" localSheetId="17">'SO_03 - Přeložka parovodu'!$C$4:$J$41,'SO_03 - Přeložka parovodu'!$C$47:$J$70,'SO_03 - Přeložka parovodu'!$C$76:$K$120</definedName>
    <definedName name="_xlnm.Print_Area" localSheetId="18">'SO_04 - Přeložka kanalizace'!$C$4:$J$41,'SO_04 - Přeložka kanalizace'!$C$47:$J$69,'SO_04 - Přeložka kanalizace'!$C$75:$K$133</definedName>
    <definedName name="_xlnm.Print_Area" localSheetId="19">'SO_05 - Přístřešek na pop...'!$C$4:$J$41,'SO_05 - Přístřešek na pop...'!$C$47:$J$79,'SO_05 - Přístřešek na pop...'!$C$85:$K$253</definedName>
    <definedName name="_xlnm.Print_Area" localSheetId="13">'T. - Společné kabelové trasy'!$C$4:$J$43,'T. - Společné kabelové trasy'!$C$49:$J$68,'T. - Společné kabelové trasy'!$C$74:$K$150</definedName>
    <definedName name="_xlnm.Print_Area" localSheetId="28">'T. - Společné kabelové trasy_01'!$C$4:$J$43,'T. - Společné kabelové trasy_01'!$C$49:$J$68,'T. - Společné kabelové trasy_01'!$C$74:$K$150</definedName>
    <definedName name="_xlnm.Print_Area" localSheetId="10">'TS. - Tísňový systém '!$C$4:$J$43,'TS. - Tísňový systém '!$C$49:$J$68,'TS. - Tísňový systém '!$C$74:$K$110</definedName>
    <definedName name="_xlnm.Print_Area" localSheetId="7">'UKS. - Univerzální kabelá...'!$C$4:$J$43,'UKS. - Univerzální kabelá...'!$C$49:$J$68,'UKS. - Univerzální kabelá...'!$C$74:$K$162</definedName>
    <definedName name="_xlnm.Print_Area" localSheetId="25">'UKS. - Univerzální kabelá..._01'!$C$4:$J$43,'UKS. - Univerzální kabelá..._01'!$C$49:$J$68,'UKS. - Univerzální kabelá..._01'!$C$74:$K$162</definedName>
    <definedName name="_xlnm.Print_Area" localSheetId="20">'VRN - Vedlejší rozpočtové...'!$C$4:$J$41,'VRN - Vedlejší rozpočtové...'!$C$47:$J$70,'VRN - Vedlejší rozpočtové...'!$C$76:$K$144</definedName>
    <definedName name="_xlnm.Print_Titles" localSheetId="0">'Rekapitulace stavby'!$52:$52</definedName>
    <definedName name="_xlnm.Print_Titles" localSheetId="1">'A - Stavební řešení'!$101:$101</definedName>
    <definedName name="_xlnm.Print_Titles" localSheetId="2">'B - ZTI'!$95:$95</definedName>
    <definedName name="_xlnm.Print_Titles" localSheetId="3">'C. - ÚT'!$93:$93</definedName>
    <definedName name="_xlnm.Print_Titles" localSheetId="4">'D - Silnoproud'!$94:$94</definedName>
    <definedName name="_xlnm.Print_Titles" localSheetId="5">'SO_00 - Bourání objektu'!$93:$93</definedName>
    <definedName name="_xlnm.Print_Titles" localSheetId="6">'D - Silnoproud_01'!$91:$91</definedName>
    <definedName name="_xlnm.Print_Titles" localSheetId="7">'UKS. - Univerzální kabelá...'!$90:$90</definedName>
    <definedName name="_xlnm.Print_Titles" localSheetId="8">'CCTV. - Kamerový systém '!$90:$90</definedName>
    <definedName name="_xlnm.Print_Titles" localSheetId="9">'PZTS. - Poplachový zabezp...'!$90:$90</definedName>
    <definedName name="_xlnm.Print_Titles" localSheetId="10">'TS. - Tísňový systém '!$90:$90</definedName>
    <definedName name="_xlnm.Print_Titles" localSheetId="11">'DR. - Domací-školní rozhlas'!$90:$90</definedName>
    <definedName name="_xlnm.Print_Titles" localSheetId="12">'PO. - Požární ochrana'!$90:$90</definedName>
    <definedName name="_xlnm.Print_Titles" localSheetId="13">'T. - Společné kabelové trasy'!$90:$90</definedName>
    <definedName name="_xlnm.Print_Titles" localSheetId="14">'OST. - Slaboproud - ostat...'!$92:$92</definedName>
    <definedName name="_xlnm.Print_Titles" localSheetId="15">'G - Plyn'!$91:$91</definedName>
    <definedName name="_xlnm.Print_Titles" localSheetId="16">'SO_02 - Zpevněné plochy'!$90:$90</definedName>
    <definedName name="_xlnm.Print_Titles" localSheetId="17">'SO_03 - Přeložka parovodu'!$90:$90</definedName>
    <definedName name="_xlnm.Print_Titles" localSheetId="18">'SO_04 - Přeložka kanalizace'!$89:$89</definedName>
    <definedName name="_xlnm.Print_Titles" localSheetId="19">'SO_05 - Přístřešek na pop...'!$99:$99</definedName>
    <definedName name="_xlnm.Print_Titles" localSheetId="20">'VRN - Vedlejší rozpočtové...'!$90:$90</definedName>
    <definedName name="_xlnm.Print_Titles" localSheetId="21">'A - Stavební řešení_01'!$114:$114</definedName>
    <definedName name="_xlnm.Print_Titles" localSheetId="22">'B - ZTI_01'!$101:$101</definedName>
    <definedName name="_xlnm.Print_Titles" localSheetId="23">'C. - ÚT_01'!$97:$97</definedName>
    <definedName name="_xlnm.Print_Titles" localSheetId="24">'D - Silnoproud_02'!$98:$98</definedName>
    <definedName name="_xlnm.Print_Titles" localSheetId="25">'UKS. - Univerzální kabelá..._01'!$90:$90</definedName>
    <definedName name="_xlnm.Print_Titles" localSheetId="26">'AV. - Příprava pro AV tec...'!$90:$90</definedName>
    <definedName name="_xlnm.Print_Titles" localSheetId="27">'PO. - Požární ochrana_01'!$90:$90</definedName>
    <definedName name="_xlnm.Print_Titles" localSheetId="28">'T. - Společné kabelové trasy_01'!$90:$90</definedName>
    <definedName name="_xlnm.Print_Titles" localSheetId="29">'F - Vzduchotechnika'!$96:$96</definedName>
    <definedName name="_xlnm.Print_Titles" localSheetId="30">'G - Plyn_01'!$99:$99</definedName>
    <definedName name="_xlnm.Print_Titles" localSheetId="31">'Seznam figur'!$9:$9</definedName>
  </definedNames>
  <calcPr calcId="191029"/>
</workbook>
</file>

<file path=xl/sharedStrings.xml><?xml version="1.0" encoding="utf-8"?>
<sst xmlns="http://schemas.openxmlformats.org/spreadsheetml/2006/main" count="36245" uniqueCount="4466">
  <si>
    <t>Export Komplet</t>
  </si>
  <si>
    <t>VZ</t>
  </si>
  <si>
    <t>2.0</t>
  </si>
  <si>
    <t>ZAMOK</t>
  </si>
  <si>
    <t>False</t>
  </si>
  <si>
    <t>{413e5a66-eb97-493a-a5ce-2ece380946de}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</si>
  <si>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</si>
  <si>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</si>
  <si>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</si>
  <si>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</si>
  <si>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</si>
  <si>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</si>
  <si>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</si>
  <si>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</si>
  <si>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03921-REV_I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</si>
  <si>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</si>
  <si>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</si>
  <si>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Přístavba objektu SOŠ a SOU Kladno</t>
  </si>
  <si>
    <t>KSO:</t>
  </si>
  <si>
    <t/>
  </si>
  <si>
    <t>CC-CZ:</t>
  </si>
  <si>
    <t>Místo:</t>
  </si>
  <si>
    <t>Kladno</t>
  </si>
  <si>
    <t>Datum:</t>
  </si>
  <si>
    <t>19. 9. 2023</t>
  </si>
  <si>
    <t>Zadavatel:</t>
  </si>
  <si>
    <t>IČ:</t>
  </si>
  <si>
    <t>SOŠ a SOU Kladno, Nám. E. Beneše 2353, Kladno</t>
  </si>
  <si>
    <t>DIČ:</t>
  </si>
  <si>
    <t>Uchazeč:</t>
  </si>
  <si>
    <t>Vyplň údaj</t>
  </si>
  <si>
    <t>Projektant:</t>
  </si>
  <si>
    <t>03776841</t>
  </si>
  <si>
    <t>Ateliér Civilista s.r.o., Bratronice 241, 273 63</t>
  </si>
  <si>
    <t>CZ03776841</t>
  </si>
  <si>
    <t>True</t>
  </si>
  <si>
    <t>Zpracovatel:</t>
  </si>
  <si>
    <t xml:space="preserve"> </t>
  </si>
  <si>
    <t>Poznámka:</t>
  </si>
  <si>
    <t xml:space="preserve">Při zpracování nabídky je nutné vycházet ze všech částí dokumentace. Povinností dodavatele je překontrolovat specifikaci materiálu, a na případné chybějící materiály nebo výkony upozornit Jinak se předpokládá, že jsou zahrnuty v celkové ceně díla uchazeče. Součástí ceny musí být veškeré náklady včetně přípomocí, aby cena byla konečná a zahrnovala celou dodávku akce. Dodavatel ručí za to, že v nabízené ceně jsou navrženy veškeré potřebné konstrukce, prvky, zařízení a potřebné výkony a že všechny početní úkony jsou provedeny správně. Dodávka akce se předpokládá včetně kompletní montáže, veškerého souvisejícího doplňkového, podružného a montážního materiálu tak, aby celé zařízení bylo funkční a splňovalo všechny předpisy, které se na ně vztahují. Je-li v technickém zadání, nebo výkazu výměr, definován konkrétní výrobek (nebo technologie), má se za to, že je tím definován minimální požadovaný standard a v nabídce může být nahrazen i výrobkem nebo technologií srovnatelnou; v tom případě uchazeč v nabídce uvede podrobnější specifikaci použitého alternativního výrobku. Zadavatel připouští použití jiných, kvalitativně a technicky obdobných prvků. Nabízené materiály budou předloženy ke schválení objednateli s příslušnou technickou dokumentací, atesty apod. Za použití jiných než v technickém zadání navržených specifikací nese zodpovědnost zhotovitel. 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</si>
  <si>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</si>
  <si>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</si>
  <si>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</si>
  <si>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</si>
  <si>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</si>
  <si>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</si>
  <si>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</si>
  <si>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</si>
  <si>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</si>
  <si>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</si>
  <si>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</si>
  <si>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</si>
  <si>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</si>
  <si>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</si>
  <si>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</si>
  <si>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</si>
  <si>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</si>
  <si>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</si>
  <si>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</si>
  <si>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</si>
  <si>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</si>
  <si>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</si>
  <si>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</si>
  <si>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</si>
  <si>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</si>
  <si>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</si>
  <si>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</si>
  <si>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</si>
  <si>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</si>
  <si>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</si>
  <si>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</si>
  <si>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</si>
  <si>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</si>
  <si>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</si>
  <si>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</si>
  <si>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</si>
  <si>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</si>
  <si>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</si>
  <si>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03921-III-DOPROV_N</t>
  </si>
  <si>
    <t>STA</t>
  </si>
  <si>
    <t>1</t>
  </si>
  <si>
    <t>{89202b82-07c6-40cd-a341-2ae16c25fea4}</t>
  </si>
  <si>
    <t>2</t>
  </si>
  <si>
    <t>SO_01</t>
  </si>
  <si>
    <t>Novostavba učeben</t>
  </si>
  <si>
    <t>Soupis</t>
  </si>
  <si>
    <t>{790bf8cb-163b-4361-afe8-710dc9c79db5}</t>
  </si>
  <si>
    <t>/</t>
  </si>
  <si>
    <t>A</t>
  </si>
  <si>
    <t>Stavební řešení</t>
  </si>
  <si>
    <t>3</t>
  </si>
  <si>
    <t>{64e4cc31-3721-4e67-8d78-314029bbdbf1}</t>
  </si>
  <si>
    <t>B</t>
  </si>
  <si>
    <t>ZTI</t>
  </si>
  <si>
    <t>{6e0a7af5-7c91-4c62-a5ec-9f168c57df0b}</t>
  </si>
  <si>
    <t>C.</t>
  </si>
  <si>
    <t>ÚT</t>
  </si>
  <si>
    <t>{011b2a48-fd50-47ac-a22d-6c845f972f32}</t>
  </si>
  <si>
    <t>Silnoproud</t>
  </si>
  <si>
    <t>{112e314b-8e66-40d1-a517-e3701ab44cae}</t>
  </si>
  <si>
    <t>03921-III-NEPRIME_N</t>
  </si>
  <si>
    <t>{5b5b8b2d-3332-4887-8db4-351e61a641b5}</t>
  </si>
  <si>
    <t>SO_00</t>
  </si>
  <si>
    <t>Bourání objektu</t>
  </si>
  <si>
    <t>{08b28e1d-45a2-4b91-8e71-8fe5723661d3}</t>
  </si>
  <si>
    <t>{ce94b8af-0557-4580-9816-67df3f69eb3b}</t>
  </si>
  <si>
    <t>{e1c2ee8b-2575-4f1d-afd5-70a2f42b4a1c}</t>
  </si>
  <si>
    <t>E</t>
  </si>
  <si>
    <t>Slaboproud</t>
  </si>
  <si>
    <t>{2afe6b84-db4c-48df-841b-56ebf75c005c}</t>
  </si>
  <si>
    <t>UKS.</t>
  </si>
  <si>
    <t>Univerzální kabelážní systém</t>
  </si>
  <si>
    <t>4</t>
  </si>
  <si>
    <t>{4c31c00c-4385-4c0d-9fdc-f2b42b3cffdb}</t>
  </si>
  <si>
    <t>CCTV.</t>
  </si>
  <si>
    <t xml:space="preserve">Kamerový systém </t>
  </si>
  <si>
    <t>{a4fb34d3-bd09-44d2-9f2b-6e4ccc4781fe}</t>
  </si>
  <si>
    <t>PZTS.</t>
  </si>
  <si>
    <t>Poplachový zabezpečovací a tísňový systém</t>
  </si>
  <si>
    <t>{a51cd55d-be21-40c3-a3c1-76e9204f9394}</t>
  </si>
  <si>
    <t>TS.</t>
  </si>
  <si>
    <t xml:space="preserve">Tísňový systém </t>
  </si>
  <si>
    <t>{ea632aeb-2d81-4378-b85a-99de3b41c8eb}</t>
  </si>
  <si>
    <t>DR.</t>
  </si>
  <si>
    <t>Domací/školní rozhlas</t>
  </si>
  <si>
    <t>{32ed4296-9857-4b42-8aeb-0379a9e5f8b0}</t>
  </si>
  <si>
    <t>PO.</t>
  </si>
  <si>
    <t>Požární ochrana</t>
  </si>
  <si>
    <t>{7a8a81b7-f015-47fb-bbfc-c946e449cb5e}</t>
  </si>
  <si>
    <t>T.</t>
  </si>
  <si>
    <t>Společné kabelové trasy</t>
  </si>
  <si>
    <t>{e9bcc204-ed4c-47ce-a4a3-641ef8179201}</t>
  </si>
  <si>
    <t>OST.</t>
  </si>
  <si>
    <t>Slaboproud - ostatní náklady</t>
  </si>
  <si>
    <t>{e1b6d800-8664-446c-a54e-b0d53730c714}</t>
  </si>
  <si>
    <t>G</t>
  </si>
  <si>
    <t>Plyn</t>
  </si>
  <si>
    <t>{3aef235e-bd67-4f2e-9afc-f628f530f742}</t>
  </si>
  <si>
    <t>SO_02</t>
  </si>
  <si>
    <t>Zpevněné plochy</t>
  </si>
  <si>
    <t>{54a2d51f-bcf0-4430-9c1a-b254fc41875b}</t>
  </si>
  <si>
    <t>SO_03</t>
  </si>
  <si>
    <t>Přeložka parovodu</t>
  </si>
  <si>
    <t>{6d5e9899-6f69-41f5-9a40-0663db98d5f2}</t>
  </si>
  <si>
    <t>SO_04</t>
  </si>
  <si>
    <t>Přeložka kanalizace</t>
  </si>
  <si>
    <t>{efda8ba4-0703-4ff0-a844-0fc41b44110a}</t>
  </si>
  <si>
    <t>SO_05</t>
  </si>
  <si>
    <t>Přístřešek na popelnice</t>
  </si>
  <si>
    <t>{1690f17c-1055-4d6e-8d02-1ba45b4a4fba}</t>
  </si>
  <si>
    <t>VRN</t>
  </si>
  <si>
    <t>Vedlejší rozpočtové náklady</t>
  </si>
  <si>
    <t>{4a7ae55f-05e2-48c9-bf72-0115d91695ad}</t>
  </si>
  <si>
    <t>03921-III-PRIME_N</t>
  </si>
  <si>
    <t>{c928ec9a-e9fb-4957-802c-34138b0cb3ab}</t>
  </si>
  <si>
    <t>{187514e2-8e84-4d69-811a-d4d48b25291d}</t>
  </si>
  <si>
    <t>{bed95dd1-7097-41ad-8755-243e54329c75}</t>
  </si>
  <si>
    <t>{f1383614-9cd9-4d47-8d0d-90de098f90ce}</t>
  </si>
  <si>
    <t>{e9e7a571-bfc6-494f-aef0-7c35ff74b345}</t>
  </si>
  <si>
    <t>{14dcc174-4c1a-4c86-8aa5-3f84183d6bd8}</t>
  </si>
  <si>
    <t>{35ec8e05-929a-45d7-b4ad-b5f17afac896}</t>
  </si>
  <si>
    <t>{b1fcd438-6cd2-4e5a-a73e-f958121ce084}</t>
  </si>
  <si>
    <t>AV.</t>
  </si>
  <si>
    <t>Příprava pro AV techniku</t>
  </si>
  <si>
    <t>{27d1c6b3-d72a-402d-8d4a-0ec5e2b7bcaa}</t>
  </si>
  <si>
    <t>{a8d91cf4-f352-4519-9a6c-a1cb7548bc97}</t>
  </si>
  <si>
    <t>{d7f6ade7-d4b8-42f7-a4e8-bc83f369e111}</t>
  </si>
  <si>
    <t>F</t>
  </si>
  <si>
    <t>Vzduchotechnika</t>
  </si>
  <si>
    <t>{a26126e6-e872-460a-9cdb-e4ece2f56a34}</t>
  </si>
  <si>
    <t>{03171ea1-8b5e-4376-97b1-4dd2648d1512}</t>
  </si>
  <si>
    <t>KRYCÍ LIST SOUPISU PRACÍ</t>
  </si>
  <si>
    <t>Objekt:</t>
  </si>
  <si>
    <t>03921-III-DOPROV_N - Přístavba objektu SOŠ a SOU Kladno</t>
  </si>
  <si>
    <t>Soupis:</t>
  </si>
  <si>
    <t>SO_01 - Novostavba učeben</t>
  </si>
  <si>
    <t>Úroveň 3:</t>
  </si>
  <si>
    <t>A - Stavební řešení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</si>
  <si>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</si>
  <si>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</si>
  <si>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</si>
  <si>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</si>
  <si>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</si>
  <si>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</si>
  <si>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</si>
  <si>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</si>
  <si>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</si>
  <si>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713 - Izolace tepelné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</si>
  <si>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</si>
  <si>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</si>
  <si>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</si>
  <si>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</si>
  <si>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</si>
  <si>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</si>
  <si>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</si>
  <si>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</si>
  <si>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</si>
  <si>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</si>
  <si>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</si>
  <si>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</si>
  <si>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</si>
  <si>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</si>
  <si>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</si>
  <si>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</si>
  <si>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</si>
  <si>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</si>
  <si>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</si>
  <si>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</si>
  <si>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</si>
  <si>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</si>
  <si>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</si>
  <si>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60</t>
  </si>
  <si>
    <t>K</t>
  </si>
  <si>
    <t>612341121</t>
  </si>
  <si>
    <t>Sádrová nebo vápenosádrová omítka hladká jednovrstvá vnitřních stěn nanášená ručně</t>
  </si>
  <si>
    <t>m2</t>
  </si>
  <si>
    <t>CS ÚRS 2022 01</t>
  </si>
  <si>
    <t>-2084684599</t>
  </si>
  <si>
    <t>PP</t>
  </si>
  <si>
    <t>Omítka sádrová nebo vápenosádrová vnitřních ploch nanášená ručně jednovrstvá, tloušťky do 10 mm hladká svislých konstrukcí stěn</t>
  </si>
  <si>
    <t>Online PSC</t>
  </si>
  <si>
    <t>https://podminky.urs.cz/item/CS_URS_2022_01/612341121</t>
  </si>
  <si>
    <t>VV</t>
  </si>
  <si>
    <t>"1.NP 21-185_Přístavba SOŠ a SOU Kladno_DPS_06 (003).jpg</t>
  </si>
  <si>
    <t>(1,75+2,485+0,115)*3,5</t>
  </si>
  <si>
    <t>2,5*0,9</t>
  </si>
  <si>
    <t>Součet</t>
  </si>
  <si>
    <t>61</t>
  </si>
  <si>
    <t>612341191</t>
  </si>
  <si>
    <t>Příplatek k sádrové omítce vnitřních stěn za každých dalších 5 mm tloušťky ručně</t>
  </si>
  <si>
    <t>1556462547</t>
  </si>
  <si>
    <t>Omítka sádrová nebo vápenosádrová vnitřních ploch nanášená ručně Příplatek k cenám za každých dalších i započatých 5 mm tloušťky omítky přes 10 mm stěn</t>
  </si>
  <si>
    <t>https://podminky.urs.cz/item/CS_URS_2022_01/612341191</t>
  </si>
  <si>
    <t>66</t>
  </si>
  <si>
    <t>622143005</t>
  </si>
  <si>
    <t>Montáž omítníků plastových, pozinkovaných nebo dřevěných</t>
  </si>
  <si>
    <t>m</t>
  </si>
  <si>
    <t>1383786367</t>
  </si>
  <si>
    <t>Montáž omítkových profilů plastových, pozinkovaných nebo dřevěných upevněných vtlačením do podkladní vrstvy nebo přibitím omítníků</t>
  </si>
  <si>
    <t>https://podminky.urs.cz/item/CS_URS_2022_01/622143005</t>
  </si>
  <si>
    <t>17,475/0,8</t>
  </si>
  <si>
    <t>67</t>
  </si>
  <si>
    <t>M</t>
  </si>
  <si>
    <t>56284232</t>
  </si>
  <si>
    <t>omítník PVC tl omítky tl 8mm</t>
  </si>
  <si>
    <t>8</t>
  </si>
  <si>
    <t>-1347795480</t>
  </si>
  <si>
    <t>82</t>
  </si>
  <si>
    <t>632441213</t>
  </si>
  <si>
    <t>Potěr anhydritový samonivelační litý C20 tl přes 35 do 40 mm</t>
  </si>
  <si>
    <t>1249598502</t>
  </si>
  <si>
    <t>Potěr anhydritový samonivelační litý tř. C 20, tl. přes 35 do 40 mm</t>
  </si>
  <si>
    <t>https://podminky.urs.cz/item/CS_URS_2022_01/632441213</t>
  </si>
  <si>
    <t>24,4</t>
  </si>
  <si>
    <t>83</t>
  </si>
  <si>
    <t>632481213</t>
  </si>
  <si>
    <t>Separační vrstva z PE fólie</t>
  </si>
  <si>
    <t>-1415974715</t>
  </si>
  <si>
    <t>Separační vrstva k oddělení podlahových vrstev z polyetylénové fólie</t>
  </si>
  <si>
    <t>https://podminky.urs.cz/item/CS_URS_2022_01/632481213</t>
  </si>
  <si>
    <t>84</t>
  </si>
  <si>
    <t>633811111</t>
  </si>
  <si>
    <t>Broušení nerovností betonových podlah do 2 mm - stržení šlemu</t>
  </si>
  <si>
    <t>-57205079</t>
  </si>
  <si>
    <t>Broušení betonových podlah nerovností do 2 mm (stržení šlemu)</t>
  </si>
  <si>
    <t>https://podminky.urs.cz/item/CS_URS_2022_01/633811111</t>
  </si>
  <si>
    <t>85</t>
  </si>
  <si>
    <t>634112112</t>
  </si>
  <si>
    <t>Obvodová dilatace podlahovým páskem z pěnového PE mezi stěnou a mazaninou nebo potěrem v 100 mm</t>
  </si>
  <si>
    <t>335563624</t>
  </si>
  <si>
    <t>Obvodová dilatace mezi stěnou a mazaninou nebo potěrem podlahovým páskem z pěnového PE tl. do 10 mm, výšky 100 mm</t>
  </si>
  <si>
    <t>https://podminky.urs.cz/item/CS_URS_2022_01/634112112</t>
  </si>
  <si>
    <t>19,59</t>
  </si>
  <si>
    <t>9</t>
  </si>
  <si>
    <t>Ostatní konstrukce a práce, bourání</t>
  </si>
  <si>
    <t>94</t>
  </si>
  <si>
    <t>952901111</t>
  </si>
  <si>
    <t>Vyčištění budov bytové a občanské výstavby při výšce podlaží do 4 m</t>
  </si>
  <si>
    <t>-1778041081</t>
  </si>
  <si>
    <t>Vyčištění budov nebo objektů před předáním do užívání budov bytové nebo občanské výstavby, světlé výšky podlaží do 4 m</t>
  </si>
  <si>
    <t>https://podminky.urs.cz/item/CS_URS_2022_01/952901111</t>
  </si>
  <si>
    <t>998</t>
  </si>
  <si>
    <t>Přesun hmot</t>
  </si>
  <si>
    <t>105</t>
  </si>
  <si>
    <t>998011003</t>
  </si>
  <si>
    <t>Přesun hmot pro budovy zděné v přes 12 do 24 m</t>
  </si>
  <si>
    <t>t</t>
  </si>
  <si>
    <t>-250342409</t>
  </si>
  <si>
    <t>Přesun hmot pro budovy občanské výstavby, bydlení, výrobu a služby s nosnou svislou konstrukcí zděnou z cihel, tvárnic nebo kamene vodorovná dopravní vzdálenost do 100 m pro budovy výšky přes 12 do 24 m</t>
  </si>
  <si>
    <t>https://podminky.urs.cz/item/CS_URS_2022_01/998011003</t>
  </si>
  <si>
    <t>PSV</t>
  </si>
  <si>
    <t>Práce a dodávky PSV</t>
  </si>
  <si>
    <t>713</t>
  </si>
  <si>
    <t>Izolace tepelné</t>
  </si>
  <si>
    <t>142</t>
  </si>
  <si>
    <t>713121111</t>
  </si>
  <si>
    <t>Montáž izolace tepelné podlah volně kladenými rohožemi, pásy, dílci, deskami 1 vrstva</t>
  </si>
  <si>
    <t>16</t>
  </si>
  <si>
    <t>134485198</t>
  </si>
  <si>
    <t>Montáž tepelné izolace podlah rohožemi, pásy, deskami, dílci, bloky (izolační materiál ve specifikaci) kladenými volně jednovrstvá</t>
  </si>
  <si>
    <t>https://podminky.urs.cz/item/CS_URS_2022_01/713121111</t>
  </si>
  <si>
    <t>143</t>
  </si>
  <si>
    <t>28372317</t>
  </si>
  <si>
    <t>deska EPS 100 pro konstrukce s běžným zatížením λ=0,037 tl 150mm</t>
  </si>
  <si>
    <t>32</t>
  </si>
  <si>
    <t>762522824</t>
  </si>
  <si>
    <t>24,4*1,02 "Přepočtené koeficientem množství</t>
  </si>
  <si>
    <t>156</t>
  </si>
  <si>
    <t>998713103</t>
  </si>
  <si>
    <t>Přesun hmot tonážní pro izolace tepelné v objektech v přes 12 do 24 m</t>
  </si>
  <si>
    <t>-2117715532</t>
  </si>
  <si>
    <t>Přesun hmot pro izolace tepelné stanovený z hmotnosti přesunovaného materiálu vodorovná dopravní vzdálenost do 50 m v objektech výšky přes 12 m do 24 m</t>
  </si>
  <si>
    <t>https://podminky.urs.cz/item/CS_URS_2022_01/998713103</t>
  </si>
  <si>
    <t>763</t>
  </si>
  <si>
    <t>Konstrukce suché výstavby</t>
  </si>
  <si>
    <t>175</t>
  </si>
  <si>
    <t>763121410R</t>
  </si>
  <si>
    <t>SDK stěna předsazená tl 52,5 mm dřevěná nosná konstrukce 40x60mm</t>
  </si>
  <si>
    <t>740211184</t>
  </si>
  <si>
    <t>(6,25+2,345)*3,5</t>
  </si>
  <si>
    <t>176</t>
  </si>
  <si>
    <t>763121714</t>
  </si>
  <si>
    <t>SDK stěna předsazená základní penetrační nátěr</t>
  </si>
  <si>
    <t>971620329</t>
  </si>
  <si>
    <t>Stěna předsazená ze sádrokartonových desek ostatní konstrukce a práce na předsazených stěnách ze sádrokartonových desek základní penetrační nátěr</t>
  </si>
  <si>
    <t>https://podminky.urs.cz/item/CS_URS_2022_01/763121714</t>
  </si>
  <si>
    <t>30,083</t>
  </si>
  <si>
    <t>177</t>
  </si>
  <si>
    <t>763121761</t>
  </si>
  <si>
    <t>Příplatek k SDK stěně předsazené za rovinnost kvality Q3</t>
  </si>
  <si>
    <t>-1860775693</t>
  </si>
  <si>
    <t>Stěna předsazená ze sádrokartonových desek Příplatek k cenám za rovinnost kvality speciální tmelení kvality Q3</t>
  </si>
  <si>
    <t>https://podminky.urs.cz/item/CS_URS_2022_01/763121761</t>
  </si>
  <si>
    <t>321</t>
  </si>
  <si>
    <t>763131411</t>
  </si>
  <si>
    <t>SDK podhled desky 1xA 12,5 bez izolace dvouvrstvá spodní kce profil CD+UD</t>
  </si>
  <si>
    <t>1813262946</t>
  </si>
  <si>
    <t>Podhled ze sádrokartonových desek dvouvrstvá zavěšená spodní konstrukce z ocelových profilů CD, UD jednoduše opláštěná deskou standardní A, tl. 12,5 mm, bez izolace</t>
  </si>
  <si>
    <t>https://podminky.urs.cz/item/CS_URS_2022_01/763131411</t>
  </si>
  <si>
    <t>179</t>
  </si>
  <si>
    <t>763131714</t>
  </si>
  <si>
    <t>SDK podhled základní penetrační nátěr</t>
  </si>
  <si>
    <t>-145718522</t>
  </si>
  <si>
    <t>Podhled ze sádrokartonových desek ostatní práce a konstrukce na podhledech ze sádrokartonových desek základní penetrační nátěr</t>
  </si>
  <si>
    <t>https://podminky.urs.cz/item/CS_URS_2022_01/763131714</t>
  </si>
  <si>
    <t>180</t>
  </si>
  <si>
    <t>763131765</t>
  </si>
  <si>
    <t>Příplatek k SDK podhledu za výšku zavěšení přes 0,5 do 1,0 m</t>
  </si>
  <si>
    <t>473403185</t>
  </si>
  <si>
    <t>Podhled ze sádrokartonových desek Příplatek k cenám za výšku zavěšení přes 0,5 do 1,0 m</t>
  </si>
  <si>
    <t>https://podminky.urs.cz/item/CS_URS_2022_01/763131765</t>
  </si>
  <si>
    <t>181</t>
  </si>
  <si>
    <t>763131771</t>
  </si>
  <si>
    <t>Příplatek k SDK podhledu za rovinnost kvality Q3</t>
  </si>
  <si>
    <t>-1852910838</t>
  </si>
  <si>
    <t>Podhled ze sádrokartonových desek Příplatek k cenám za rovinnost kvality speciální tmelení kvality Q3</t>
  </si>
  <si>
    <t>https://podminky.urs.cz/item/CS_URS_2022_01/763131771</t>
  </si>
  <si>
    <t>184</t>
  </si>
  <si>
    <t>763164751</t>
  </si>
  <si>
    <t>SDK obklad kcí uzavřeného tvaru š přes 1,6 m desky 1xA 12,5</t>
  </si>
  <si>
    <t>1914077569</t>
  </si>
  <si>
    <t>Obklad konstrukcí sádrokartonovými deskami včetně ochranných úhelníků uzavřeného tvaru rozvinuté šíře přes 1,6 m, opláštěný deskou standardní A, tl. 12,5 mm</t>
  </si>
  <si>
    <t>https://podminky.urs.cz/item/CS_URS_2022_01/763164751</t>
  </si>
  <si>
    <t>0,2*3,5</t>
  </si>
  <si>
    <t>185</t>
  </si>
  <si>
    <t>763172322</t>
  </si>
  <si>
    <t>Montáž dvířek revizních jednoplášťových SDK kcí vel. 300x300 mm pro příčky a předsazené stěny</t>
  </si>
  <si>
    <t>kus</t>
  </si>
  <si>
    <t>-864133801</t>
  </si>
  <si>
    <t>Montáž dvířek pro konstrukce ze sádrokartonových desek revizních jednoplášťových pro příčky a předsazené stěny velikost (šxv) 300 x 300 mm</t>
  </si>
  <si>
    <t>https://podminky.urs.cz/item/CS_URS_2022_01/763172322</t>
  </si>
  <si>
    <t>186</t>
  </si>
  <si>
    <t>59030711</t>
  </si>
  <si>
    <t>dvířka revizní jednokřídlá s automatickým zámkem 300x300mm</t>
  </si>
  <si>
    <t>-2136548400</t>
  </si>
  <si>
    <t>189</t>
  </si>
  <si>
    <t>998763303</t>
  </si>
  <si>
    <t>Přesun hmot tonážní pro sádrokartonové konstrukce v objektech v přes 12 do 24 m</t>
  </si>
  <si>
    <t>-218300011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</si>
  <si>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</si>
  <si>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https://podminky.urs.cz/item/CS_URS_2022_01/998763303</t>
  </si>
  <si>
    <t>766</t>
  </si>
  <si>
    <t>Konstrukce truhlářské</t>
  </si>
  <si>
    <t>234</t>
  </si>
  <si>
    <t>766694122</t>
  </si>
  <si>
    <t>Montáž parapetních dřevěných nebo plastových š přes 30 cm dl přes 1,0 do 1,6 m</t>
  </si>
  <si>
    <t>999695749</t>
  </si>
  <si>
    <t>Montáž ostatních truhlářských konstrukcí parapetních desek dřevěných nebo plastových šířky přes 300 mm, délky přes 1000 do 1600 mm</t>
  </si>
  <si>
    <t>https://podminky.urs.cz/item/CS_URS_2022_01/766694122</t>
  </si>
  <si>
    <t>"T02</t>
  </si>
  <si>
    <t>235</t>
  </si>
  <si>
    <t>60794104</t>
  </si>
  <si>
    <t>parapet dřevotřískový vnitřní povrch laminátový š 340mm</t>
  </si>
  <si>
    <t>1530023573</t>
  </si>
  <si>
    <t>244</t>
  </si>
  <si>
    <t>766R01</t>
  </si>
  <si>
    <t>Kuchyňská linka - pracovní deska š. 600mm se spodní skříňkou</t>
  </si>
  <si>
    <t>701219356</t>
  </si>
  <si>
    <t>2,6</t>
  </si>
  <si>
    <t>245</t>
  </si>
  <si>
    <t>998766103</t>
  </si>
  <si>
    <t>Přesun hmot tonážní pro kce truhlářské v objektech v přes 12 do 24 m</t>
  </si>
  <si>
    <t>-793157293</t>
  </si>
  <si>
    <t>Přesun hmot pro konstrukce truhlářské stanovený z hmotnosti přesunovaného materiálu vodorovná dopravní vzdálenost do 50 m v objektech výšky přes 12 do 24 m</t>
  </si>
  <si>
    <t>https://podminky.urs.cz/item/CS_URS_2022_01/998766103</t>
  </si>
  <si>
    <t>771</t>
  </si>
  <si>
    <t>Podlahy z dlaždic</t>
  </si>
  <si>
    <t>286</t>
  </si>
  <si>
    <t>771121011</t>
  </si>
  <si>
    <t>Nátěr penetrační na podlahu</t>
  </si>
  <si>
    <t>696645871</t>
  </si>
  <si>
    <t>Příprava podkladu před provedením dlažby nátěr penetrační na podlahu</t>
  </si>
  <si>
    <t>https://podminky.urs.cz/item/CS_URS_2022_01/771121011</t>
  </si>
  <si>
    <t>287</t>
  </si>
  <si>
    <t>77115101R</t>
  </si>
  <si>
    <t xml:space="preserve">Vyrovnávací stěrka podlah </t>
  </si>
  <si>
    <t>-907818946</t>
  </si>
  <si>
    <t xml:space="preserve">Příprava podkladu před provedením dlažby hydroizolační stěrka x samonivelační stěrka </t>
  </si>
  <si>
    <t>P</t>
  </si>
  <si>
    <t xml:space="preserve">Poznámka k položce:
Součástí položky je provedení hydroizolační stěrky a těsnících pásů (vč. rohů a koutů) v místech, kde je předpoklad přímého styku s vodou - např. sprchové kouty apod. Místa provádění HI stěrky budou určena TDS v průběhu stavby. Součástí je dodávka materiálu - HI stěrka, těsnící pásy, systémové prvky - kouty, rohy. </t>
  </si>
  <si>
    <t>288</t>
  </si>
  <si>
    <t>771474112</t>
  </si>
  <si>
    <t>Montáž soklů z dlaždic keramických rovných flexibilní lepidlo v přes 65 do 90 mm</t>
  </si>
  <si>
    <t>596767018</t>
  </si>
  <si>
    <t>Montáž soklů z dlaždic keramických lepených flexibilním lepidlem rovných, výšky přes 65 do 90 mm</t>
  </si>
  <si>
    <t>https://podminky.urs.cz/item/CS_URS_2022_01/771474112</t>
  </si>
  <si>
    <t>6,25+2,345+1,75+1,5+2,345</t>
  </si>
  <si>
    <t>289</t>
  </si>
  <si>
    <t>59761338</t>
  </si>
  <si>
    <t>sokl-dlažba keramická slinutá hladká do interiéru i exteriéru 445x85mm</t>
  </si>
  <si>
    <t>-1295937593</t>
  </si>
  <si>
    <t>14,19*2,475 "Přepočtené koeficientem množství</t>
  </si>
  <si>
    <t>290</t>
  </si>
  <si>
    <t>771574111</t>
  </si>
  <si>
    <t>Montáž podlah keramických hladkých lepených flexibilním lepidlem do 9 ks/m2</t>
  </si>
  <si>
    <t>-1850063937</t>
  </si>
  <si>
    <t>Montáž podlah z dlaždic keramických lepených flexibilním lepidlem maloformátových hladkých přes 6 do 9 ks/m2</t>
  </si>
  <si>
    <t>https://podminky.urs.cz/item/CS_URS_2022_01/771574111</t>
  </si>
  <si>
    <t>291</t>
  </si>
  <si>
    <t>59761011</t>
  </si>
  <si>
    <t>dlažba keramická slinutá hladká do interiéru i exteriéru do 9ks/m2</t>
  </si>
  <si>
    <t>-223134720</t>
  </si>
  <si>
    <t>24,4*1,04 "Přepočtené koeficientem množství</t>
  </si>
  <si>
    <t>292</t>
  </si>
  <si>
    <t>771577133</t>
  </si>
  <si>
    <t>Příplatek k montáži podlah keramických lepených standardním lepidlem za spárování bílým cementem</t>
  </si>
  <si>
    <t>1776801225</t>
  </si>
  <si>
    <t>Montáž podlah z dlaždic keramických lepených standardním lepidlem Příplatek k cenám za spárování cement bílý</t>
  </si>
  <si>
    <t>https://podminky.urs.cz/item/CS_URS_2022_01/771577133</t>
  </si>
  <si>
    <t>293</t>
  </si>
  <si>
    <t>771592011</t>
  </si>
  <si>
    <t>Čištění vnitřních ploch podlah nebo schodišť po položení dlažby chemickými prostředky</t>
  </si>
  <si>
    <t>-795936683</t>
  </si>
  <si>
    <t>Čištění vnitřních ploch po položení dlažby podlah nebo schodišť chemickými prostředky</t>
  </si>
  <si>
    <t>https://podminky.urs.cz/item/CS_URS_2022_01/771592011</t>
  </si>
  <si>
    <t>294</t>
  </si>
  <si>
    <t>998771103</t>
  </si>
  <si>
    <t>Přesun hmot tonážní pro podlahy z dlaždic v objektech v přes 12 do 24 m</t>
  </si>
  <si>
    <t>1124848421</t>
  </si>
  <si>
    <t>Přesun hmot pro podlahy z dlaždic stanovený z hmotnosti přesunovaného materiálu vodorovná dopravní vzdálenost do 50 m v objektech výšky přes 12 do 24 m</t>
  </si>
  <si>
    <t>https://podminky.urs.cz/item/CS_URS_2022_01/998771103</t>
  </si>
  <si>
    <t>781</t>
  </si>
  <si>
    <t>Dokončovací práce - obklady</t>
  </si>
  <si>
    <t>303</t>
  </si>
  <si>
    <t>781121011</t>
  </si>
  <si>
    <t>Nátěr penetrační na stěnu</t>
  </si>
  <si>
    <t>-2052432128</t>
  </si>
  <si>
    <t>Příprava podkladu před provedením obkladu nátěr penetrační na stěnu</t>
  </si>
  <si>
    <t>https://podminky.urs.cz/item/CS_URS_2022_01/781121011</t>
  </si>
  <si>
    <t>304</t>
  </si>
  <si>
    <t>78115103R</t>
  </si>
  <si>
    <t>Celoplošné vyrovnání podkladu stěrkou tl 3 mm</t>
  </si>
  <si>
    <t>452966232</t>
  </si>
  <si>
    <t>Příprava podkladu před provedením obkladu celoplošné vyrovnání podkladu stěrkou, tloušťky 3 mm</t>
  </si>
  <si>
    <t>305</t>
  </si>
  <si>
    <t>781474111</t>
  </si>
  <si>
    <t>Montáž obkladů vnitřních keramických hladkých přes 6 do 9 ks/m2 lepených flexibilním lepidlem</t>
  </si>
  <si>
    <t>1091886213</t>
  </si>
  <si>
    <t>Montáž obkladů vnitřních stěn z dlaždic keramických lepených flexibilním lepidlem maloformátových hladkých přes 6 do 9 ks/m2</t>
  </si>
  <si>
    <t>https://podminky.urs.cz/item/CS_URS_2022_01/781474111</t>
  </si>
  <si>
    <t>2,485*0,6</t>
  </si>
  <si>
    <t>306</t>
  </si>
  <si>
    <t>59761026</t>
  </si>
  <si>
    <t>obklad keramický hladký do 12ks/m2</t>
  </si>
  <si>
    <t>-876266327</t>
  </si>
  <si>
    <t>1,491*1,04 "Přepočtené koeficientem množství</t>
  </si>
  <si>
    <t>307</t>
  </si>
  <si>
    <t>781477113</t>
  </si>
  <si>
    <t>Příplatek k montáži obkladů vnitřních keramických hladkých za spárování bílým cementem</t>
  </si>
  <si>
    <t>-1858026297</t>
  </si>
  <si>
    <t>Montáž obkladů vnitřních stěn z dlaždic keramických Příplatek k cenám za spárování cement bílý</t>
  </si>
  <si>
    <t>https://podminky.urs.cz/item/CS_URS_2022_01/781477113</t>
  </si>
  <si>
    <t>308</t>
  </si>
  <si>
    <t>781494511</t>
  </si>
  <si>
    <t>Plastové profily ukončovací lepené flexibilním lepidlem</t>
  </si>
  <si>
    <t>-325951559</t>
  </si>
  <si>
    <t>Obklad - dokončující práce profily ukončovací lepené flexibilním lepidlem ukončovací</t>
  </si>
  <si>
    <t>https://podminky.urs.cz/item/CS_URS_2022_01/781494511</t>
  </si>
  <si>
    <t>0,6</t>
  </si>
  <si>
    <t>309</t>
  </si>
  <si>
    <t>781495211</t>
  </si>
  <si>
    <t>Čištění vnitřních ploch stěn po provedení obkladu chemickými prostředky</t>
  </si>
  <si>
    <t>-500494849</t>
  </si>
  <si>
    <t>Čištění vnitřních ploch po provedení obkladu stěn chemickými prostředky</t>
  </si>
  <si>
    <t>https://podminky.urs.cz/item/CS_URS_2022_01/781495211</t>
  </si>
  <si>
    <t>310</t>
  </si>
  <si>
    <t>998781103</t>
  </si>
  <si>
    <t>Přesun hmot tonážní pro obklady keramické v objektech v přes 12 do 24 m</t>
  </si>
  <si>
    <t>-441470077</t>
  </si>
  <si>
    <t>Přesun hmot pro obklady keramické stanovený z hmotnosti přesunovaného materiálu vodorovná dopravní vzdálenost do 50 m v objektech výšky přes 12 do 24 m</t>
  </si>
  <si>
    <t>https://podminky.urs.cz/item/CS_URS_2022_01/998781103</t>
  </si>
  <si>
    <t>784</t>
  </si>
  <si>
    <t>Dokončovací práce - malby a tapety</t>
  </si>
  <si>
    <t>311</t>
  </si>
  <si>
    <t>784211101</t>
  </si>
  <si>
    <t>Dvojnásobné bílé malby ze směsí za mokra výborně oděruvzdorných v místnostech v do 3,80 m</t>
  </si>
  <si>
    <t>-65732923</t>
  </si>
  <si>
    <t>Malby z malířských směsí oděruvzdorných za mokra dvojnásobné, bílé za mokra oděruvzdorné výborně v místnostech výšky do 3,80 m</t>
  </si>
  <si>
    <t>https://podminky.urs.cz/item/CS_URS_2022_01/784211101</t>
  </si>
  <si>
    <t>17,475+30,083+24,4</t>
  </si>
  <si>
    <t>312</t>
  </si>
  <si>
    <t>784221141</t>
  </si>
  <si>
    <t>Příplatek k cenám 2x maleb za sucha otěruvzdorných za barevnou malbu tónovanou tónovacími přípravky</t>
  </si>
  <si>
    <t>-1509744448</t>
  </si>
  <si>
    <t>Malby z malířských směsí otěruvzdorných za sucha Příplatek k cenám dvojnásobných maleb za provádění barevné malby tónované tónovacími přípravky</t>
  </si>
  <si>
    <t>https://podminky.urs.cz/item/CS_URS_2022_01/784221141</t>
  </si>
  <si>
    <t>B - ZTI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</si>
  <si>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</si>
  <si>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</si>
  <si>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</si>
  <si>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HZS - Hodinové zúčtovací sazby</t>
  </si>
  <si>
    <t>721</t>
  </si>
  <si>
    <t>Zdravotechnika - vnitřní kanalizace</t>
  </si>
  <si>
    <t>22</t>
  </si>
  <si>
    <t>721174043</t>
  </si>
  <si>
    <t>Potrubí kanalizační z PP připojovací DN 50</t>
  </si>
  <si>
    <t>-1719881465</t>
  </si>
  <si>
    <t>Potrubí z trub polypropylenových připojovací DN 50</t>
  </si>
  <si>
    <t>https://podminky.urs.cz/item/CS_URS_2022_01/721174043</t>
  </si>
  <si>
    <t>721290111</t>
  </si>
  <si>
    <t>Zkouška těsnosti potrubí kanalizace vodou DN do 125</t>
  </si>
  <si>
    <t>693358590</t>
  </si>
  <si>
    <t>Zkouška těsnosti kanalizace v objektech vodou do DN 125</t>
  </si>
  <si>
    <t>https://podminky.urs.cz/item/CS_URS_2022_01/721290111</t>
  </si>
  <si>
    <t>1,6</t>
  </si>
  <si>
    <t>33</t>
  </si>
  <si>
    <t>721R03</t>
  </si>
  <si>
    <t>Drobný instalační materiál</t>
  </si>
  <si>
    <t>soubor</t>
  </si>
  <si>
    <t>-179108704</t>
  </si>
  <si>
    <t>34</t>
  </si>
  <si>
    <t>998721103</t>
  </si>
  <si>
    <t>Přesun hmot tonážní pro vnitřní kanalizace v objektech v přes 12 do 24 m</t>
  </si>
  <si>
    <t>1145158659</t>
  </si>
  <si>
    <t>Přesun hmot pro vnitřní kanalizace stanovený z hmotnosti přesunovaného materiálu vodorovná dopravní vzdálenost do 50 m v objektech výšky přes 12 do 24 m</t>
  </si>
  <si>
    <t>https://podminky.urs.cz/item/CS_URS_2022_01/998721103</t>
  </si>
  <si>
    <t>722</t>
  </si>
  <si>
    <t>Zdravotechnika - vnitřní vodovod</t>
  </si>
  <si>
    <t>35</t>
  </si>
  <si>
    <t>722174022</t>
  </si>
  <si>
    <t>Potrubí vodovodní plastové PPR svar polyfúze PN 20 D 20x3,4 mm</t>
  </si>
  <si>
    <t>-936403457</t>
  </si>
  <si>
    <t>Potrubí z plastových trubek z polypropylenu PPR svařovaných polyfúzně PN 20 (SDR 6) D 20 x 3,4</t>
  </si>
  <si>
    <t>https://podminky.urs.cz/item/CS_URS_2022_01/722174022</t>
  </si>
  <si>
    <t>0,5+0,5</t>
  </si>
  <si>
    <t>39</t>
  </si>
  <si>
    <t>722181251</t>
  </si>
  <si>
    <t>Ochrana vodovodního potrubí přilepenými termoizolačními trubicemi z PE tl přes 20 do 25 mm DN do 22 mm</t>
  </si>
  <si>
    <t>-550766529</t>
  </si>
  <si>
    <t>Ochrana potrubí termoizolačními trubicemi z pěnového polyetylenu PE přilepenými v příčných a podélných spojích, tloušťky izolace přes 20 do 25 mm, vnitřního průměru izolace DN do 22 mm</t>
  </si>
  <si>
    <t>https://podminky.urs.cz/item/CS_URS_2022_01/722181251</t>
  </si>
  <si>
    <t>43</t>
  </si>
  <si>
    <t>722290234</t>
  </si>
  <si>
    <t>Proplach a dezinfekce vodovodního potrubí DN do 80</t>
  </si>
  <si>
    <t>-947271016</t>
  </si>
  <si>
    <t>Zkoušky, proplach a desinfekce vodovodního potrubí proplach a desinfekce vodovodního potrubí do DN 80</t>
  </si>
  <si>
    <t>https://podminky.urs.cz/item/CS_URS_2022_01/722290234</t>
  </si>
  <si>
    <t>44</t>
  </si>
  <si>
    <t>722R01</t>
  </si>
  <si>
    <t>1527067535</t>
  </si>
  <si>
    <t>45</t>
  </si>
  <si>
    <t>998722103</t>
  </si>
  <si>
    <t>Přesun hmot tonážní pro vnitřní vodovod v objektech v přes 12 do 24 m</t>
  </si>
  <si>
    <t>860860181</t>
  </si>
  <si>
    <t>Přesun hmot pro vnitřní vodovod stanovený z hmotnosti přesunovaného materiálu vodorovná dopravní vzdálenost do 50 m v objektech výšky přes 12 do 24 m</t>
  </si>
  <si>
    <t>https://podminky.urs.cz/item/CS_URS_2022_01/998722103</t>
  </si>
  <si>
    <t>725</t>
  </si>
  <si>
    <t>Zdravotechnika - zařizovací předměty</t>
  </si>
  <si>
    <t>55</t>
  </si>
  <si>
    <t>725311121</t>
  </si>
  <si>
    <t>Dřez jednoduchý nerezový se zápachovou uzávěrkou s odkapávací plochou 560x480 mm a miskou</t>
  </si>
  <si>
    <t>-998136546</t>
  </si>
  <si>
    <t>Dřezy bez výtokových armatur jednoduché se zápachovou uzávěrkou nerezové s odkapávací plochou 560x480 mm a miskou</t>
  </si>
  <si>
    <t>https://podminky.urs.cz/item/CS_URS_2022_01/725311121</t>
  </si>
  <si>
    <t>58</t>
  </si>
  <si>
    <t>725813111</t>
  </si>
  <si>
    <t>Ventil rohový bez připojovací trubičky nebo flexi hadičky G 1/2"</t>
  </si>
  <si>
    <t>-857972878</t>
  </si>
  <si>
    <t>Ventily rohové bez připojovací trubičky nebo flexi hadičky G 1/2"</t>
  </si>
  <si>
    <t>https://podminky.urs.cz/item/CS_URS_2022_01/725813111</t>
  </si>
  <si>
    <t>59</t>
  </si>
  <si>
    <t>55190005</t>
  </si>
  <si>
    <t>flexi hadice ohebná k baterii D 8x12mm F 1/2"xM10 500mm</t>
  </si>
  <si>
    <t>-373756083</t>
  </si>
  <si>
    <t>54211084</t>
  </si>
  <si>
    <t>chladnička obyčejná  250L</t>
  </si>
  <si>
    <t>-161949615</t>
  </si>
  <si>
    <t>62</t>
  </si>
  <si>
    <t>725821325</t>
  </si>
  <si>
    <t>Baterie dřezová stojánková páková s otáčivým kulatým ústím a délkou ramínka 220 mm</t>
  </si>
  <si>
    <t>1459459840</t>
  </si>
  <si>
    <t>Baterie dřezové stojánkové pákové s otáčivým ústím a délkou ramínka 220 mm</t>
  </si>
  <si>
    <t>https://podminky.urs.cz/item/CS_URS_2022_01/725821325</t>
  </si>
  <si>
    <t>725851305</t>
  </si>
  <si>
    <t>Ventil odpadní dřezový bez přepadu G 6/4""</t>
  </si>
  <si>
    <t>-1897432893</t>
  </si>
  <si>
    <t>Ventily odpadní pro zařizovací předměty dřezové bez přepadu G 6/4"</t>
  </si>
  <si>
    <t>https://podminky.urs.cz/item/CS_URS_2022_01/725851305</t>
  </si>
  <si>
    <t>69</t>
  </si>
  <si>
    <t>725862103</t>
  </si>
  <si>
    <t>Zápachová uzávěrka pro dřezy DN 40/50</t>
  </si>
  <si>
    <t>805028543</t>
  </si>
  <si>
    <t>Zápachové uzávěrky zařizovacích předmětů pro dřezy DN 40/50</t>
  </si>
  <si>
    <t>https://podminky.urs.cz/item/CS_URS_2022_01/725862103</t>
  </si>
  <si>
    <t>71</t>
  </si>
  <si>
    <t>998725103</t>
  </si>
  <si>
    <t>Přesun hmot tonážní pro zařizovací předměty v objektech v přes 12 do 24 m</t>
  </si>
  <si>
    <t>-1665949112</t>
  </si>
  <si>
    <t>Přesun hmot pro zařizovací předměty stanovený z hmotnosti přesunovaného materiálu vodorovná dopravní vzdálenost do 50 m v objektech výšky přes 12 do 24 m</t>
  </si>
  <si>
    <t>https://podminky.urs.cz/item/CS_URS_2022_01/998725103</t>
  </si>
  <si>
    <t>HZS</t>
  </si>
  <si>
    <t>Hodinové zúčtovací sazby</t>
  </si>
  <si>
    <t>76</t>
  </si>
  <si>
    <t>HZS2492</t>
  </si>
  <si>
    <t>Hodinová zúčtovací sazba pomocný dělník PSV</t>
  </si>
  <si>
    <t>hod</t>
  </si>
  <si>
    <t>512</t>
  </si>
  <si>
    <t>7383512</t>
  </si>
  <si>
    <t>Hodinové zúčtovací sazby profesí PSV zednické výpomoci a pomocné práce PSV pomocný dělník PSV</t>
  </si>
  <si>
    <t>https://podminky.urs.cz/item/CS_URS_2022_01/HZS2492</t>
  </si>
  <si>
    <t>C. - ÚT</t>
  </si>
  <si>
    <t>D2 - Potrubí</t>
  </si>
  <si>
    <t>D3 - Tvarovky</t>
  </si>
  <si>
    <t>D6 - Tepelné izolace</t>
  </si>
  <si>
    <t>D2</t>
  </si>
  <si>
    <t>Potrubí</t>
  </si>
  <si>
    <t>11</t>
  </si>
  <si>
    <t>Pol10</t>
  </si>
  <si>
    <t>Trubka IVAR.PEXc 17x2</t>
  </si>
  <si>
    <t>20</t>
  </si>
  <si>
    <t>D3</t>
  </si>
  <si>
    <t>Tvarovky</t>
  </si>
  <si>
    <t>Pol38</t>
  </si>
  <si>
    <t>Svěrné šroubení IVAR.TP 4410 na potrubí PEX 17x2 - EK</t>
  </si>
  <si>
    <t>ks</t>
  </si>
  <si>
    <t>D6</t>
  </si>
  <si>
    <t>Tepelné izolace</t>
  </si>
  <si>
    <t>51</t>
  </si>
  <si>
    <t>Pol50</t>
  </si>
  <si>
    <t>Systémová izolační deska IVAR.COMBITOP ND30N</t>
  </si>
  <si>
    <t>100</t>
  </si>
  <si>
    <t>52</t>
  </si>
  <si>
    <t>Pol51</t>
  </si>
  <si>
    <t>Obvodový dilatační pás IVAR.DP50</t>
  </si>
  <si>
    <t>102</t>
  </si>
  <si>
    <t>D - Silnoproud</t>
  </si>
  <si>
    <t>D2 - Rozvaděč RH1</t>
  </si>
  <si>
    <t>D5 - Elektroinstalace</t>
  </si>
  <si>
    <t>D6 - Osvětlení</t>
  </si>
  <si>
    <t>D7 - Kabely, vodiče</t>
  </si>
  <si>
    <t>Rozvaděč RH1</t>
  </si>
  <si>
    <t>Pol12</t>
  </si>
  <si>
    <t>Jistič 1P 16A/B, 6kA  např. LTE-16B-1</t>
  </si>
  <si>
    <t>1752129406</t>
  </si>
  <si>
    <t>Jistič 1P 16A/B, 6kA např. LTE-16B-1</t>
  </si>
  <si>
    <t>Pol13</t>
  </si>
  <si>
    <t>Jistič 1P 10A/B, 6kA  např. LTE-10B-1</t>
  </si>
  <si>
    <t>1373304434</t>
  </si>
  <si>
    <t>Jistič 1P 10A/B, 6kA např. LTE-10B-1</t>
  </si>
  <si>
    <t>15</t>
  </si>
  <si>
    <t>Pol19</t>
  </si>
  <si>
    <t>Spojovací a montážní materiál vč. mont.</t>
  </si>
  <si>
    <t>kpl</t>
  </si>
  <si>
    <t>1574716765</t>
  </si>
  <si>
    <t>Pol20</t>
  </si>
  <si>
    <t>Připojení, zprovoznění</t>
  </si>
  <si>
    <t>1888289723</t>
  </si>
  <si>
    <t>D5</t>
  </si>
  <si>
    <t>Elektroinstalace</t>
  </si>
  <si>
    <t>Pol26</t>
  </si>
  <si>
    <t>Přístroj - přepínač seriový řazení 5</t>
  </si>
  <si>
    <t>-45397612</t>
  </si>
  <si>
    <t>48</t>
  </si>
  <si>
    <t>Pol29</t>
  </si>
  <si>
    <t>Kryt dělený bílá/bílá (5, 6+6)</t>
  </si>
  <si>
    <t>203806363</t>
  </si>
  <si>
    <t>50</t>
  </si>
  <si>
    <t>Pol31</t>
  </si>
  <si>
    <t>Zásuvka 230V/16A/IP20</t>
  </si>
  <si>
    <t>-1365921777</t>
  </si>
  <si>
    <t>Pol33</t>
  </si>
  <si>
    <t>Rámeček jednonásobný</t>
  </si>
  <si>
    <t>-181877423</t>
  </si>
  <si>
    <t>Pol39</t>
  </si>
  <si>
    <t>Krabice přístrojová KP 67x67</t>
  </si>
  <si>
    <t>-1451534302</t>
  </si>
  <si>
    <t>Pol42</t>
  </si>
  <si>
    <t>Elektroinstalační trubka SF 16</t>
  </si>
  <si>
    <t>-20230916</t>
  </si>
  <si>
    <t>Pol52</t>
  </si>
  <si>
    <t>Drobný montážní materiál vč. mont.</t>
  </si>
  <si>
    <t>1690652803</t>
  </si>
  <si>
    <t>Osvětlení</t>
  </si>
  <si>
    <t>72</t>
  </si>
  <si>
    <t>Pol53</t>
  </si>
  <si>
    <t>A1 LEDVANCE  PL PFM 600 36W 4000K UGR19</t>
  </si>
  <si>
    <t>-373898321</t>
  </si>
  <si>
    <t>A1 LEDVANCE PL PFM 600 36W 4000K UGR19</t>
  </si>
  <si>
    <t>79</t>
  </si>
  <si>
    <t>Pol95</t>
  </si>
  <si>
    <t>760911000</t>
  </si>
  <si>
    <t>D7</t>
  </si>
  <si>
    <t>Kabely, vodiče</t>
  </si>
  <si>
    <t>Pol64</t>
  </si>
  <si>
    <t>CYKY-J 3x2,5</t>
  </si>
  <si>
    <t>-1519726672</t>
  </si>
  <si>
    <t>90</t>
  </si>
  <si>
    <t>Pol96</t>
  </si>
  <si>
    <t>1271108359</t>
  </si>
  <si>
    <t>91</t>
  </si>
  <si>
    <t>Pol97</t>
  </si>
  <si>
    <t>Prořez</t>
  </si>
  <si>
    <t>-2140349042</t>
  </si>
  <si>
    <t>03921-III-NEPRIME_N - Přístavba objektu SOŠ a SOU Kladno</t>
  </si>
  <si>
    <t>SO_00 - Bourání objektu</t>
  </si>
  <si>
    <t xml:space="preserve">    1 - Zemní práce</t>
  </si>
  <si>
    <t xml:space="preserve">    997 - Přesun sutě</t>
  </si>
  <si>
    <t xml:space="preserve">    762 - Konstrukce tesařské</t>
  </si>
  <si>
    <t xml:space="preserve">    764 - Konstrukce klempířské</t>
  </si>
  <si>
    <t xml:space="preserve">    787 - Dokončovací práce - zasklívání</t>
  </si>
  <si>
    <t>Zemní práce</t>
  </si>
  <si>
    <t>17</t>
  </si>
  <si>
    <t>113151111</t>
  </si>
  <si>
    <t>Rozebrání zpevněných ploch ze silničních dílců</t>
  </si>
  <si>
    <t>678206383</t>
  </si>
  <si>
    <t>Rozebírání zpevněných ploch s přemístěním na skládku na vzdálenost do 20 m nebo s naložením na dopravní prostředek ze silničních panelů</t>
  </si>
  <si>
    <t>https://podminky.urs.cz/item/CS_URS_2022_01/113151111</t>
  </si>
  <si>
    <t>93,1</t>
  </si>
  <si>
    <t>968062355</t>
  </si>
  <si>
    <t>Vybourání dřevěných rámů oken dvojitých včetně křídel pl do 2 m2</t>
  </si>
  <si>
    <t>-1061731708</t>
  </si>
  <si>
    <t>Vybourání dřevěných rámů oken s křídly, dveřních zárubní, vrat, stěn, ostění nebo obkladů rámů oken s křídly dvojitých, plochy do 2 m2</t>
  </si>
  <si>
    <t>https://podminky.urs.cz/item/CS_URS_2022_01/968062355</t>
  </si>
  <si>
    <t>1,35*1,35*9</t>
  </si>
  <si>
    <t>968072455</t>
  </si>
  <si>
    <t>Vybourání kovových dveřních zárubní pl do 2 m2</t>
  </si>
  <si>
    <t>-1753421588</t>
  </si>
  <si>
    <t>Vybourání kovových rámů oken s křídly, dveřních zárubní, vrat, stěn, ostění nebo obkladů dveřních zárubní, plochy do 2 m2</t>
  </si>
  <si>
    <t>https://podminky.urs.cz/item/CS_URS_2022_01/968072455</t>
  </si>
  <si>
    <t>0,9*2,02*9</t>
  </si>
  <si>
    <t>981011414</t>
  </si>
  <si>
    <t>Demolice budov zděných na MC nebo z betonu podíl konstrukcí přes 20 do 25 % postupným rozebíráním</t>
  </si>
  <si>
    <t>m3</t>
  </si>
  <si>
    <t>1666437414</t>
  </si>
  <si>
    <t>Demolice budov postupným rozebíráním z cihel, kamene, tvárnic na maltu cementovou nebo z betonu prostého s podílem konstrukcí přes 20 do 25 %</t>
  </si>
  <si>
    <t>https://podminky.urs.cz/item/CS_URS_2022_01/981011414</t>
  </si>
  <si>
    <t>28,02*4,63*3,65</t>
  </si>
  <si>
    <t>5,13*3,865*3,8</t>
  </si>
  <si>
    <t>997</t>
  </si>
  <si>
    <t>Přesun sutě</t>
  </si>
  <si>
    <t>997013501</t>
  </si>
  <si>
    <t>Odvoz suti a vybouraných hmot na skládku nebo meziskládku do 1 km se složením</t>
  </si>
  <si>
    <t>440335888</t>
  </si>
  <si>
    <t>Odvoz suti a vybouraných hmot na skládku nebo meziskládku se složením, na vzdálenost do 1 km</t>
  </si>
  <si>
    <t>https://podminky.urs.cz/item/CS_URS_2022_01/997013501</t>
  </si>
  <si>
    <t>5</t>
  </si>
  <si>
    <t>997013509</t>
  </si>
  <si>
    <t>Příplatek k odvozu suti a vybouraných hmot na skládku ZKD 1 km přes 1 km</t>
  </si>
  <si>
    <t>758280775</t>
  </si>
  <si>
    <t>Odvoz suti a vybouraných hmot na skládku nebo meziskládku se složením, na vzdálenost Příplatek k ceně za každý další i započatý 1 km přes 1 km</t>
  </si>
  <si>
    <t>https://podminky.urs.cz/item/CS_URS_2022_01/997013509</t>
  </si>
  <si>
    <t>300,643*9 "Přepočtené koeficientem množství</t>
  </si>
  <si>
    <t>997013601</t>
  </si>
  <si>
    <t>Poplatek za uložení na skládce (skládkovné) stavebního odpadu betonového kód odpadu 17 01 01</t>
  </si>
  <si>
    <t>1127615205</t>
  </si>
  <si>
    <t>Poplatek za uložení stavebního odpadu na skládce (skládkovné) z prostého betonu zatříděného do Katalogu odpadů pod kódem 17 01 01</t>
  </si>
  <si>
    <t>https://podminky.urs.cz/item/CS_URS_2022_01/997013601</t>
  </si>
  <si>
    <t>33,051+55</t>
  </si>
  <si>
    <t>7</t>
  </si>
  <si>
    <t>997013603</t>
  </si>
  <si>
    <t>Poplatek za uložení na skládce (skládkovné) stavebního odpadu cihelného kód odpadu 17 01 02</t>
  </si>
  <si>
    <t>-2133910819</t>
  </si>
  <si>
    <t>Poplatek za uložení stavebního odpadu na skládce (skládkovné) cihelného zatříděného do Katalogu odpadů pod kódem 17 01 02</t>
  </si>
  <si>
    <t>https://podminky.urs.cz/item/CS_URS_2022_01/997013603</t>
  </si>
  <si>
    <t>257,968-55-100</t>
  </si>
  <si>
    <t>997013631</t>
  </si>
  <si>
    <t>Poplatek za uložení na skládce (skládkovné) stavebního odpadu směsného kód odpadu 17 09 04</t>
  </si>
  <si>
    <t>2144465536</t>
  </si>
  <si>
    <t>Poplatek za uložení stavebního odpadu na skládce (skládkovné) směsného stavebního a demoličního zatříděného do Katalogu odpadů pod kódem 17 09 04</t>
  </si>
  <si>
    <t>https://podminky.urs.cz/item/CS_URS_2022_01/997013631</t>
  </si>
  <si>
    <t>0,912+100</t>
  </si>
  <si>
    <t>997013804</t>
  </si>
  <si>
    <t>Poplatek za uložení na skládce (skládkovné) stavebního odpadu ze skla kód odpadu 17 02 02</t>
  </si>
  <si>
    <t>69206528</t>
  </si>
  <si>
    <t>Poplatek za uložení stavebního odpadu na skládce (skládkovné) ze skla zatříděného do Katalogu odpadů pod kódem 17 02 02</t>
  </si>
  <si>
    <t>https://podminky.urs.cz/item/CS_URS_2022_01/997013804</t>
  </si>
  <si>
    <t>1,017+1,244+0,23</t>
  </si>
  <si>
    <t>10</t>
  </si>
  <si>
    <t>997013811</t>
  </si>
  <si>
    <t>Poplatek za uložení na skládce (skládkovné) stavebního odpadu dřevěného kód odpadu 17 02 01</t>
  </si>
  <si>
    <t>-1484528781</t>
  </si>
  <si>
    <t>Poplatek za uložení stavebního odpadu na skládce (skládkovné) dřevěného zatříděného do Katalogu odpadů pod kódem 17 02 01</t>
  </si>
  <si>
    <t>https://podminky.urs.cz/item/CS_URS_2022_01/997013811</t>
  </si>
  <si>
    <t>1,377+4,077+0,768</t>
  </si>
  <si>
    <t>762</t>
  </si>
  <si>
    <t>Konstrukce tesařské</t>
  </si>
  <si>
    <t>762331812</t>
  </si>
  <si>
    <t>Demontáž vázaných kcí krovů z hranolů průřezové pl přes 120 do 224 cm2</t>
  </si>
  <si>
    <t>-784126275</t>
  </si>
  <si>
    <t>Demontáž vázaných konstrukcí krovů sklonu do 60° z hranolů, hranolků, fošen, průřezové plochy přes 120 do 224 cm2</t>
  </si>
  <si>
    <t>https://podminky.urs.cz/item/CS_URS_2022_01/762331812</t>
  </si>
  <si>
    <t>28,02*2</t>
  </si>
  <si>
    <t>1,365*31</t>
  </si>
  <si>
    <t>762331813</t>
  </si>
  <si>
    <t>Demontáž vázaných kcí krovů z hranolů průřezové pl přes 224 do 288 cm2</t>
  </si>
  <si>
    <t>-55650507</t>
  </si>
  <si>
    <t>Demontáž vázaných konstrukcí krovů sklonu do 60° z hranolů, hranolků, fošen, průřezové plochy přes 224 do 288 cm2</t>
  </si>
  <si>
    <t>https://podminky.urs.cz/item/CS_URS_2022_01/762331813</t>
  </si>
  <si>
    <t>5,48*31</t>
  </si>
  <si>
    <t>13</t>
  </si>
  <si>
    <t>762342812</t>
  </si>
  <si>
    <t>Demontáž laťování střech z latí osové vzdálenosti do 0,50 m</t>
  </si>
  <si>
    <t>-695985521</t>
  </si>
  <si>
    <t>Demontáž bednění a laťování laťování střech sklonu do 60° se všemi nadstřešními konstrukcemi, z latí průřezové plochy do 25 cm2 při osové vzdálenosti přes 0,22 do 0,50 m</t>
  </si>
  <si>
    <t>https://podminky.urs.cz/item/CS_URS_2022_01/762342812</t>
  </si>
  <si>
    <t>764</t>
  </si>
  <si>
    <t>Konstrukce klempířské</t>
  </si>
  <si>
    <t>14</t>
  </si>
  <si>
    <t>764001821</t>
  </si>
  <si>
    <t>Demontáž krytiny ze svitků nebo tabulí do suti</t>
  </si>
  <si>
    <t>1069276071</t>
  </si>
  <si>
    <t>Demontáž klempířských konstrukcí krytiny ze svitků nebo tabulí do suti</t>
  </si>
  <si>
    <t>https://podminky.urs.cz/item/CS_URS_2022_01/764001821</t>
  </si>
  <si>
    <t>5,48*28,02</t>
  </si>
  <si>
    <t>766622862</t>
  </si>
  <si>
    <t>Vyvěšení křídel dřevěných nebo plastových okenních přes 1,5 m2</t>
  </si>
  <si>
    <t>459798970</t>
  </si>
  <si>
    <t>Demontáž okenních konstrukcí k opětovnému použití vyvěšení křídel dřevěných nebo plastových okenních, plochy otvoru přes 1,5 m2</t>
  </si>
  <si>
    <t>https://podminky.urs.cz/item/CS_URS_2022_01/766622862</t>
  </si>
  <si>
    <t>787</t>
  </si>
  <si>
    <t>Dokončovací práce - zasklívání</t>
  </si>
  <si>
    <t>787600802</t>
  </si>
  <si>
    <t>Vysklívání oken a dveří plochy skla plochého přes 1 do 3 m2</t>
  </si>
  <si>
    <t>360147783</t>
  </si>
  <si>
    <t>Vysklívání oken a dveří skla plochého, plochy přes 1 do 3 m2</t>
  </si>
  <si>
    <t>https://podminky.urs.cz/item/CS_URS_2022_01/787600802</t>
  </si>
  <si>
    <t>D9 - Ostatní práce</t>
  </si>
  <si>
    <t>D9</t>
  </si>
  <si>
    <t>Ostatní práce</t>
  </si>
  <si>
    <t>110</t>
  </si>
  <si>
    <t>Pol87</t>
  </si>
  <si>
    <t>vysekání otvoru pro rozvaděč</t>
  </si>
  <si>
    <t>-716208261</t>
  </si>
  <si>
    <t>111</t>
  </si>
  <si>
    <t>Pol88</t>
  </si>
  <si>
    <t>koordinace s investorem</t>
  </si>
  <si>
    <t>-1938023858</t>
  </si>
  <si>
    <t>112</t>
  </si>
  <si>
    <t>Pol89</t>
  </si>
  <si>
    <t>provizorní připojení staveniště</t>
  </si>
  <si>
    <t>-420279216</t>
  </si>
  <si>
    <t>113</t>
  </si>
  <si>
    <t>Pol90</t>
  </si>
  <si>
    <t>koordinace s ostatními profesemi</t>
  </si>
  <si>
    <t>107375904</t>
  </si>
  <si>
    <t>40</t>
  </si>
  <si>
    <t>114</t>
  </si>
  <si>
    <t>Pol91</t>
  </si>
  <si>
    <t>revize provizorního připojení stavby</t>
  </si>
  <si>
    <t>-297982904</t>
  </si>
  <si>
    <t>115</t>
  </si>
  <si>
    <t>Pol92</t>
  </si>
  <si>
    <t>revize (elektroinstalace, hromosvod, el. přípojka) - po dokončení prací</t>
  </si>
  <si>
    <t>545422812</t>
  </si>
  <si>
    <t>116</t>
  </si>
  <si>
    <t>Pol93</t>
  </si>
  <si>
    <t>dokumentace skut. provedení</t>
  </si>
  <si>
    <t>1115956823</t>
  </si>
  <si>
    <t>117</t>
  </si>
  <si>
    <t>Pol94</t>
  </si>
  <si>
    <t>ekologická likvidace odpadu</t>
  </si>
  <si>
    <t>-1220886011</t>
  </si>
  <si>
    <t>Úroveň 4:</t>
  </si>
  <si>
    <t>UKS. - Univerzální kabelážní systém</t>
  </si>
  <si>
    <t>Pol1</t>
  </si>
  <si>
    <t>Datový rozvaděč stojanový 600x600x22U</t>
  </si>
  <si>
    <t>Pol2</t>
  </si>
  <si>
    <t>Datový rozvaděč stojanový 600x800x37U</t>
  </si>
  <si>
    <t>Pol3</t>
  </si>
  <si>
    <t>19' polička s perforací 1U/350mm, max.nosnost 40kg RAL7035</t>
  </si>
  <si>
    <t>Pol4</t>
  </si>
  <si>
    <t>19' polička s perforací 1U/550mm, max.nosnost 40kg RAL7035</t>
  </si>
  <si>
    <t>Pol5</t>
  </si>
  <si>
    <t>Napájecí panel  do 19“ racku, černý</t>
  </si>
  <si>
    <t>Napájecí panel do 19“ racku, černý</t>
  </si>
  <si>
    <t>Pol6</t>
  </si>
  <si>
    <t>Montážní sada M6 (šroub, matice, podložka ‑ sada 50 ks)</t>
  </si>
  <si>
    <t>Pol7</t>
  </si>
  <si>
    <t>Kapsa na dokumentaci A4, barva RAL 7035, samolepící</t>
  </si>
  <si>
    <t>Pol8</t>
  </si>
  <si>
    <t>Univerzální FO kabel A/I‑DQ(ZN)BH 8x 9/125µm OS2,LS0H‑3, Dca, Nekovové prvky, ochrana proti hlodavcům, černý plášť, 8mm, 5000N</t>
  </si>
  <si>
    <t>Pol9</t>
  </si>
  <si>
    <t>Kabel SYKFY 25x2x0,5</t>
  </si>
  <si>
    <t>18</t>
  </si>
  <si>
    <t>Kabel UTP, cat.6,bezhalogenový, LSOH, 4 páry</t>
  </si>
  <si>
    <t>Pol11</t>
  </si>
  <si>
    <t>Dvojzásuvka 2xRJ45 cat.6 UTP,  bez modulů</t>
  </si>
  <si>
    <t>Dvojzásuvka 2xRJ45 cat.6 UTP, bez modulů</t>
  </si>
  <si>
    <t>Datová zásuvka dvojitá, modul 45x45 do podlahové krabice, bez modulů</t>
  </si>
  <si>
    <t>24</t>
  </si>
  <si>
    <t>Optická vana 19" 1U, bez čela, hloubka 21</t>
  </si>
  <si>
    <t>26</t>
  </si>
  <si>
    <t>Pol14</t>
  </si>
  <si>
    <t>Čela optické vany</t>
  </si>
  <si>
    <t>28</t>
  </si>
  <si>
    <t>Pol15</t>
  </si>
  <si>
    <t>Kazeta pro uložení optických svarů včetně dvou hřebínku pro uložení svarů</t>
  </si>
  <si>
    <t>30</t>
  </si>
  <si>
    <t>Pol16</t>
  </si>
  <si>
    <t>Optická spojka SC-Duplex, zircon, SM, modrá</t>
  </si>
  <si>
    <t>Pol17</t>
  </si>
  <si>
    <t>Pigtail SC 9/125µm OS2, Easy Strip, délka 2m, žlutá</t>
  </si>
  <si>
    <t>Pol18</t>
  </si>
  <si>
    <t>Svár optického vlákna, včetně ochrany svaru</t>
  </si>
  <si>
    <t>36</t>
  </si>
  <si>
    <t>Patch panel 19" pro 24 modulů, prázdný</t>
  </si>
  <si>
    <t>38</t>
  </si>
  <si>
    <t>19" patchpanel ISDN 25xRJ45 UTP, 1U, RAL 7035</t>
  </si>
  <si>
    <t>Pol21</t>
  </si>
  <si>
    <t>Vyvazovací panel 1U, 5 vyvazovacích plastových ok</t>
  </si>
  <si>
    <t>42</t>
  </si>
  <si>
    <t>Pol22</t>
  </si>
  <si>
    <t>Plastový háček malý 35x30 mm - čtvercový otvor 9x9  RAL7035</t>
  </si>
  <si>
    <t>Plastový háček malý 35x30 mm - čtvercový otvor 9x9 RAL7035</t>
  </si>
  <si>
    <t>Pol23</t>
  </si>
  <si>
    <t>Modul RJ45, UTP cat.5e, do panelu - zakončení stávající kabeláže v sekretariátě školy</t>
  </si>
  <si>
    <t>46</t>
  </si>
  <si>
    <t>Pol24</t>
  </si>
  <si>
    <t>Modul RJ45, UTP cat.6, do panelů a zásuvek</t>
  </si>
  <si>
    <t>Pol25</t>
  </si>
  <si>
    <t>Uspořádání a vyvázání kabeláže v datovém rozvaděči (svazkování kabeláže)</t>
  </si>
  <si>
    <t>Proměření a popis optických vláken</t>
  </si>
  <si>
    <t>Pol27</t>
  </si>
  <si>
    <t>Proměření stávajících datových přípojek v sekretriátě</t>
  </si>
  <si>
    <t>54</t>
  </si>
  <si>
    <t>Pol28</t>
  </si>
  <si>
    <t>Měření metalické přípojky, popis</t>
  </si>
  <si>
    <t>56</t>
  </si>
  <si>
    <t>Proměření a popis jednoho páru kabelu</t>
  </si>
  <si>
    <t>parů</t>
  </si>
  <si>
    <t>Pol30</t>
  </si>
  <si>
    <t>Patch cord UTP cat. 6, 2m, šedý</t>
  </si>
  <si>
    <t>Pol32</t>
  </si>
  <si>
    <t>Rámeček dvojnásobný</t>
  </si>
  <si>
    <t>64</t>
  </si>
  <si>
    <t>Rámeček trojnásobný</t>
  </si>
  <si>
    <t>Pol34</t>
  </si>
  <si>
    <t>Přesun stávajícího switche a kabeláže do nového datového rozvaděče v prostoru sborovny</t>
  </si>
  <si>
    <t>68</t>
  </si>
  <si>
    <t>Pol35</t>
  </si>
  <si>
    <t>Drobné práce (5%) a materiál (5%)</t>
  </si>
  <si>
    <t>70</t>
  </si>
  <si>
    <t xml:space="preserve">Poznámka k položce:
Drobné práce – průběžný úklid staveniště, začištění povrchů, zakrývání povrchů při provádění prací,  vnitrostaveništní doprava, apod.  
Drobný a pomocný materiál - kotevní materiál (objímky, konzoly, sádra apod.), kabelové chráničky (příp lišty), rychlospojky, apod.  
</t>
  </si>
  <si>
    <t xml:space="preserve">CCTV. - Kamerový systém </t>
  </si>
  <si>
    <t>Pol36</t>
  </si>
  <si>
    <t>4Mpx, objektiv 2.8mm (103°), micro SDXC, WDR, detekce pohybu 2.0 1/3" progressive scan CMOS sensor, venkovní antivandal ultracitlivá dome Den/Noc kamera s IR přísvitem, max. rozlišení 4Mpx/25fps, citlivost 0.005 Lux @(F1.6, AGC ZAP), komprese H.265+/H.265</t>
  </si>
  <si>
    <t>4Mpx, objektiv 2.8mm (103°), micro SDXC, WDR, detekce pohybu 2.0 1/3" progressive scan CMOS sensor, venkovní antivandal ultracitlivá dome Den/Noc kamera s IR přísvitem, max. rozlišení 4Mpx/25fps, citlivost 0.005 Lux @(F1.6, AGC ZAP), komprese H.265+/H.265/H.264+/H.264/MJPEG, ICR, 3D DNR, 120dB WDR, BLC, HLC, AGC, ONVIF, Hik-connect, slot na micro SDXC kartu (až 256GB), NAS, ANR, detekce pohybu 2.0, detekce zakrytí, překročení čáry, narušení zóny, detekce obličeje, 1x RJ-45 10/100M auto, provozní teploty -30°C~60°C, dosah IR 30m, napájení 12V DC/5W, PoE/6.5W, IP67, IK10</t>
  </si>
  <si>
    <t>Pol37</t>
  </si>
  <si>
    <t>8 kanálové NVR, 2x SATA, alarm IO max. rozlišení 8Mpx, komprese H.265+/H.265/H.264+/H.264/MPEG4, příchozí/odchozí dat. tok 80/160Mbps, HDMI (4K)/VGA (1080p) nezávislé, Hik-connect, ONVIF, 2x SATA max 6TB každý (bez HDD), LAN: 10M/100/1000M auto adaptabiln</t>
  </si>
  <si>
    <t>8 kanálové NVR, 2x SATA, alarm IO max. rozlišení 8Mpx, komprese H.265+/H.265/H.264+/H.264/MPEG4, příchozí/odchozí dat. tok 80/160Mbps, HDMI (4K)/VGA (1080p) nezávislé, Hik-connect, ONVIF, 2x SATA max 6TB každý (bez HDD), LAN: 10M/100/1000M auto adaptabilní, 2x USB, obousměrné audio, napájení 12V DC/15W (bez HDD), rozměry 385x315x52mm, 4/1 alarmové vstupy/výstupy</t>
  </si>
  <si>
    <t>Disk HDD 8TB, SATAIII, 24/7 pro NVR</t>
  </si>
  <si>
    <t>Patch panel pro 24 modulů, prázdný,</t>
  </si>
  <si>
    <t>Pol40</t>
  </si>
  <si>
    <t>Modul RJ45, UTP kat.6, do panelu</t>
  </si>
  <si>
    <t>Pol41</t>
  </si>
  <si>
    <t>Konektor RJ45 + punčoška</t>
  </si>
  <si>
    <t>Měření přípojky, popis</t>
  </si>
  <si>
    <t>Pol43</t>
  </si>
  <si>
    <t>Oživení, nastavení systému, včetně záznamu obrazu z domávích IP video vrátníků, zaškolení uživatele, včetně instalace bezplatné SW na PC stanici uživatele včetně zaškolení práce s tímto SW</t>
  </si>
  <si>
    <t>Pol44</t>
  </si>
  <si>
    <t>Propojovací metalicky patch cord 2m, modrý</t>
  </si>
  <si>
    <t>Pol45</t>
  </si>
  <si>
    <t>10portový PoE přepínač 8x 10/100 Base-TX, 1x 10/100/1000 Base-T a 1x SFP 1000 Base-X. Switch disponuje šesti Power over Ethernet injektory (napáječi) standardu IEEE 802.3af/at. První dva porty navíc podporují napájení Hi-PoE do 60 W, celkový výkon až 96 W</t>
  </si>
  <si>
    <t>10portový PoE přepínač 8x 10/100 Base-TX, 1x 10/100/1000 Base-T a 1x SFP 1000 Base-X. Switch disponuje šesti Power over Ethernet injektory (napáječi) standardu IEEE 802.3af/at. První dva porty navíc podporují napájení Hi-PoE do 60 W, celkový výkon až 96 W. Automatická detekce 10/100/1000 Mbps, bez managementu, kapacita switche 7,6 Gbps, rychlost směrování 4,17 Mpps, buffer 1 Mb, 8K MAC adres, bez ventilátorů, na DIN lištu, krytí IP30, duální napájení 48-57 V. Provozní teplota: -30 až +65 °C</t>
  </si>
  <si>
    <t>Pol46</t>
  </si>
  <si>
    <t>Drobné práce (5%) a materiál (1%)</t>
  </si>
  <si>
    <t>PZTS. - Poplachový zabezpečovací a tísňový systém</t>
  </si>
  <si>
    <t>Sběrnicová LCD klávesnice, čtečka RFID. Klávesnice je přístupový modul s LCD displejem, ovládacími klávesami a čtečkou RFID pro ovládání zabezpečovacího systému. Obsahuje jeden ovládací segment, a pokud je potřeba, může být vybaven až 20 ovládacími segmen</t>
  </si>
  <si>
    <t>Sběrnicová LCD klávesnice, čtečka RFID. Klávesnice je přístupový modul s LCD displejem, ovládacími klávesami a čtečkou RFID pro ovládání zabezpečovacího systému. Obsahuje jeden ovládací segment, a pokud je potřeba, může být vybaven až 20 ovládacími segmenty.</t>
  </si>
  <si>
    <t>Pol54</t>
  </si>
  <si>
    <t>Sběrnicový PIR detektor, dosah 12m</t>
  </si>
  <si>
    <t>Pol55</t>
  </si>
  <si>
    <t>Sběrnicový modul magnetických kontaktů, 8 zón</t>
  </si>
  <si>
    <t>Pol56</t>
  </si>
  <si>
    <t>Víceúčelová montážní krabička</t>
  </si>
  <si>
    <t>Pol57</t>
  </si>
  <si>
    <t>Připojení zápustného magnetického kontaktu, dodávka oken a dveří</t>
  </si>
  <si>
    <t>Pol58</t>
  </si>
  <si>
    <t>Napojení systémové sběrnice ve stávajícím pohybovém detektoru PIR v prostoru chodby</t>
  </si>
  <si>
    <t>Pol59</t>
  </si>
  <si>
    <t>Výrobcem doporušený  nestíněný kabel pro sběrnice ústředen, 2x 0,8 - 2x 0,5mm</t>
  </si>
  <si>
    <t>Výrobcem doporušený nestíněný kabel pro sběrnice ústředen, 2x 0,8 - 2x 0,5mm</t>
  </si>
  <si>
    <t>Pol60</t>
  </si>
  <si>
    <t>Oživení a konfigurace systému, zaškolení obsluhy</t>
  </si>
  <si>
    <t>Pol61</t>
  </si>
  <si>
    <t>Revize systému PZTS</t>
  </si>
  <si>
    <t>Pol62</t>
  </si>
  <si>
    <t>Koordinace se stávající servisní organizací</t>
  </si>
  <si>
    <t>Pol63</t>
  </si>
  <si>
    <t xml:space="preserve">TS. - Tísňový systém </t>
  </si>
  <si>
    <t>Zdroj napájecí 2 500 mA, SELV, řadový</t>
  </si>
  <si>
    <t>Pol65</t>
  </si>
  <si>
    <t>Akustická a optická signalizace. Zdrojem červeného blikajícího světla jsou LE diody. Kryt tvaru zakřivené čočky je dobře viditelný i ze strany.</t>
  </si>
  <si>
    <t>Pol66</t>
  </si>
  <si>
    <t>Modul kontrolní s tlačítkem</t>
  </si>
  <si>
    <t>Pol67</t>
  </si>
  <si>
    <t>Tlačítko signální</t>
  </si>
  <si>
    <t>Pol68</t>
  </si>
  <si>
    <t>Rámeček pro elektroinstalační přístroje, jednonásobný</t>
  </si>
  <si>
    <t>Pol69</t>
  </si>
  <si>
    <t>Kabel CYKY-O 2x1,5</t>
  </si>
  <si>
    <t>Pol70</t>
  </si>
  <si>
    <t>Kabel SYKFY 3x2x0,5</t>
  </si>
  <si>
    <t>Pol71</t>
  </si>
  <si>
    <t>Nastavení a proměření systému</t>
  </si>
  <si>
    <t>Pol72</t>
  </si>
  <si>
    <t>DR. - Domací/školní rozhlas</t>
  </si>
  <si>
    <t>Pol73</t>
  </si>
  <si>
    <t>Podhledový reproduktor, plastový koš, kovová mřížka, 6 W / 100 V, 90 dB, 90 – 20 000 Hz, Ø 187 mmm včetně vykroužení do SDK podhledu</t>
  </si>
  <si>
    <t>25</t>
  </si>
  <si>
    <t>Pol74</t>
  </si>
  <si>
    <t>Elektroinstalační porvchová rozvodnice 167x167x78mm</t>
  </si>
  <si>
    <t>Pol75</t>
  </si>
  <si>
    <t>Napojení na stávající školní rozhasový zesilovač v ředitelně školy</t>
  </si>
  <si>
    <t>212</t>
  </si>
  <si>
    <t>Pol76</t>
  </si>
  <si>
    <t>Kabel CYKY-O 5x2,5</t>
  </si>
  <si>
    <t>Pol77</t>
  </si>
  <si>
    <t>Oživení a odzkoušení systému domácího/školního rozhlasu</t>
  </si>
  <si>
    <t>Pol78</t>
  </si>
  <si>
    <t>PO. - Požární ochrana</t>
  </si>
  <si>
    <t>Pol83</t>
  </si>
  <si>
    <t>Koordinace s dodavatelem protipožárních dveří</t>
  </si>
  <si>
    <t>Pol84</t>
  </si>
  <si>
    <t>Otestování funkčností požární ochrany</t>
  </si>
  <si>
    <t>T. - Společné kabelové trasy</t>
  </si>
  <si>
    <t>Pol86</t>
  </si>
  <si>
    <t>Krabice přístrojová rozvodná včetně vysekání lůžka, KU68</t>
  </si>
  <si>
    <t>LK 80x28 Krabice lištová pod přístroje</t>
  </si>
  <si>
    <t>Krabice přístojová jednonásobná do SDK</t>
  </si>
  <si>
    <t>Krabice přístojová dvojnásobná do SDK</t>
  </si>
  <si>
    <t>Krabice přístojová trojnásobná do SDK</t>
  </si>
  <si>
    <t>Kabelový žlab drátěný 50x50</t>
  </si>
  <si>
    <t>Kabelový žlab drátěný 100x50</t>
  </si>
  <si>
    <t>Kabelový žlab drátěný 100x100</t>
  </si>
  <si>
    <t>Kabelový žlab drátěný 200x100</t>
  </si>
  <si>
    <t>Spojka žlabu</t>
  </si>
  <si>
    <t>Držák pro závěs žlabu 50x50</t>
  </si>
  <si>
    <t>Držák pro závěs žlabu šíře 100mm</t>
  </si>
  <si>
    <t>Pol98</t>
  </si>
  <si>
    <t>Podpěra pro závěsnou montáž žlabu šíře 200mm</t>
  </si>
  <si>
    <t>Pol99</t>
  </si>
  <si>
    <t>Podpěra pro nástěnou montáž žlabu 50mm</t>
  </si>
  <si>
    <t>Pol100</t>
  </si>
  <si>
    <t>Podpěra pro nástěnou montáž žlabu 100mm</t>
  </si>
  <si>
    <t>Pol101</t>
  </si>
  <si>
    <t>Závitová tyč závitová tyč 8mm/1m</t>
  </si>
  <si>
    <t>Pol102</t>
  </si>
  <si>
    <t>Kovová hmoždinka M8</t>
  </si>
  <si>
    <t>Pol103</t>
  </si>
  <si>
    <t>Skupinová kabelová příchytky včetně kotevního materiálu</t>
  </si>
  <si>
    <t>Pol104</t>
  </si>
  <si>
    <t>Trubka ohebná 25, střední mechanická odolnost, protahovacím drátem</t>
  </si>
  <si>
    <t>Pol105</t>
  </si>
  <si>
    <t>Trubka ohebná 40, střední mechanická odolnost, protahovacím drátem</t>
  </si>
  <si>
    <t>Pol106</t>
  </si>
  <si>
    <t>Trubka ohebná 50,  střední mechanická odolnost</t>
  </si>
  <si>
    <t>Trubka ohebná 50, střední mechanická odolnost</t>
  </si>
  <si>
    <t>Pol107</t>
  </si>
  <si>
    <t>Instalační lišta 20x20, včetně příslušenství</t>
  </si>
  <si>
    <t>Pol108</t>
  </si>
  <si>
    <t>Instalační lišta 40x40, včetně příslušenství</t>
  </si>
  <si>
    <t>Pol109</t>
  </si>
  <si>
    <t>Vysekání drážky 3x3cm</t>
  </si>
  <si>
    <t>Pol110</t>
  </si>
  <si>
    <t>Vysekání drážky 6x6cm</t>
  </si>
  <si>
    <t>Pol111</t>
  </si>
  <si>
    <t>Vysekání drážky 3x3cm železobeton</t>
  </si>
  <si>
    <t>Pol112</t>
  </si>
  <si>
    <t>Průraz stěnou 250mm - 500mm</t>
  </si>
  <si>
    <t>Pol113</t>
  </si>
  <si>
    <t>Průraz stěnou 500mm - 1000mm</t>
  </si>
  <si>
    <t>Pol114</t>
  </si>
  <si>
    <t>OST. - Slaboproud - ostatní náklady</t>
  </si>
  <si>
    <t>N00 - Nepojmenované práce</t>
  </si>
  <si>
    <t xml:space="preserve">    N01 - Nepojmenovaný díl</t>
  </si>
  <si>
    <t>N00</t>
  </si>
  <si>
    <t>Nepojmenované práce</t>
  </si>
  <si>
    <t>N01</t>
  </si>
  <si>
    <t>Nepojmenovaný díl</t>
  </si>
  <si>
    <t>OST.1</t>
  </si>
  <si>
    <t>Vedlejší náklady - cestovné + dopravné (dojezdová vzdálenost 50km)</t>
  </si>
  <si>
    <t>-1328142754</t>
  </si>
  <si>
    <t>OST.2</t>
  </si>
  <si>
    <t>Protipožární ucpávky (8ks)</t>
  </si>
  <si>
    <t>-140309043</t>
  </si>
  <si>
    <t>OST.3</t>
  </si>
  <si>
    <t>Inženýrská a koordinační činnost</t>
  </si>
  <si>
    <t>-319974562</t>
  </si>
  <si>
    <t>OST.4</t>
  </si>
  <si>
    <t>Dílenská dokumentace</t>
  </si>
  <si>
    <t>112002766</t>
  </si>
  <si>
    <t>OST.5</t>
  </si>
  <si>
    <t>Dokumentace skutečného stavu</t>
  </si>
  <si>
    <t>1415471215</t>
  </si>
  <si>
    <t>G - Plyn</t>
  </si>
  <si>
    <t>VRN - Vedlejší rozpočtové náklady</t>
  </si>
  <si>
    <t>27</t>
  </si>
  <si>
    <t>P03</t>
  </si>
  <si>
    <t>Revize plynu</t>
  </si>
  <si>
    <t>-138418070</t>
  </si>
  <si>
    <t>SO_02 - Zpevněné plochy</t>
  </si>
  <si>
    <t xml:space="preserve">    3 - Svislé a kompletní konstrukce</t>
  </si>
  <si>
    <t xml:space="preserve">    5 - Komunikace pozemní</t>
  </si>
  <si>
    <t>122251105</t>
  </si>
  <si>
    <t>Odkopávky a prokopávky nezapažené v hornině třídy těžitelnosti I skupiny 3 objem do 1000 m3 strojně</t>
  </si>
  <si>
    <t>2131946058</t>
  </si>
  <si>
    <t>Odkopávky a prokopávky nezapažené strojně v hornině třídy těžitelnosti I skupiny 3 přes 500 do 1 000 m3</t>
  </si>
  <si>
    <t>https://podminky.urs.cz/item/CS_URS_2022_01/122251105</t>
  </si>
  <si>
    <t>122*0,5</t>
  </si>
  <si>
    <t>131213102</t>
  </si>
  <si>
    <t>Hloubení jam v nesoudržných horninách třídy těžitelnosti I skupiny 3 ručně</t>
  </si>
  <si>
    <t>1551880412</t>
  </si>
  <si>
    <t>0,1*16</t>
  </si>
  <si>
    <t>171152501</t>
  </si>
  <si>
    <t>Zhutnění podloží z hornin soudržných nebo nesoudržných pod násypy</t>
  </si>
  <si>
    <t>332507645</t>
  </si>
  <si>
    <t>Zhutnění podloží pod násypy z rostlé horniny třídy těžitelnosti I a II, skupiny 1 až 4 z hornin soudružných a nesoudržných</t>
  </si>
  <si>
    <t>https://podminky.urs.cz/item/CS_URS_2022_01/171152501</t>
  </si>
  <si>
    <t>171201221</t>
  </si>
  <si>
    <t>Poplatek za uložení na skládce (skládkovné) zeminy a kamení kód odpadu 17 05 04</t>
  </si>
  <si>
    <t>1411101706</t>
  </si>
  <si>
    <t>Poplatek za uložení stavebního odpadu na skládce (skládkovné) zeminy a kamení zatříděného do Katalogu odpadů pod kódem 17 05 04</t>
  </si>
  <si>
    <t>https://podminky.urs.cz/item/CS_URS_2022_01/171201221</t>
  </si>
  <si>
    <t>61*1,8 "Přepočtené koeficientem množství</t>
  </si>
  <si>
    <t>171251201</t>
  </si>
  <si>
    <t>Uložení sypaniny na skládky nebo meziskládky</t>
  </si>
  <si>
    <t>-1743198629</t>
  </si>
  <si>
    <t>Uložení sypaniny na skládky nebo meziskládky bez hutnění s upravením uložené sypaniny do předepsaného tvaru</t>
  </si>
  <si>
    <t>https://podminky.urs.cz/item/CS_URS_2022_01/171251201</t>
  </si>
  <si>
    <t>Svislé a kompletní konstrukce</t>
  </si>
  <si>
    <t>338171113</t>
  </si>
  <si>
    <t>Osazování sloupků a vzpěr plotových ocelových v do 2,00 m se zabetonováním</t>
  </si>
  <si>
    <t>-969077250</t>
  </si>
  <si>
    <t>Montáž sloupků a vzpěr plotových ocelových trubkových nebo profilovaných výšky do 2,00 m se zabetonováním do 0,08 m3 do připravených jamek</t>
  </si>
  <si>
    <t>https://podminky.urs.cz/item/CS_URS_2022_01/338171113</t>
  </si>
  <si>
    <t>55342241</t>
  </si>
  <si>
    <t>sloupek plotový Pz 2100/38x1,5mm</t>
  </si>
  <si>
    <t>-83885610</t>
  </si>
  <si>
    <t>338171115</t>
  </si>
  <si>
    <t>Osazování sloupků a vzpěr plotových ocelových v do 2,00 m ukotvením k pevnému podkladu</t>
  </si>
  <si>
    <t>1629508613</t>
  </si>
  <si>
    <t>Montáž sloupků a vzpěr plotových ocelových trubkových nebo profilovaných výšky do 2,00 m ukotvením k pevnému podkladu</t>
  </si>
  <si>
    <t>https://podminky.urs.cz/item/CS_URS_2022_01/338171115</t>
  </si>
  <si>
    <t>55342271</t>
  </si>
  <si>
    <t>vzpěra plotová Pz 1500/38x1,5mm</t>
  </si>
  <si>
    <t>-915843234</t>
  </si>
  <si>
    <t>348401130</t>
  </si>
  <si>
    <t>Montáž oplocení ze strojového pletiva s napínacími dráty v přes 1,6 do 2,0 m</t>
  </si>
  <si>
    <t>1145507801</t>
  </si>
  <si>
    <t>Montáž oplocení z pletiva strojového s napínacími dráty přes 1,6 do 2,0 m</t>
  </si>
  <si>
    <t>https://podminky.urs.cz/item/CS_URS_2022_01/348401130</t>
  </si>
  <si>
    <t>31324768</t>
  </si>
  <si>
    <t>pletivo drátěné se čtvercovými oky zapletené Pz 50x2x2000mm</t>
  </si>
  <si>
    <t>-1040742976</t>
  </si>
  <si>
    <t>Komunikace pozemní</t>
  </si>
  <si>
    <t>564760111</t>
  </si>
  <si>
    <t>Podklad z kameniva hrubého drceného vel. 16-32 mm plochy přes 100 m2 tl 200 mm</t>
  </si>
  <si>
    <t>-1482387884</t>
  </si>
  <si>
    <t>Podklad nebo kryt z kameniva hrubého drceného vel. 16-32 mm s rozprostřením a zhutněním plochy přes 100 m2, po zhutnění tl. 200 mm</t>
  </si>
  <si>
    <t>https://podminky.urs.cz/item/CS_URS_2022_01/564760111</t>
  </si>
  <si>
    <t>564761111</t>
  </si>
  <si>
    <t>Podklad z kameniva hrubého drceného vel. 32-63 mm plochy přes 100 m2 tl 200 mm</t>
  </si>
  <si>
    <t>-1584521018</t>
  </si>
  <si>
    <t>Podklad nebo kryt z kameniva hrubého drceného vel. 32-63 mm s rozprostřením a zhutněním plochy přes 100 m2, po zhutnění tl. 200 mm</t>
  </si>
  <si>
    <t>https://podminky.urs.cz/item/CS_URS_2022_01/564761111</t>
  </si>
  <si>
    <t>596211212</t>
  </si>
  <si>
    <t>Kladení zámkové dlažby komunikací pro pěší ručně tl 80 mm skupiny A pl přes 100 do 300 m2</t>
  </si>
  <si>
    <t>1959786797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</si>
  <si>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přes 100 do 300 m2</t>
  </si>
  <si>
    <t>https://podminky.urs.cz/item/CS_URS_2022_01/596211212</t>
  </si>
  <si>
    <t>59245225</t>
  </si>
  <si>
    <t>dlažba tvar obdélník betonová pro nevidomé 200x100x80mm přírodní</t>
  </si>
  <si>
    <t>1956613150</t>
  </si>
  <si>
    <t>122*1,02 "Přepočtené koeficientem množství</t>
  </si>
  <si>
    <t>124,44*0,05 'Přepočtené koeficientem množství</t>
  </si>
  <si>
    <t>59245020</t>
  </si>
  <si>
    <t>dlažba tvar obdélník betonová 200x100x80mm přírodní</t>
  </si>
  <si>
    <t>1267676034</t>
  </si>
  <si>
    <t>-6,222</t>
  </si>
  <si>
    <t>916231112</t>
  </si>
  <si>
    <t>Osazení chodníkového obrubníku betonového ležatého bez boční opěry do lože z betonu prostého</t>
  </si>
  <si>
    <t>-1934705042</t>
  </si>
  <si>
    <t>Osazení chodníkového obrubníku betonového se zřízením lože, s vyplněním a zatřením spár cementovou maltou ležatého bez boční opěry, do lože z betonu prostého</t>
  </si>
  <si>
    <t>https://podminky.urs.cz/item/CS_URS_2022_01/916231112</t>
  </si>
  <si>
    <t>7+3,4+29</t>
  </si>
  <si>
    <t>59217017</t>
  </si>
  <si>
    <t>obrubník betonový chodníkový 1000x100x250mm</t>
  </si>
  <si>
    <t>-515661472</t>
  </si>
  <si>
    <t>39,4*1,02 "Přepočtené koeficientem množství</t>
  </si>
  <si>
    <t>19</t>
  </si>
  <si>
    <t>998223011</t>
  </si>
  <si>
    <t>Přesun hmot pro pozemní komunikace s krytem dlážděným</t>
  </si>
  <si>
    <t>783949247</t>
  </si>
  <si>
    <t>Přesun hmot pro pozemní komunikace s krytem dlážděným dopravní vzdálenost do 200 m jakékoliv délky objektu</t>
  </si>
  <si>
    <t>https://podminky.urs.cz/item/CS_URS_2022_01/998223011</t>
  </si>
  <si>
    <t>SO_03 - Přeložka parovodu</t>
  </si>
  <si>
    <t xml:space="preserve">    4 - Vodorovné konstrukce</t>
  </si>
  <si>
    <t>M - Práce a dodávky M</t>
  </si>
  <si>
    <t xml:space="preserve">    23-M - Montáže potrubí</t>
  </si>
  <si>
    <t>132151101</t>
  </si>
  <si>
    <t>Hloubení rýh nezapažených  š do 800 mm v hornině třídy těžitelnosti I, skupiny 1 a 2 objem do 20 m3 strojně</t>
  </si>
  <si>
    <t>CS ÚRS 2021 01</t>
  </si>
  <si>
    <t>272361435</t>
  </si>
  <si>
    <t>Hloubení nezapažených rýh šířky do 800 mm strojně s urovnáním dna do předepsaného profilu a spádu v hornině třídy těžitelnosti I skupiny 1 a 2 do 20 m3</t>
  </si>
  <si>
    <t>https://podminky.urs.cz/item/CS_URS_2021_01/132151101</t>
  </si>
  <si>
    <t>17,5*0,8*1</t>
  </si>
  <si>
    <t>174151101</t>
  </si>
  <si>
    <t>Zásyp jam, šachet rýh nebo kolem objektů sypaninou se zhutněním</t>
  </si>
  <si>
    <t>CS ÚRS 2023 02</t>
  </si>
  <si>
    <t>973500471</t>
  </si>
  <si>
    <t>Zásyp sypaninou z jakékoliv horniny strojně s uložením výkopku ve vrstvách se zhutněním jam, šachet, rýh nebo kolem objektů v těchto vykopávkách</t>
  </si>
  <si>
    <t>https://podminky.urs.cz/item/CS_URS_2023_02/174151101</t>
  </si>
  <si>
    <t>181951112</t>
  </si>
  <si>
    <t>Úprava pláně v hornině třídy těžitelnosti I skupiny 1 až 3 se zhutněním strojně</t>
  </si>
  <si>
    <t>214335771</t>
  </si>
  <si>
    <t>Úprava pláně vyrovnáním výškových rozdílů strojně v hornině třídy těžitelnosti I, skupiny 1 až 3 se zhutněním</t>
  </si>
  <si>
    <t>https://podminky.urs.cz/item/CS_URS_2023_02/181951112</t>
  </si>
  <si>
    <t>17,5*0,8</t>
  </si>
  <si>
    <t>Vodorovné konstrukce</t>
  </si>
  <si>
    <t>451573111</t>
  </si>
  <si>
    <t>Lože pod potrubí otevřený výkop ze štěrkopísku</t>
  </si>
  <si>
    <t>-162042473</t>
  </si>
  <si>
    <t>Lože pod potrubí, stoky a drobné objekty v otevřeném výkopu z písku a štěrkopísku do 63 mm</t>
  </si>
  <si>
    <t>https://podminky.urs.cz/item/CS_URS_2023_02/451573111</t>
  </si>
  <si>
    <t>17,5*0,8*0,1</t>
  </si>
  <si>
    <t>89962314R</t>
  </si>
  <si>
    <t>Obetonování potrubí nebo zdiva stok betonem prostým tř. C 12/15 v otevřeném výkopu</t>
  </si>
  <si>
    <t>-1705598945</t>
  </si>
  <si>
    <t>Obetonování potrubí nebo zdiva stok betonem prostým v otevřeném výkopu, betonem tř. C 12/15</t>
  </si>
  <si>
    <t>35*0,3*0,3</t>
  </si>
  <si>
    <t>998276101</t>
  </si>
  <si>
    <t>Přesun hmot pro trubní vedení z trub z plastických hmot otevřený výkop</t>
  </si>
  <si>
    <t>638608949</t>
  </si>
  <si>
    <t>Přesun hmot pro trubní vedení hloubené z trub z plastických hmot nebo sklolaminátových pro vodovody nebo kanalizace v otevřeném výkopu dopravní vzdálenost do 15 m</t>
  </si>
  <si>
    <t>https://podminky.urs.cz/item/CS_URS_2023_02/998276101</t>
  </si>
  <si>
    <t>Práce a dodávky M</t>
  </si>
  <si>
    <t>23-M</t>
  </si>
  <si>
    <t>Montáže potrubí</t>
  </si>
  <si>
    <t>23119000R</t>
  </si>
  <si>
    <t>Dodávka a montáž teplovodního potrubí DN 125 vč. izolace</t>
  </si>
  <si>
    <t>-1905993537</t>
  </si>
  <si>
    <t>SO_04 - Přeložka kanalizace</t>
  </si>
  <si>
    <t xml:space="preserve">    8 - Trubní vedení</t>
  </si>
  <si>
    <t>132151254</t>
  </si>
  <si>
    <t>Hloubení rýh nezapažených š do 2000 mm v hornině třídy těžitelnosti I skupiny 1 a 2 objem do 500 m3 strojně</t>
  </si>
  <si>
    <t>-1285570362</t>
  </si>
  <si>
    <t>Hloubení nezapažených rýh šířky přes 800 do 2 000 mm strojně s urovnáním dna do předepsaného profilu a spádu v hornině třídy těžitelnosti I skupiny 1 a 2 přes 100 do 500 m3</t>
  </si>
  <si>
    <t>https://podminky.urs.cz/item/CS_URS_2023_02/132151254</t>
  </si>
  <si>
    <t>30*3,4*1</t>
  </si>
  <si>
    <t>1511011R</t>
  </si>
  <si>
    <t>Zřízení příložného pažení a rozepření stěn rýh hl přes 2 do 4 m</t>
  </si>
  <si>
    <t>259890130</t>
  </si>
  <si>
    <t>Zřízení pažení a rozepření stěn rýh pro podzemní vedení příložné pro jakoukoliv mezerovitost, hloubky přes 2 do 4 m</t>
  </si>
  <si>
    <t>30*3</t>
  </si>
  <si>
    <t>1511011R2</t>
  </si>
  <si>
    <t>Odstranění příložného pažení a rozepření stěn rýh hl přes 2 do 4 m</t>
  </si>
  <si>
    <t>-471574172</t>
  </si>
  <si>
    <t>Odstranění pažení a rozepření stěn rýh pro podzemní vedení s uložením materiálu na vzdálenost do 3 m od kraje výkopu příložné, hloubky přes 2 do 4 m</t>
  </si>
  <si>
    <t>-354422453</t>
  </si>
  <si>
    <t>403204661</t>
  </si>
  <si>
    <t>30*1</t>
  </si>
  <si>
    <t>-177006242</t>
  </si>
  <si>
    <t>30*0,8*0,1</t>
  </si>
  <si>
    <t>Trubní vedení</t>
  </si>
  <si>
    <t>871315221R</t>
  </si>
  <si>
    <t xml:space="preserve">Kanalizační potrubí z tvrdého PVC jednovrstvé tuhost třídy SN8 DN 160, vč. tvarovek </t>
  </si>
  <si>
    <t>R-položka</t>
  </si>
  <si>
    <t>166951940</t>
  </si>
  <si>
    <t xml:space="preserve">Kanalizační potrubí z tvrdého PVC v otevřeném výkopu ve sklonu do 20 %, hladkého plnostěnného jednovrstvého, tuhost třídy SN 8 DN 160, vč. tvarovek </t>
  </si>
  <si>
    <t>871-R1</t>
  </si>
  <si>
    <t>Napojení kanalizace na potrubí (stávající/nové)</t>
  </si>
  <si>
    <t>1864079794</t>
  </si>
  <si>
    <t>892351111</t>
  </si>
  <si>
    <t>Tlaková zkouška vodou potrubí DN 150 nebo 200</t>
  </si>
  <si>
    <t>-44914418</t>
  </si>
  <si>
    <t>Tlakové zkoušky vodou na potrubí DN 150 nebo 200</t>
  </si>
  <si>
    <t>https://podminky.urs.cz/item/CS_URS_2023_02/892351111</t>
  </si>
  <si>
    <t>-1493672955</t>
  </si>
  <si>
    <t>30*0,3*0,3</t>
  </si>
  <si>
    <t>899722113</t>
  </si>
  <si>
    <t>Krytí potrubí z plastů výstražnou fólií z PVC 34cm</t>
  </si>
  <si>
    <t>-526527427</t>
  </si>
  <si>
    <t>Krytí potrubí z plastů výstražnou fólií z PVC šířky 34 cm</t>
  </si>
  <si>
    <t>https://podminky.urs.cz/item/CS_URS_2023_02/899722113</t>
  </si>
  <si>
    <t>-1001479692</t>
  </si>
  <si>
    <t>SO_05 - Přístřešek na popelnice</t>
  </si>
  <si>
    <t xml:space="preserve">    2 - Zakládání</t>
  </si>
  <si>
    <t xml:space="preserve">    711 - Izolace proti vodě, vlhkosti a plynům</t>
  </si>
  <si>
    <t xml:space="preserve">    712 - Povlakové krytiny</t>
  </si>
  <si>
    <t>122151101</t>
  </si>
  <si>
    <t>Odkopávky a prokopávky nezapažené v hornině třídy těžitelnosti I, skupiny 1 a 2 objem do 20 m3 strojně</t>
  </si>
  <si>
    <t>183328259</t>
  </si>
  <si>
    <t>Odkopávky a prokopávky nezapažené strojně v hornině třídy těžitelnosti I skupiny 1 a 2 do 20 m3</t>
  </si>
  <si>
    <t>https://podminky.urs.cz/item/CS_URS_2021_01/122151101</t>
  </si>
  <si>
    <t>1,9*5,5*0,2</t>
  </si>
  <si>
    <t>-406080038</t>
  </si>
  <si>
    <t>(1,9+6,1+1,9)*0,5*1,5</t>
  </si>
  <si>
    <t>6,1*0,5*0,5</t>
  </si>
  <si>
    <t>162751117</t>
  </si>
  <si>
    <t>Vodorovné přemístění přes 9 000 do 10000 m výkopku/sypaniny z horniny třídy těžitelnosti I skupiny 1 až 3</t>
  </si>
  <si>
    <t>-1278712934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</si>
  <si>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</si>
  <si>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2,09+8,95</t>
  </si>
  <si>
    <t>762017320</t>
  </si>
  <si>
    <t>11,04*1,8 "Přepočtené koeficientem množství</t>
  </si>
  <si>
    <t>-981091611</t>
  </si>
  <si>
    <t>181912112R</t>
  </si>
  <si>
    <t>Úprava pláně v hornině třídy těžitelnosti I skupiny 3 se zhutněním ručně (úprava uvnitř objektu)</t>
  </si>
  <si>
    <t>-803177352</t>
  </si>
  <si>
    <t>Úprava pláně vyrovnáním výškových rozdílů ručně v hornině třídy těžitelnosti I skupiny 3 se zhutněním</t>
  </si>
  <si>
    <t>1,9*6</t>
  </si>
  <si>
    <t>Zakládání</t>
  </si>
  <si>
    <t>274321411</t>
  </si>
  <si>
    <t>Základové pasy ze ŽB bez zvýšených nároků na prostředí tř. C 20/25</t>
  </si>
  <si>
    <t>-1883029566</t>
  </si>
  <si>
    <t>Základy z betonu železového (bez výztuže) pasy z betonu bez zvláštních nároků na prostředí tř. C 20/25</t>
  </si>
  <si>
    <t>https://podminky.urs.cz/item/CS_URS_2021_01/274321411</t>
  </si>
  <si>
    <t>0,5*0,55*6,1"práh</t>
  </si>
  <si>
    <t>0,4*0,5*(1,9+6,1+1,9)</t>
  </si>
  <si>
    <t>274351121</t>
  </si>
  <si>
    <t>Zřízení bednění základových pasů rovného</t>
  </si>
  <si>
    <t>101199086</t>
  </si>
  <si>
    <t>Bednění základů pasů rovné zřízení</t>
  </si>
  <si>
    <t>https://podminky.urs.cz/item/CS_URS_2021_01/274351121</t>
  </si>
  <si>
    <t>5,5*0,3"práh</t>
  </si>
  <si>
    <t>5,5*0,2</t>
  </si>
  <si>
    <t>274351122</t>
  </si>
  <si>
    <t>Odstranění bednění základových pasů rovného</t>
  </si>
  <si>
    <t>7334734</t>
  </si>
  <si>
    <t>Bednění základů pasů rovné odstranění</t>
  </si>
  <si>
    <t>https://podminky.urs.cz/item/CS_URS_2021_01/274351122</t>
  </si>
  <si>
    <t>279113144</t>
  </si>
  <si>
    <t>Základová zeď tl do 300 mm z tvárnic ztraceného bednění včetně výplně z betonu tř. C 20/25</t>
  </si>
  <si>
    <t>560519076</t>
  </si>
  <si>
    <t>Základové zdi z tvárnic ztraceného bednění včetně výplně z betonu bez zvláštních nároků na vliv prostředí třídy C 20/25, tloušťky zdiva přes 250 do 300 mm</t>
  </si>
  <si>
    <t>https://podminky.urs.cz/item/CS_URS_2021_01/279113144</t>
  </si>
  <si>
    <t>(6,1+1,9+1,9)*1,25</t>
  </si>
  <si>
    <t>279361821</t>
  </si>
  <si>
    <t>Výztuž základových zdí nosných betonářskou ocelí 10 505</t>
  </si>
  <si>
    <t>-1223629067</t>
  </si>
  <si>
    <t>Výztuž základových zdí nosných svislých nebo odkloněných od svislice, rovinných nebo oblých, deskových nebo žebrových, včetně výztuže jejich žeber z betonářské oceli 10 505 (R) nebo BSt 500</t>
  </si>
  <si>
    <t>https://podminky.urs.cz/item/CS_URS_2021_01/279361821</t>
  </si>
  <si>
    <t>12,375*16*0,001</t>
  </si>
  <si>
    <t>348272615</t>
  </si>
  <si>
    <t>Plotová stříška pro zeď tl 295 mm z tvarovek broušených přírodních</t>
  </si>
  <si>
    <t>2012943778</t>
  </si>
  <si>
    <t>Ploty z tvárnic betonových plotová stříška lepená mrazuvzdorným lepidlem z tvarovek broušených, plochých přírodních, tloušťka zdiva 295 mm</t>
  </si>
  <si>
    <t>https://podminky.urs.cz/item/CS_URS_2021_01/348272615</t>
  </si>
  <si>
    <t>1,9+6,1+1,9</t>
  </si>
  <si>
    <t>413941121</t>
  </si>
  <si>
    <t>Osazování ocelových válcovaných nosníků stropů I, IE, U, UE nebo L do č.12 nebo výšky do 120 mm</t>
  </si>
  <si>
    <t>-2035907732</t>
  </si>
  <si>
    <t>Osazování ocelových válcovaných nosníků ve stropech I nebo IE nebo U nebo UE nebo L do č.12 nebo výšky do 120 mm</t>
  </si>
  <si>
    <t>https://podminky.urs.cz/item/CS_URS_2023_02/413941121</t>
  </si>
  <si>
    <t>0,323*1,05 'Přepočtené koeficientem množství</t>
  </si>
  <si>
    <t>14550318</t>
  </si>
  <si>
    <t>profil ocelový svařovaný jakost S235 průřez čtvercový 80x80x5mm</t>
  </si>
  <si>
    <t>770348066</t>
  </si>
  <si>
    <t>Poznámka k položce:
Hmotnost: 10,96 kg/m</t>
  </si>
  <si>
    <t>8*2*10,96/1000</t>
  </si>
  <si>
    <t>5,5*10,96/1000</t>
  </si>
  <si>
    <t>1,6*5*10,96/1000</t>
  </si>
  <si>
    <t>413941123</t>
  </si>
  <si>
    <t>Osazování ocelových válcovaných nosníků stropů I, IE, U, UE nebo L do č. 22</t>
  </si>
  <si>
    <t>-1205682850</t>
  </si>
  <si>
    <t>Osazování ocelových válcovaných nosníků ve stropech I nebo IE nebo U nebo UE nebo L č. 14 až 22 nebo výšky do 220 mm</t>
  </si>
  <si>
    <t>https://podminky.urs.cz/item/CS_URS_2021_01/413941123</t>
  </si>
  <si>
    <t>1455019R</t>
  </si>
  <si>
    <t>profil ocelový obdélníkový svařovaný 140x80x5mm</t>
  </si>
  <si>
    <t>452960389</t>
  </si>
  <si>
    <t>Poznámka k položce:
16,53 kg</t>
  </si>
  <si>
    <t>5,5*16,53/1000</t>
  </si>
  <si>
    <t>4139-R</t>
  </si>
  <si>
    <t xml:space="preserve">Ostatní pomocné práce při osazování válcovaných profilů - svařování, krácení, vrtání, úprava profilů apod. </t>
  </si>
  <si>
    <t>1138573879</t>
  </si>
  <si>
    <t>0,339+0,091</t>
  </si>
  <si>
    <t>4-R01</t>
  </si>
  <si>
    <t>-1917125551</t>
  </si>
  <si>
    <t>564750111</t>
  </si>
  <si>
    <t>Podklad z kameniva hrubého drceného vel. 16-32 mm tl 150 mm</t>
  </si>
  <si>
    <t>402276729</t>
  </si>
  <si>
    <t>Podklad nebo kryt z kameniva hrubého drceného vel. 16-32 mm s rozprostřením a zhutněním, po zhutnění tl. 150 mm</t>
  </si>
  <si>
    <t>https://podminky.urs.cz/item/CS_URS_2021_01/564750111</t>
  </si>
  <si>
    <t>5,5*1,3</t>
  </si>
  <si>
    <t>596212210R</t>
  </si>
  <si>
    <t>Kladení betonové dlažby ručně tl 40 mm</t>
  </si>
  <si>
    <t>1837651850</t>
  </si>
  <si>
    <t xml:space="preserve">Kladení dlažby z betonových dlaždic ručně s ložem z kameniva těženého nebo drceného tl. do 50 mm, s vyplněním spár, s dvojitým hutněním vibrováním a se smetením přebytečného materiálu </t>
  </si>
  <si>
    <t>59245600</t>
  </si>
  <si>
    <t>dlažba desková betonová tl 40mm přírodní</t>
  </si>
  <si>
    <t>1951141806</t>
  </si>
  <si>
    <t>7,15*1,03 'Přepočtené koeficientem množství</t>
  </si>
  <si>
    <t>632481215</t>
  </si>
  <si>
    <t>Separační vrstva z geotextilie</t>
  </si>
  <si>
    <t>-1886315420</t>
  </si>
  <si>
    <t>Separační vrstva k oddělení podlahových vrstev z geotextilie</t>
  </si>
  <si>
    <t>https://podminky.urs.cz/item/CS_URS_2021_01/632481215</t>
  </si>
  <si>
    <t>(0,3+0,3)*(1,9+5,1+1,9)"vytažení na atiku</t>
  </si>
  <si>
    <t>5,5*1,9</t>
  </si>
  <si>
    <t>23</t>
  </si>
  <si>
    <t>95394212R</t>
  </si>
  <si>
    <t>Osazování ochranných úhelníků</t>
  </si>
  <si>
    <t>2003128310</t>
  </si>
  <si>
    <t>Osazování drobných kovových předmětů se zalitím maltou cementovou, do vysekaných kapes nebo připravených otvorů ochranných úhelníků - vč. dodávky</t>
  </si>
  <si>
    <t>711</t>
  </si>
  <si>
    <t>Izolace proti vodě, vlhkosti a plynům</t>
  </si>
  <si>
    <t>711161112</t>
  </si>
  <si>
    <t>Izolace proti zemní vlhkosti nopovou fólií vodorovná, nopek v 8,0 mm, tl do 0,6 mm</t>
  </si>
  <si>
    <t>-350846393</t>
  </si>
  <si>
    <t>Izolace proti zemní vlhkosti a beztlakové vodě nopovými fóliemi na ploše vodorovné V vrstva ochranná, odvětrávací a drenážní výška nopku 8,0 mm, tl. fólie do 0,6 mm</t>
  </si>
  <si>
    <t>https://podminky.urs.cz/item/CS_URS_2021_01/711161112</t>
  </si>
  <si>
    <t>712</t>
  </si>
  <si>
    <t>Povlakové krytiny</t>
  </si>
  <si>
    <t>712363001</t>
  </si>
  <si>
    <t>Provedení povlakové krytiny střech do 10° termoplastickou fólií PVC rozvinutím a natažením v ploše</t>
  </si>
  <si>
    <t>751891641</t>
  </si>
  <si>
    <t>Provedení povlakové krytiny střech plochých do 10° fólií termoplastickou mPVC (měkčené PVC) rozvinutí a natažení fólie v ploše</t>
  </si>
  <si>
    <t>https://podminky.urs.cz/item/CS_URS_2021_01/712363001</t>
  </si>
  <si>
    <t>28329015</t>
  </si>
  <si>
    <t>fólie hydroizolační střešní TPO (FPO), mechanicky kotvená tl 2,0mm</t>
  </si>
  <si>
    <t>1224240096</t>
  </si>
  <si>
    <t>15,79*1,1655 'Přepočtené koeficientem množství</t>
  </si>
  <si>
    <t>713141212</t>
  </si>
  <si>
    <t>Montáž izolace tepelné střech plochých lepené nízkoexpanzní (PUR) pěnou atikový klín</t>
  </si>
  <si>
    <t>1856363211</t>
  </si>
  <si>
    <t>Montáž tepelné izolace střech plochých atikovými klíny přilepenými za studena nízkoexpanzní (PUR) pěnou</t>
  </si>
  <si>
    <t>https://podminky.urs.cz/item/CS_URS_2021_01/713141212</t>
  </si>
  <si>
    <t>1,9+1,9+5,5</t>
  </si>
  <si>
    <t>63152008</t>
  </si>
  <si>
    <t>klín atikový přechodný minerální plochých střech tl 100x100mm</t>
  </si>
  <si>
    <t>-284155104</t>
  </si>
  <si>
    <t>9,3*1,02 'Přepočtené koeficientem množství</t>
  </si>
  <si>
    <t>29</t>
  </si>
  <si>
    <t>762341042</t>
  </si>
  <si>
    <t>Bednění střech rovných z desek OSB tl 12 mm na pero a drážku šroubovaných na rošt</t>
  </si>
  <si>
    <t>1301424013</t>
  </si>
  <si>
    <t>Bednění a laťování bednění střech rovných sklonu do 60° s vyřezáním otvorů z dřevoštěpkových desek OSB šroubovaných na rošt na pero a drážku, tloušťky desky 12 mm</t>
  </si>
  <si>
    <t>https://podminky.urs.cz/item/CS_URS_2021_01/762341042</t>
  </si>
  <si>
    <t>5,6*1,7</t>
  </si>
  <si>
    <t>762361312</t>
  </si>
  <si>
    <t>Konstrukční a vyrovnávací vrstva pod klempířské prvky (atiky) z desek dřevoštěpkových tl. 22 mm</t>
  </si>
  <si>
    <t>-1341785599</t>
  </si>
  <si>
    <t>Konstrukční vrstva pod klempířské prvky pro oplechování horních ploch zdí a nadezdívek (atik) z desek dřevoštěpkových šroubovaných do podkladu, tloušťky desky 22 mm</t>
  </si>
  <si>
    <t>https://podminky.urs.cz/item/CS_URS_2021_01/762361312</t>
  </si>
  <si>
    <t xml:space="preserve">(5,6+1,76+1,76)*0,5"vodorovné </t>
  </si>
  <si>
    <t>(5,6+1,76+1,76)*0,5"svislé</t>
  </si>
  <si>
    <t>31</t>
  </si>
  <si>
    <t>764212664</t>
  </si>
  <si>
    <t>Oplechování rovné okapové hrany z Pz s povrchovou úpravou rš 330 mm</t>
  </si>
  <si>
    <t>-216615782</t>
  </si>
  <si>
    <t>Oplechování střešních prvků z pozinkovaného plechu s povrchovou úpravou okapu okapovým plechem střechy rovné rš 330 mm</t>
  </si>
  <si>
    <t>https://podminky.urs.cz/item/CS_URS_2021_01/764212664</t>
  </si>
  <si>
    <t>764214607</t>
  </si>
  <si>
    <t>Oplechování horních ploch a atik bez rohů z Pz s povrch úpravou mechanicky kotvené rš 670 mm</t>
  </si>
  <si>
    <t>171809425</t>
  </si>
  <si>
    <t>Oplechování horních ploch zdí a nadezdívek (atik) z pozinkovaného plechu s povrchovou úpravou mechanicky kotvené rš 670 mm</t>
  </si>
  <si>
    <t>https://podminky.urs.cz/item/CS_URS_2021_01/764214607</t>
  </si>
  <si>
    <t>5,5+1,9+1,9</t>
  </si>
  <si>
    <t>766417211</t>
  </si>
  <si>
    <t>Montáž obložení stěn podkladového roštu</t>
  </si>
  <si>
    <t>-1542868216</t>
  </si>
  <si>
    <t>Montáž obložení stěn rošt podkladový</t>
  </si>
  <si>
    <t>https://podminky.urs.cz/item/CS_URS_2021_01/766417211</t>
  </si>
  <si>
    <t xml:space="preserve">1,6*5"svislé </t>
  </si>
  <si>
    <t>5,5*20"vodorovné</t>
  </si>
  <si>
    <t>1,9*20</t>
  </si>
  <si>
    <t>6051410R</t>
  </si>
  <si>
    <t>řezivo jehličnaté lať pevnostní třída S10-13 průřez 40x60mm, impregnované</t>
  </si>
  <si>
    <t>1570706334</t>
  </si>
  <si>
    <t>194*0,04*0,06*1,2</t>
  </si>
  <si>
    <t xml:space="preserve">    VRN4 - Inženýrská činnost</t>
  </si>
  <si>
    <t>VRN1 - Průzkumné, geodetické a projektové práce</t>
  </si>
  <si>
    <t>VRN3 - Zařízení staveniště</t>
  </si>
  <si>
    <t>VRN6 - Územní vlivy</t>
  </si>
  <si>
    <t>VRN9 - Ostatní náklady</t>
  </si>
  <si>
    <t>VRN4</t>
  </si>
  <si>
    <t>Inženýrská činnost</t>
  </si>
  <si>
    <t>042503000</t>
  </si>
  <si>
    <t>Plán BOZP na staveništi</t>
  </si>
  <si>
    <t>1024</t>
  </si>
  <si>
    <t>1889435642</t>
  </si>
  <si>
    <t>https://podminky.urs.cz/item/CS_URS_2022_01/042503000</t>
  </si>
  <si>
    <t>043103000</t>
  </si>
  <si>
    <t>Zkoušky bez rozlišení</t>
  </si>
  <si>
    <t>-1439917235</t>
  </si>
  <si>
    <t>https://podminky.urs.cz/item/CS_URS_2022_01/043103000</t>
  </si>
  <si>
    <t>Poznámka k položce:
Zkoušky betonu</t>
  </si>
  <si>
    <t>043154000</t>
  </si>
  <si>
    <t>Zkoušky hutnicí</t>
  </si>
  <si>
    <t>1154360770</t>
  </si>
  <si>
    <t>https://podminky.urs.cz/item/CS_URS_2022_01/043154000</t>
  </si>
  <si>
    <t>VRN1</t>
  </si>
  <si>
    <t>Průzkumné, geodetické a projektové práce</t>
  </si>
  <si>
    <t>010001000</t>
  </si>
  <si>
    <t>2070397979</t>
  </si>
  <si>
    <t>https://podminky.urs.cz/item/CS_URS_2022_01/010001000</t>
  </si>
  <si>
    <t>012002000</t>
  </si>
  <si>
    <t>Geodetické práce</t>
  </si>
  <si>
    <t>-2041066979</t>
  </si>
  <si>
    <t>https://podminky.urs.cz/item/CS_URS_2022_01/012002000</t>
  </si>
  <si>
    <t>013254000</t>
  </si>
  <si>
    <t>Dokumentace skutečného provedení stavby</t>
  </si>
  <si>
    <t>-1631757258</t>
  </si>
  <si>
    <t>https://podminky.urs.cz/item/CS_URS_2022_01/013254000</t>
  </si>
  <si>
    <t>VRN3</t>
  </si>
  <si>
    <t>Zařízení staveniště</t>
  </si>
  <si>
    <t>030001000</t>
  </si>
  <si>
    <t>-2134782591</t>
  </si>
  <si>
    <t>https://podminky.urs.cz/item/CS_URS_2022_01/030001000</t>
  </si>
  <si>
    <t>031203000</t>
  </si>
  <si>
    <t>Terénní úpravy pro zařízení staveniště</t>
  </si>
  <si>
    <t>-109778633</t>
  </si>
  <si>
    <t>https://podminky.urs.cz/item/CS_URS_2022_01/031203000</t>
  </si>
  <si>
    <t>033103000</t>
  </si>
  <si>
    <t>Připojení energií</t>
  </si>
  <si>
    <t>973836619</t>
  </si>
  <si>
    <t>https://podminky.urs.cz/item/CS_URS_2022_01/033103000</t>
  </si>
  <si>
    <t>034103000</t>
  </si>
  <si>
    <t>Oplocení staveniště</t>
  </si>
  <si>
    <t>-296820541</t>
  </si>
  <si>
    <t>https://podminky.urs.cz/item/CS_URS_2022_01/034103000</t>
  </si>
  <si>
    <t>034503000</t>
  </si>
  <si>
    <t>Informační tabule na staveništi</t>
  </si>
  <si>
    <t>1849926881</t>
  </si>
  <si>
    <t>https://podminky.urs.cz/item/CS_URS_2022_01/034503000</t>
  </si>
  <si>
    <t>039103000</t>
  </si>
  <si>
    <t>Rozebrání, bourání a odvoz zařízení staveniště</t>
  </si>
  <si>
    <t>-1201443306</t>
  </si>
  <si>
    <t>https://podminky.urs.cz/item/CS_URS_2022_01/039103000</t>
  </si>
  <si>
    <t>VRN6</t>
  </si>
  <si>
    <t>Územní vlivy</t>
  </si>
  <si>
    <t>065002000</t>
  </si>
  <si>
    <t>Mimostaveništní doprava materiálů</t>
  </si>
  <si>
    <t>-230063654</t>
  </si>
  <si>
    <t>https://podminky.urs.cz/item/CS_URS_2022_01/065002000</t>
  </si>
  <si>
    <t>VRN9</t>
  </si>
  <si>
    <t>Ostatní náklady</t>
  </si>
  <si>
    <t>090001000</t>
  </si>
  <si>
    <t>700443669</t>
  </si>
  <si>
    <t>https://podminky.urs.cz/item/CS_URS_2022_01/090001000</t>
  </si>
  <si>
    <t>091003000</t>
  </si>
  <si>
    <t>Ostatní náklady bez rozlišení</t>
  </si>
  <si>
    <t>298985909</t>
  </si>
  <si>
    <t>https://podminky.urs.cz/item/CS_URS_2022_01/091003000</t>
  </si>
  <si>
    <t xml:space="preserve">Poznámka k položce:
Výstražné a bezpečnostní značky a tabulky podle požadavku ČSN ISO 3864 – Bezpečnostní barvy a bezpečnostní značky, ČSN 018013 – Požární tabulky a nař. vl. č. 375/2017 Sb. 
- hlavní vypínač elektrické energie, rozvaděče a elektrické zařízení. 
- hlavní uzávěr vody 
- směry úniku fotoluminiscenčními tabulkami 
</t>
  </si>
  <si>
    <t>03921-III-PRIME_N - Přístavba objektu SOŠ a SOU Kladno</t>
  </si>
  <si>
    <t xml:space="preserve">    714 - Akustická a protiotřesová opatření</t>
  </si>
  <si>
    <t xml:space="preserve">    751 - Vzduchotechnika</t>
  </si>
  <si>
    <t xml:space="preserve">    767 - Konstrukce zámečnické</t>
  </si>
  <si>
    <t xml:space="preserve">    776 - Podlahy povlakové</t>
  </si>
  <si>
    <t>-346070922</t>
  </si>
  <si>
    <t>(181,42+7,1)*0,8</t>
  </si>
  <si>
    <t>132254204</t>
  </si>
  <si>
    <t>Hloubení zapažených rýh š do 2000 mm v hornině třídy těžitelnosti I skupiny 3 objem do 500 m3</t>
  </si>
  <si>
    <t>-1747720886</t>
  </si>
  <si>
    <t>Hloubení zapažených rýh šířky přes 800 do 2 000 mm strojně s urovnáním dna do předepsaného profilu a spádu v hornině třídy těžitelnosti I skupiny 3 přes 100 do 500 m3</t>
  </si>
  <si>
    <t>https://podminky.urs.cz/item/CS_URS_2022_01/132254204</t>
  </si>
  <si>
    <t>(6,1+0,5+11,1)*1,5*1,3</t>
  </si>
  <si>
    <t>(2,75*4)*0,5*1,3</t>
  </si>
  <si>
    <t>(19,2+19,2+3,2+3,2)*1*1,3</t>
  </si>
  <si>
    <t>(3,07)*0,5*1</t>
  </si>
  <si>
    <t>1331917431</t>
  </si>
  <si>
    <t>https://podminky.urs.cz/item/CS_URS_2022_01/162751117</t>
  </si>
  <si>
    <t>150,816+101,44</t>
  </si>
  <si>
    <t>768597331</t>
  </si>
  <si>
    <t>(181,42+7,1)</t>
  </si>
  <si>
    <t>1347460599</t>
  </si>
  <si>
    <t>252,256*1,8 "Přepočtené koeficientem množství</t>
  </si>
  <si>
    <t>2015871854</t>
  </si>
  <si>
    <t>212572111</t>
  </si>
  <si>
    <t>Lože pro trativody ze štěrkopísku tříděného</t>
  </si>
  <si>
    <t>1425933123</t>
  </si>
  <si>
    <t>https://podminky.urs.cz/item/CS_URS_2022_01/212572111</t>
  </si>
  <si>
    <t>(24,3+16,35)*0,4*0,3</t>
  </si>
  <si>
    <t>212755214</t>
  </si>
  <si>
    <t>Trativody z drenážních trubek plastových flexibilních D 100 mm bez lože</t>
  </si>
  <si>
    <t>-1527082408</t>
  </si>
  <si>
    <t>Trativody bez lože z drenážních trubek plastových flexibilních D 100 mm</t>
  </si>
  <si>
    <t>https://podminky.urs.cz/item/CS_URS_2022_01/212755214</t>
  </si>
  <si>
    <t>2,7*9</t>
  </si>
  <si>
    <t>212755215</t>
  </si>
  <si>
    <t>Trativody z drenážních trubek plastových flexibilních D 125 mm bez lože</t>
  </si>
  <si>
    <t>-2097728236</t>
  </si>
  <si>
    <t>Trativody bez lože z drenážních trubek plastových flexibilních D 125 mm</t>
  </si>
  <si>
    <t>https://podminky.urs.cz/item/CS_URS_2022_01/212755215</t>
  </si>
  <si>
    <t>213141112</t>
  </si>
  <si>
    <t>Zřízení vrstvy z geotextilie v rovině nebo ve sklonu do 1:5 š přes 3 do 6 m</t>
  </si>
  <si>
    <t>651689200</t>
  </si>
  <si>
    <t>Zřízení vrstvy z geotextilie filtrační, separační, odvodňovací, ochranné, výztužné nebo protierozní v rovině nebo ve sklonu do 1:5, šířky přes 3 do 6 m</t>
  </si>
  <si>
    <t>https://podminky.urs.cz/item/CS_URS_2022_01/213141112</t>
  </si>
  <si>
    <t>69311081</t>
  </si>
  <si>
    <t>geotextilie netkaná separační, ochranná, filtrační, drenážní PES 300g/m2</t>
  </si>
  <si>
    <t>-2133035786</t>
  </si>
  <si>
    <t>83,25*1,1845 "Přepočtené koeficientem množství</t>
  </si>
  <si>
    <t>271532212</t>
  </si>
  <si>
    <t>Podsyp pod základové konstrukce se zhutněním z hrubého kameniva frakce 16 až 32 mm</t>
  </si>
  <si>
    <t>494691838</t>
  </si>
  <si>
    <t>Podsyp pod základové konstrukce se zhutněním a urovnáním povrchu z kameniva hrubého, frakce 16 - 32 mm</t>
  </si>
  <si>
    <t>https://podminky.urs.cz/item/CS_URS_2022_01/271532212</t>
  </si>
  <si>
    <t>18,5*4,5*0,2</t>
  </si>
  <si>
    <t>272353102</t>
  </si>
  <si>
    <t>Bednění kotevních otvorů v základových klenbách průřezu do 0,01 m2 hl přes 0,25 do 0,5 m</t>
  </si>
  <si>
    <t>-1812172159</t>
  </si>
  <si>
    <t>Bednění kotevních otvorů a prostupů v základových konstrukcích v klenbách včetně polohového zajištění a odbednění, popř. ztraceného bednění z pletiva apod. průřezu do 0,01 m2, hl. přes 0,25 do 0,50 m</t>
  </si>
  <si>
    <t>https://podminky.urs.cz/item/CS_URS_2022_01/272353102</t>
  </si>
  <si>
    <t>273313611</t>
  </si>
  <si>
    <t>Základové desky z betonu tř. C 16/20</t>
  </si>
  <si>
    <t>124551920</t>
  </si>
  <si>
    <t>Základy z betonu prostého desky z betonu kamenem neprokládaného tř. C 16/20</t>
  </si>
  <si>
    <t>https://podminky.urs.cz/item/CS_URS_2022_01/273313611</t>
  </si>
  <si>
    <t>"Podkladní deska</t>
  </si>
  <si>
    <t>18,5*4,5*0,1</t>
  </si>
  <si>
    <t>273321511</t>
  </si>
  <si>
    <t>Základové desky ze ŽB bez zvýšených nároků na prostředí tř. C 25/30</t>
  </si>
  <si>
    <t>107480007</t>
  </si>
  <si>
    <t>Základy z betonu železového (bez výztuže) desky z betonu bez zvláštních nároků na prostředí tř. C 25/30</t>
  </si>
  <si>
    <t>https://podminky.urs.cz/item/CS_URS_2022_01/273321511</t>
  </si>
  <si>
    <t>273351121</t>
  </si>
  <si>
    <t>Zřízení bednění základových desek</t>
  </si>
  <si>
    <t>336450633</t>
  </si>
  <si>
    <t>Bednění základů desek zřízení</t>
  </si>
  <si>
    <t>https://podminky.urs.cz/item/CS_URS_2022_01/273351121</t>
  </si>
  <si>
    <t>(18,5+4,5)*2*0,3</t>
  </si>
  <si>
    <t>273351122</t>
  </si>
  <si>
    <t>Odstranění bednění základových desek</t>
  </si>
  <si>
    <t>509840994</t>
  </si>
  <si>
    <t>Bednění základů desek odstranění</t>
  </si>
  <si>
    <t>https://podminky.urs.cz/item/CS_URS_2022_01/273351122</t>
  </si>
  <si>
    <t>273362021</t>
  </si>
  <si>
    <t>Výztuž základových desek svařovanými sítěmi Kari</t>
  </si>
  <si>
    <t>353377224</t>
  </si>
  <si>
    <t>Výztuž základů desek ze svařovaných sítí z drátů typu KARI</t>
  </si>
  <si>
    <t>https://podminky.urs.cz/item/CS_URS_2022_01/273362021</t>
  </si>
  <si>
    <t>18,5*4,5*4,44*1,3/1000*3</t>
  </si>
  <si>
    <t>274313711</t>
  </si>
  <si>
    <t>Základové pásy z betonu tř. C 20/25</t>
  </si>
  <si>
    <t>-1477755876</t>
  </si>
  <si>
    <t>Základy z betonu prostého pasy betonu kamenem neprokládaného tř. C 20/25</t>
  </si>
  <si>
    <t>https://podminky.urs.cz/item/CS_URS_2022_01/274313711</t>
  </si>
  <si>
    <t>"Podkladní beton pod ŽB pasy</t>
  </si>
  <si>
    <t>(6,1+0,5+11,1)*1,5*0,3</t>
  </si>
  <si>
    <t>(2,75*4)*0,5*0,3</t>
  </si>
  <si>
    <t>(19,2+19,2+3,2+3,2)*1*0,3</t>
  </si>
  <si>
    <t>(3,07)*0,5*0,3</t>
  </si>
  <si>
    <t>274321511</t>
  </si>
  <si>
    <t>Základové pasy ze ŽB bez zvýšených nároků na prostředí tř. C 25/30</t>
  </si>
  <si>
    <t>1016741152</t>
  </si>
  <si>
    <t>Základy z betonu železového (bez výztuže) pasy z betonu bez zvláštních nároků na prostředí tř. C 25/30</t>
  </si>
  <si>
    <t>https://podminky.urs.cz/item/CS_URS_2022_01/274321511</t>
  </si>
  <si>
    <t>(6,1+0,5+11,1)*1,5*0,6</t>
  </si>
  <si>
    <t>(2,75*4)*0,5*0,5</t>
  </si>
  <si>
    <t>(19,2+19,2+3,2+3,2)*1*0,5</t>
  </si>
  <si>
    <t>(3,07)*0,5*0,5</t>
  </si>
  <si>
    <t>-1544368651</t>
  </si>
  <si>
    <t>https://podminky.urs.cz/item/CS_URS_2022_01/274351121</t>
  </si>
  <si>
    <t>(17,7+1,5+1,5+3,07+3,07+0,5+1,1+4,5+4,5+4,5+1,1)*0,9</t>
  </si>
  <si>
    <t>(2,75+2,75+2,75+2,75+2,75+2,75+2,75+2,75+0,875+1,1+4,5+4,5+4,5+1,1+0,625+5,2+19,2+5,2+17,2+17,2+3,2+3,2)*0,8</t>
  </si>
  <si>
    <t>114648121</t>
  </si>
  <si>
    <t>https://podminky.urs.cz/item/CS_URS_2022_01/274351122</t>
  </si>
  <si>
    <t>274361821</t>
  </si>
  <si>
    <t>Výztuž základových pasů betonářskou ocelí 10 505 (R)</t>
  </si>
  <si>
    <t>579743375</t>
  </si>
  <si>
    <t>Výztuž základů pasů z betonářské oceli 10 505 (R) nebo BSt 500</t>
  </si>
  <si>
    <t>https://podminky.urs.cz/item/CS_URS_2022_01/274361821</t>
  </si>
  <si>
    <t>"výkres D.1.2.5.</t>
  </si>
  <si>
    <t>6,25</t>
  </si>
  <si>
    <t>279113134</t>
  </si>
  <si>
    <t>Základová zeď tl přes 250 do 300 mm z tvárnic ztraceného bednění včetně výplně z betonu tř. C 16/20</t>
  </si>
  <si>
    <t>943058380</t>
  </si>
  <si>
    <t>Základové zdi z tvárnic ztraceného bednění včetně výplně z betonu bez zvláštních nároků na vliv prostředí třídy C 16/20, tloušťky zdiva přes 250 do 300 mm</t>
  </si>
  <si>
    <t>https://podminky.urs.cz/item/CS_URS_2022_01/279113134</t>
  </si>
  <si>
    <t>3,07*0,5</t>
  </si>
  <si>
    <t>(18,5+18,5+3,9+3,9)*0,5</t>
  </si>
  <si>
    <t>-673800924</t>
  </si>
  <si>
    <t>https://podminky.urs.cz/item/CS_URS_2022_01/279361821</t>
  </si>
  <si>
    <t>23,935*0,3*0,055</t>
  </si>
  <si>
    <t>213-R01</t>
  </si>
  <si>
    <t xml:space="preserve">Čerpání betonové směsi pomocí pumpy </t>
  </si>
  <si>
    <t>-1585631936</t>
  </si>
  <si>
    <t>310239211</t>
  </si>
  <si>
    <t>Zazdívka otvorů pl přes 1 do 4 m2 ve zdivu nadzákladovém cihlami pálenými na MVC</t>
  </si>
  <si>
    <t>1328229305</t>
  </si>
  <si>
    <t>Zazdívka otvorů ve zdivu nadzákladovém cihlami pálenými plochy přes 1 m2 do 4 m2 na maltu vápenocementovou</t>
  </si>
  <si>
    <t>https://podminky.urs.cz/item/CS_URS_2022_01/310239211</t>
  </si>
  <si>
    <t>0,34*0,75*3,5*2</t>
  </si>
  <si>
    <t>1,9*0,75*0,55</t>
  </si>
  <si>
    <t>311113134</t>
  </si>
  <si>
    <t>Nosná zeď tl přes 250 do 300 mm z hladkých tvárnic ztraceného bednění včetně výplně z betonu tř. C 16/20</t>
  </si>
  <si>
    <t>-957250811</t>
  </si>
  <si>
    <t>Nadzákladové zdi z tvárnic ztraceného bednění hladkých, včetně výplně z betonu třídy C 16/20, tloušťky zdiva přes 250 do 300 mm</t>
  </si>
  <si>
    <t>https://podminky.urs.cz/item/CS_URS_2022_01/311113134</t>
  </si>
  <si>
    <t>(3,07+4,7+4,7+3,2+8,37+3,46)*0,57</t>
  </si>
  <si>
    <t>311321611</t>
  </si>
  <si>
    <t>Nosná zeď ze ŽB tř. C 30/37 bez výztuže</t>
  </si>
  <si>
    <t>-1603514407</t>
  </si>
  <si>
    <t>Nadzákladové zdi z betonu železového (bez výztuže) nosné bez zvláštních nároků na vliv prostředí tř. C 30/37</t>
  </si>
  <si>
    <t>https://podminky.urs.cz/item/CS_URS_2022_01/311321611</t>
  </si>
  <si>
    <t>"1.NP</t>
  </si>
  <si>
    <t>(18,5+18,5+4+4)*4,68*0,25</t>
  </si>
  <si>
    <t>-4,75*2,4*0,25</t>
  </si>
  <si>
    <t>-2,85*2,4*0,25</t>
  </si>
  <si>
    <t>-1,5*2,5*0,25</t>
  </si>
  <si>
    <t>"2.NP</t>
  </si>
  <si>
    <t>(18,5+18,5+8+8)*4,13*0,25</t>
  </si>
  <si>
    <t>-2,2*4,13*0,25</t>
  </si>
  <si>
    <t>-3*2,4*0,25</t>
  </si>
  <si>
    <t>-3,875*2,4*4*0,25</t>
  </si>
  <si>
    <t>(8+8)*4,13*0,2</t>
  </si>
  <si>
    <t>-1*2,05*2*0,2</t>
  </si>
  <si>
    <t>"3.NP</t>
  </si>
  <si>
    <t>(18,5+18,5+8+8)*4,18*0,25</t>
  </si>
  <si>
    <t>-2,2*4,18*0,25</t>
  </si>
  <si>
    <t>-3,875*2,4*0,25*4</t>
  </si>
  <si>
    <t>"atika</t>
  </si>
  <si>
    <t>(18,5+18,5+8+8)*0,75*0,25</t>
  </si>
  <si>
    <t>311351121</t>
  </si>
  <si>
    <t>Zřízení oboustranného bednění nosných nadzákladových zdí</t>
  </si>
  <si>
    <t>398035098</t>
  </si>
  <si>
    <t>Bednění nadzákladových zdí nosných rovné oboustranné za každou stranu zřízení</t>
  </si>
  <si>
    <t>https://podminky.urs.cz/item/CS_URS_2022_01/311351121</t>
  </si>
  <si>
    <t>(18,5+18,5+4+4)*4,68*2</t>
  </si>
  <si>
    <t>-4,75*2,4*2</t>
  </si>
  <si>
    <t>-2,85*2,4*2</t>
  </si>
  <si>
    <t>-1,5*2,5*2</t>
  </si>
  <si>
    <t>(18,5+18,5+8+8)*4,13*2</t>
  </si>
  <si>
    <t>-2,2*4,13*2</t>
  </si>
  <si>
    <t>-3*2,4*2</t>
  </si>
  <si>
    <t>-3,875*2,4*4*2</t>
  </si>
  <si>
    <t>(8+8)*4,13*2</t>
  </si>
  <si>
    <t>-1*2,05*2*2</t>
  </si>
  <si>
    <t>(18,5+18,5+8+8)*4,18*2</t>
  </si>
  <si>
    <t>-2,2*4,18*2</t>
  </si>
  <si>
    <t>(18,5+18,5+8+8)*0,75*2</t>
  </si>
  <si>
    <t>311351122</t>
  </si>
  <si>
    <t>Odstranění oboustranného bednění nosných nadzákladových zdí</t>
  </si>
  <si>
    <t>-1666387665</t>
  </si>
  <si>
    <t>Bednění nadzákladových zdí nosných rovné oboustranné za každou stranu odstranění</t>
  </si>
  <si>
    <t>https://podminky.urs.cz/item/CS_URS_2022_01/311351122</t>
  </si>
  <si>
    <t>311361821</t>
  </si>
  <si>
    <t>Výztuž nosných zdí betonářskou ocelí 10 505</t>
  </si>
  <si>
    <t>-1846684031</t>
  </si>
  <si>
    <t>Výztuž nadzákladových zdí nosných svislých nebo odkloněných od svislice, rovných nebo oblých z betonářské oceli 10 505 (R) nebo BSt 500</t>
  </si>
  <si>
    <t>https://podminky.urs.cz/item/CS_URS_2022_01/311361821</t>
  </si>
  <si>
    <t>"Výkres D.1.2.9</t>
  </si>
  <si>
    <t>21,5-0,162</t>
  </si>
  <si>
    <t>316</t>
  </si>
  <si>
    <t>315231177</t>
  </si>
  <si>
    <t>Zdivo půdní z cihel dl 290 mm lehčených do P40 na SMS 10 MPa</t>
  </si>
  <si>
    <t>-1676959</t>
  </si>
  <si>
    <t>Zdivo z cihel pálených půdní, štítové, nadstřešní, poprsní z cihel plných lehčených dl. 290 mm P 40, na maltu ze suché směsi 10 MPa</t>
  </si>
  <si>
    <t>https://podminky.urs.cz/item/CS_URS_2022_01/315231177</t>
  </si>
  <si>
    <t>"Světlíky</t>
  </si>
  <si>
    <t>(1,18+1,14+1,18+1,14)*0,6*0,15*2</t>
  </si>
  <si>
    <t>(1,68+1,68+1,68+1,68)*0,6*0,15</t>
  </si>
  <si>
    <t>"VZT kastlík</t>
  </si>
  <si>
    <t>(0,75+0,85+0,75+0,85)*0,1*0,63</t>
  </si>
  <si>
    <t>317</t>
  </si>
  <si>
    <t>315-R1</t>
  </si>
  <si>
    <t>Založení světlíku na desce z pěnového skla tl. 115 mm</t>
  </si>
  <si>
    <t>1904308213</t>
  </si>
  <si>
    <t>(0,85+0,75+0,85+0,75)*0,3</t>
  </si>
  <si>
    <t>317168011</t>
  </si>
  <si>
    <t>Překlad keramický plochý š 115 mm dl 1000 mm</t>
  </si>
  <si>
    <t>1597220079</t>
  </si>
  <si>
    <t>Překlady keramické ploché osazené do maltového lože, výšky překladu 71 mm šířky 115 mm, délky 1000 mm</t>
  </si>
  <si>
    <t>https://podminky.urs.cz/item/CS_URS_2022_01/317168011</t>
  </si>
  <si>
    <t>317168012</t>
  </si>
  <si>
    <t>Překlad keramický plochý š 115 mm dl 1250 mm</t>
  </si>
  <si>
    <t>-1131768938</t>
  </si>
  <si>
    <t>Překlady keramické ploché osazené do maltového lože, výšky překladu 71 mm šířky 115 mm, délky 1250 mm</t>
  </si>
  <si>
    <t>https://podminky.urs.cz/item/CS_URS_2022_01/317168012</t>
  </si>
  <si>
    <t>317168016</t>
  </si>
  <si>
    <t>Překlad keramický plochý š 115 mm dl 2250 mm</t>
  </si>
  <si>
    <t>294611680</t>
  </si>
  <si>
    <t>Překlady keramické ploché osazené do maltového lože, výšky překladu 71 mm šířky 115 mm, délky 2250 mm</t>
  </si>
  <si>
    <t>https://podminky.urs.cz/item/CS_URS_2022_01/317168016</t>
  </si>
  <si>
    <t>317941123</t>
  </si>
  <si>
    <t>Osazování ocelových válcovaných nosníků na zdivu I, IE, U, UE nebo L přes č. 14 do č. 22 nebo výšky do 220 mm</t>
  </si>
  <si>
    <t>-1518416305</t>
  </si>
  <si>
    <t>Osazování ocelových válcovaných nosníků na zdivu I nebo IE nebo U nebo UE nebo L č. 14 až 22 nebo výšky do 220 mm</t>
  </si>
  <si>
    <t>https://podminky.urs.cz/item/CS_URS_2022_01/317941123</t>
  </si>
  <si>
    <t>37</t>
  </si>
  <si>
    <t>13010716</t>
  </si>
  <si>
    <t>ocel profilová jakost S235JR (11 375) průřez I (IPN) 140</t>
  </si>
  <si>
    <t>-568839747</t>
  </si>
  <si>
    <t>14,4*1,6/1000*2 "Překlad nad otvory 1.NP</t>
  </si>
  <si>
    <t>14,4*2,3/1000*4 "Překlad nad otvorem ve stávající budově</t>
  </si>
  <si>
    <t>317-R01</t>
  </si>
  <si>
    <t>-1134547194</t>
  </si>
  <si>
    <t>330321610</t>
  </si>
  <si>
    <t>Sloupy nebo pilíře ze ŽB tř. C 30/37 bez výztuže</t>
  </si>
  <si>
    <t>1784918637</t>
  </si>
  <si>
    <t>Sloupy, pilíře, táhla, rámové stojky, vzpěry z betonu železového (bez výztuže) bez zvláštních nároků na vliv prostředí tř. C 30/37</t>
  </si>
  <si>
    <t>https://podminky.urs.cz/item/CS_URS_2022_01/330321610</t>
  </si>
  <si>
    <t>0,3*0,3*4,91*4</t>
  </si>
  <si>
    <t>0,25*0,25*4,18</t>
  </si>
  <si>
    <t>331351121</t>
  </si>
  <si>
    <t>Zřízení bednění čtyřúhelníkových sloupů v do 4 m průřezu přes 0,08 do 0,16 m2</t>
  </si>
  <si>
    <t>-1783821786</t>
  </si>
  <si>
    <t>Bednění hranatých sloupů a pilířů včetně vzepření průřezu pravoúhlého čtyřúhelníka výšky do 4 m, průřezu přes 0,08 do 0,16 m2 zřízení</t>
  </si>
  <si>
    <t>https://podminky.urs.cz/item/CS_URS_2022_01/331351121</t>
  </si>
  <si>
    <t>0,3*4*4,91*4</t>
  </si>
  <si>
    <t>0,25*4*4,18</t>
  </si>
  <si>
    <t>41</t>
  </si>
  <si>
    <t>331351122</t>
  </si>
  <si>
    <t>Odstranění bednění čtyřúhelníkových sloupů v do 4 m průřezu přes 0,08 do 0,16 m2</t>
  </si>
  <si>
    <t>-996576707</t>
  </si>
  <si>
    <t>Bednění hranatých sloupů a pilířů včetně vzepření průřezu pravoúhlého čtyřúhelníka výšky do 4 m, průřezu přes 0,08 do 0,16 m2 odstranění</t>
  </si>
  <si>
    <t>https://podminky.urs.cz/item/CS_URS_2022_01/331351122</t>
  </si>
  <si>
    <t>331361821</t>
  </si>
  <si>
    <t>Výztuž sloupů hranatých betonářskou ocelí 10 505</t>
  </si>
  <si>
    <t>602975642</t>
  </si>
  <si>
    <t>Výztuž sloupů, pilířů, rámových stojek, táhel nebo vzpěr hranatých svislých nebo šikmých (odkloněných) z betonářské oceli 10 505 (R) nebo BSt 500</t>
  </si>
  <si>
    <t>https://podminky.urs.cz/item/CS_URS_2022_01/331361821</t>
  </si>
  <si>
    <t>0,162</t>
  </si>
  <si>
    <t>342244101</t>
  </si>
  <si>
    <t>Příčka z cihel děrovaných do P10 na maltu M5 tloušťky 80 mm</t>
  </si>
  <si>
    <t>341377711</t>
  </si>
  <si>
    <t>Příčky jednoduché z cihel děrovaných klasických spojených na pero a drážku na maltu M5, pevnost cihel do P15, tl. příčky 80 mm</t>
  </si>
  <si>
    <t>https://podminky.urs.cz/item/CS_URS_2022_01/342244101</t>
  </si>
  <si>
    <t>1,64*3,75</t>
  </si>
  <si>
    <t>342244111</t>
  </si>
  <si>
    <t>Příčka z cihel děrovaných do P10 na maltu M5 tloušťky 115 mm</t>
  </si>
  <si>
    <t>-1687116512</t>
  </si>
  <si>
    <t>Příčky jednoduché z cihel děrovaných klasických spojených na pero a drážku na maltu M5, pevnost cihel do P15, tl. příčky 115 mm</t>
  </si>
  <si>
    <t>https://podminky.urs.cz/item/CS_URS_2022_01/342244111</t>
  </si>
  <si>
    <t>(2,6+2,6+2,6+2,6+2,015)*3,7</t>
  </si>
  <si>
    <t>-0,8*2,02*3</t>
  </si>
  <si>
    <t>(5,8+2,2+5,77+5,77+5,77+1,455+3,5+3,5)*3,75</t>
  </si>
  <si>
    <t>-0,8*2,02*6</t>
  </si>
  <si>
    <t>-0,9*2,02*2</t>
  </si>
  <si>
    <t>(4,13+8+0,485+0,485+1,6+4,125)*3,7</t>
  </si>
  <si>
    <t>-0,9*2,02</t>
  </si>
  <si>
    <t>-1*2,02*2</t>
  </si>
  <si>
    <t>411321414</t>
  </si>
  <si>
    <t>Stropy deskové ze ŽB tř. C 25/30</t>
  </si>
  <si>
    <t>713263740</t>
  </si>
  <si>
    <t>Stropy z betonu železového (bez výztuže) stropů deskových, plochých střech, desek balkonových, desek hřibových stropů včetně hlavic hřibových sloupů tř. C 25/30</t>
  </si>
  <si>
    <t>https://podminky.urs.cz/item/CS_URS_2022_01/411321414</t>
  </si>
  <si>
    <t>18,5*8,5*0,25</t>
  </si>
  <si>
    <t>2,81*2,49*0,16</t>
  </si>
  <si>
    <t>-1,68*1,68*0,25</t>
  </si>
  <si>
    <t>411321616</t>
  </si>
  <si>
    <t>Stropy deskové ze ŽB tř. C 30/37</t>
  </si>
  <si>
    <t>-1341352547</t>
  </si>
  <si>
    <t>Stropy z betonu železového (bez výztuže) stropů deskových, plochých střech, desek balkonových, desek hřibových stropů včetně hlavic hřibových sloupů tř. C 30/37</t>
  </si>
  <si>
    <t>https://podminky.urs.cz/item/CS_URS_2022_01/411321616</t>
  </si>
  <si>
    <t>18,5*8,5*0,25*2</t>
  </si>
  <si>
    <t>-1,18*1,18*0,25*2</t>
  </si>
  <si>
    <t>2,81*2,49*0,16*2</t>
  </si>
  <si>
    <t>47</t>
  </si>
  <si>
    <t>411351011</t>
  </si>
  <si>
    <t>Zřízení bednění stropů deskových tl přes 5 do 25 cm bez podpěrné kce</t>
  </si>
  <si>
    <t>-1564300212</t>
  </si>
  <si>
    <t>Bednění stropních konstrukcí - bez podpěrné konstrukce desek tloušťky stropní desky přes 5 do 25 cm zřízení</t>
  </si>
  <si>
    <t>https://podminky.urs.cz/item/CS_URS_2022_01/411351011</t>
  </si>
  <si>
    <t>(18,5+8,5)*2*0,25*3</t>
  </si>
  <si>
    <t>18,5*8,5*3</t>
  </si>
  <si>
    <t>-1,68*1,68</t>
  </si>
  <si>
    <t>-1,18*1,18*2</t>
  </si>
  <si>
    <t>2,81*2,49*3</t>
  </si>
  <si>
    <t>(2,81+2,49)*2*0,16*3</t>
  </si>
  <si>
    <t>411351012</t>
  </si>
  <si>
    <t>Odstranění bednění stropů deskových tl přes 5 do 25 cm bez podpěrné kce</t>
  </si>
  <si>
    <t>-416352279</t>
  </si>
  <si>
    <t>Bednění stropních konstrukcí - bez podpěrné konstrukce desek tloušťky stropní desky přes 5 do 25 cm odstranění</t>
  </si>
  <si>
    <t>https://podminky.urs.cz/item/CS_URS_2022_01/411351012</t>
  </si>
  <si>
    <t>49</t>
  </si>
  <si>
    <t>411354313</t>
  </si>
  <si>
    <t>Zřízení podpěrné konstrukce stropů výšky do 4 m tl přes 15 do 25 cm</t>
  </si>
  <si>
    <t>-447316100</t>
  </si>
  <si>
    <t>Podpěrná konstrukce stropů - desek, kleneb a skořepin výška podepření do 4 m tloušťka stropu přes 15 do 25 cm zřízení</t>
  </si>
  <si>
    <t>https://podminky.urs.cz/item/CS_URS_2022_01/411354313</t>
  </si>
  <si>
    <t>20,991+471,75</t>
  </si>
  <si>
    <t>411354314</t>
  </si>
  <si>
    <t>Odstranění podpěrné konstrukce stropů výšky do 4 m tl přes 15 do 25 cm</t>
  </si>
  <si>
    <t>-594301470</t>
  </si>
  <si>
    <t>Podpěrná konstrukce stropů - desek, kleneb a skořepin výška podepření do 4 m tloušťka stropu přes 15 do 25 cm odstranění</t>
  </si>
  <si>
    <t>https://podminky.urs.cz/item/CS_URS_2022_01/411354314</t>
  </si>
  <si>
    <t>411361821</t>
  </si>
  <si>
    <t>Výztuž stropů betonářskou ocelí 10 505</t>
  </si>
  <si>
    <t>1326573680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</si>
  <si>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</si>
  <si>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https://podminky.urs.cz/item/CS_URS_2022_01/411361821</t>
  </si>
  <si>
    <t>"výkres D.1.2.6</t>
  </si>
  <si>
    <t>5,8</t>
  </si>
  <si>
    <t>"výkres D.1.2.7</t>
  </si>
  <si>
    <t>4,6</t>
  </si>
  <si>
    <t>"výkres D.1.2.8</t>
  </si>
  <si>
    <t>5,4</t>
  </si>
  <si>
    <t>411-R1</t>
  </si>
  <si>
    <t xml:space="preserve">Pronájem systémového bednění a podpěrné konstrukce, vč. dopravy na stavbu, očištění po rozebrání a odvozu </t>
  </si>
  <si>
    <t>507568113</t>
  </si>
  <si>
    <t>53</t>
  </si>
  <si>
    <t>413321616</t>
  </si>
  <si>
    <t>Nosníky ze ŽB tř. C 30/37</t>
  </si>
  <si>
    <t>-1817378564</t>
  </si>
  <si>
    <t>Nosníky z betonu železového (bez výztuže) včetně stěnových i jeřábových drah, volných trámů, průvlaků, rámových příčlí, ztužidel, konzol, vodorovných táhel apod., tyčových konstrukcí tř. C 30/37</t>
  </si>
  <si>
    <t>https://podminky.urs.cz/item/CS_URS_2022_01/413321616</t>
  </si>
  <si>
    <t>8,5*0,57*0,25*4</t>
  </si>
  <si>
    <t>413351111</t>
  </si>
  <si>
    <t>Zřízení bednění nosníků a průvlaků bez podpěrné kce výšky do 100 cm</t>
  </si>
  <si>
    <t>-1162681853</t>
  </si>
  <si>
    <t>Bednění nosníků a průvlaků - bez podpěrné konstrukce výška nosníku po spodní líc stropní desky do 100 cm zřízení</t>
  </si>
  <si>
    <t>https://podminky.urs.cz/item/CS_URS_2022_01/413351111</t>
  </si>
  <si>
    <t>8,5*0,57*2*4</t>
  </si>
  <si>
    <t>8,5*0,25*4</t>
  </si>
  <si>
    <t>413351112</t>
  </si>
  <si>
    <t>Odstranění bednění nosníků a průvlaků bez podpěrné kce výšky do 100 cm</t>
  </si>
  <si>
    <t>1506303913</t>
  </si>
  <si>
    <t>Bednění nosníků a průvlaků - bez podpěrné konstrukce výška nosníku po spodní líc stropní desky do 100 cm odstranění</t>
  </si>
  <si>
    <t>https://podminky.urs.cz/item/CS_URS_2022_01/413351112</t>
  </si>
  <si>
    <t>413352111</t>
  </si>
  <si>
    <t>Zřízení podpěrné konstrukce nosníků výšky podepření do 4 m pro nosník výšky do 100 cm</t>
  </si>
  <si>
    <t>1410073128</t>
  </si>
  <si>
    <t>Podpěrná konstrukce nosníků a průvlaků výšky podepření do 4 m výšky nosníku (po spodní hranu stropní desky) do 100 cm zřízení</t>
  </si>
  <si>
    <t>https://podminky.urs.cz/item/CS_URS_2022_01/413352111</t>
  </si>
  <si>
    <t>57</t>
  </si>
  <si>
    <t>413352112</t>
  </si>
  <si>
    <t>Odstranění podpěrné konstrukce nosníků výšky podepření do 4 m pro nosník výšky do 100 cm</t>
  </si>
  <si>
    <t>-628686358</t>
  </si>
  <si>
    <t>Podpěrná konstrukce nosníků a průvlaků výšky podepření do 4 m výšky nosníku (po spodní hranu stropní desky) do 100 cm odstranění</t>
  </si>
  <si>
    <t>https://podminky.urs.cz/item/CS_URS_2022_01/413352112</t>
  </si>
  <si>
    <t>413361821</t>
  </si>
  <si>
    <t>Výztuž nosníků, volných trámů nebo průvlaků volných trámů betonářskou ocelí 10 505</t>
  </si>
  <si>
    <t>1503465194</t>
  </si>
  <si>
    <t>Výztuž nosníků včetně stěnových i jeřábových drah, volných trámů, průvlaků, rámových příčlí, ztužidel, konzol, vodorovných táhel apod. tyčových konstrukcí lemujících nebo vyztužujících stropní a podobné střešní konstrukce z betonářské oceli 10 505 (R) nebo BSt 500</t>
  </si>
  <si>
    <t>https://podminky.urs.cz/item/CS_URS_2022_01/413361821</t>
  </si>
  <si>
    <t>4,845*0,08</t>
  </si>
  <si>
    <t>41-R</t>
  </si>
  <si>
    <t>-1877920922</t>
  </si>
  <si>
    <t>((8,049+3,953+8,100+3,954)+(3,455+1,392+3,435+1,392)+(4,014+6,240+3,984+6,240))*3,500</t>
  </si>
  <si>
    <t>((0,927+1,767+0,949+1,767)+(0,959+0,661+1,008+0,663)+(0,965+2,537+0,976+2,537)+(1,214+2,211+1,220+0,033+2,179))*1,400</t>
  </si>
  <si>
    <t>"2.NP 21-185_Přístavba SOŠ a SOU Kladno_DPS_06 (003).jpg</t>
  </si>
  <si>
    <t>((5,306+7,959+5,306+7,959)+(5,822+2,238+5,741+2,239)+(4,040+7,969+4,000+7,969)+(8,455+8,070+2,126+5,883+1,053+2,086+0,233))*3,400</t>
  </si>
  <si>
    <t>((2,086+5,124)+(1,114+1,286+1,144+1,286)+(0,810+0,851+0,861+0,020))*3,400</t>
  </si>
  <si>
    <t>((0,486+0,830+0,516)+(0,071+1,711+0,111+2,086+1,762+2,197)+(1,175+1,296+1,195+1,296)+(3,311+0,142+1,742+3,260+1,884)+1,883+(0,840+1,559)+1,539)*1,300</t>
  </si>
  <si>
    <t>(1,539+(1,580+1,266+1,559+1,266))*1,300</t>
  </si>
  <si>
    <t>Mezisoučet</t>
  </si>
  <si>
    <t>"3.NP 21-185_Přístavba SOŠ a SOU Kladno_DPS_06 (003).jpg</t>
  </si>
  <si>
    <t>((11,286+7,929+13,567+2,058+0,598+1,845+1,663+4,026)+(4,415+2,155+4,404)+(4,137+2,028+4,369+2,040)+(4,404+2,492+0,672+1,020+0,603+2,225+4,450))*3,400</t>
  </si>
  <si>
    <t>4,404*3,400</t>
  </si>
  <si>
    <t>-17,475"DOPROVODNÉ_N</t>
  </si>
  <si>
    <t>621272081</t>
  </si>
  <si>
    <t>Montáž odvětrávané fasády podhledů nýtováním na ocelový rošt tepelná izolace tl. 200 mm</t>
  </si>
  <si>
    <t>2145946188</t>
  </si>
  <si>
    <t>Montáž zavěšené odvětrávané fasády na ocelové nosné konstrukci z fasádních desek na jednosměrné nosné konstrukci opláštění připevněné mechanickým viditelným spojem, (nýty) podhledů s vložením tepelné izolace, tloušťky 200 mm</t>
  </si>
  <si>
    <t>https://podminky.urs.cz/item/CS_URS_2022_01/621272081</t>
  </si>
  <si>
    <t>4*19</t>
  </si>
  <si>
    <t>2,8*2,54</t>
  </si>
  <si>
    <t>63</t>
  </si>
  <si>
    <t>59155232</t>
  </si>
  <si>
    <t>deska cementovláknitá int/ext protipožární tl 15mm</t>
  </si>
  <si>
    <t>-1818714756</t>
  </si>
  <si>
    <t>83,112*1,25 "Přepočtené koeficientem množství</t>
  </si>
  <si>
    <t>621511062</t>
  </si>
  <si>
    <t>Tenkovrstvá akrylátová rýhovaná omítka zrnitost 3,0 mm vnějších podhledů</t>
  </si>
  <si>
    <t>-1615899890</t>
  </si>
  <si>
    <t>Omítka tenkovrstvá akrylátová vnějších ploch probarvená bez penetrace rýhovaná, zrnitost 3,0 mm podhledů</t>
  </si>
  <si>
    <t>https://podminky.urs.cz/item/CS_URS_2022_01/621511062</t>
  </si>
  <si>
    <t>65</t>
  </si>
  <si>
    <t>622142001</t>
  </si>
  <si>
    <t>Potažení vnějších stěn sklovláknitým pletivem vtlačeným do tenkovrstvé hmoty</t>
  </si>
  <si>
    <t>-784141686</t>
  </si>
  <si>
    <t>Potažení vnějších ploch pletivem v ploše nebo pruzích, na plném podkladu sklovláknitým vtlačením do tmelu stěn</t>
  </si>
  <si>
    <t>https://podminky.urs.cz/item/CS_URS_2022_01/622142001</t>
  </si>
  <si>
    <t>54,67+32,5</t>
  </si>
  <si>
    <t>9*10,6</t>
  </si>
  <si>
    <t>4*5</t>
  </si>
  <si>
    <t>-2,28*7,8*4</t>
  </si>
  <si>
    <t>-1,44*2,41*2</t>
  </si>
  <si>
    <t>327</t>
  </si>
  <si>
    <t>622143004</t>
  </si>
  <si>
    <t>Montáž omítkových samolepících začišťovacích profilů pro spojení s okenním rámem</t>
  </si>
  <si>
    <t>590619173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</si>
  <si>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</si>
  <si>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https://podminky.urs.cz/item/CS_URS_2022_01/622143004</t>
  </si>
  <si>
    <t>(2,28+7,8+2,28)*4</t>
  </si>
  <si>
    <t>(1,44+2,41+2,41)*2</t>
  </si>
  <si>
    <t>328</t>
  </si>
  <si>
    <t>59051476</t>
  </si>
  <si>
    <t>profil začišťovací PVC 9mm s výztužnou tkaninou pro ostění ETICS</t>
  </si>
  <si>
    <t>382785072</t>
  </si>
  <si>
    <t>61,96*1,05 'Přepočtené koeficientem množství</t>
  </si>
  <si>
    <t>936,672/0,8</t>
  </si>
  <si>
    <t>-21,844"DOPROVODNÉ_N</t>
  </si>
  <si>
    <t>622151001</t>
  </si>
  <si>
    <t>Penetrační akrylátový nátěr vnějších pastovitých tenkovrstvých omítek stěn</t>
  </si>
  <si>
    <t>-2056473161</t>
  </si>
  <si>
    <t>Penetrační nátěr vnějších pastovitých tenkovrstvých omítek akrylátový univerzální stěn</t>
  </si>
  <si>
    <t>https://podminky.urs.cz/item/CS_URS_2022_01/622151001</t>
  </si>
  <si>
    <t>(18,5+18,5+4+4)*0,3</t>
  </si>
  <si>
    <t>32,5</t>
  </si>
  <si>
    <t>331</t>
  </si>
  <si>
    <t>622151011</t>
  </si>
  <si>
    <t>Penetrační silikátový nátěr vnějších pastovitých tenkovrstvých omítek stěn</t>
  </si>
  <si>
    <t>-1627567025</t>
  </si>
  <si>
    <t>Penetrační nátěr vnějších pastovitých tenkovrstvých omítek silikátový paropropustný stěn</t>
  </si>
  <si>
    <t>https://podminky.urs.cz/item/CS_URS_2022_01/622151011</t>
  </si>
  <si>
    <t xml:space="preserve">Poznámka k položce:
Tmavý odstín
</t>
  </si>
  <si>
    <t>152,723</t>
  </si>
  <si>
    <t>622211011</t>
  </si>
  <si>
    <t>Montáž kontaktního zateplení vnějších stěn lepením a mechanickým kotvením polystyrénových desek do betonu a zdiva tl přes 40 do 80 mm</t>
  </si>
  <si>
    <t>1496254054</t>
  </si>
  <si>
    <t>Montáž kontaktního zateplení lepením a mechanickým kotvením z polystyrenových desek na vnější stěny, na podklad betonový nebo z lehčeného betonu, z tvárnic keramických nebo vápenopískových, tloušťky desek přes 40 do 80 mm</t>
  </si>
  <si>
    <t>https://podminky.urs.cz/item/CS_URS_2022_01/622211011</t>
  </si>
  <si>
    <t>"Kontaktní zateplení sloupů a zídky</t>
  </si>
  <si>
    <t>23,568+8,932</t>
  </si>
  <si>
    <t>28375945</t>
  </si>
  <si>
    <t>deska EPS 100 fasádní λ=0,037 tl 50mm</t>
  </si>
  <si>
    <t>1114527744</t>
  </si>
  <si>
    <t>32,5*1,05 "Přepočtené koeficientem množství</t>
  </si>
  <si>
    <t>622211021</t>
  </si>
  <si>
    <t>Montáž kontaktního zateplení vnějších stěn lepením a mechanickým kotvením polystyrénových desek do betonu a zdiva tl přes 80 do 120 mm</t>
  </si>
  <si>
    <t>-1621266797</t>
  </si>
  <si>
    <t>Montáž kontaktního zateplení lepením a mechanickým kotvením z polystyrenových desek na vnější stěny, na podklad betonový nebo z lehčeného betonu, z tvárnic keramických nebo vápenopískových, tloušťky desek přes 80 do 120 mm</t>
  </si>
  <si>
    <t>https://podminky.urs.cz/item/CS_URS_2022_01/622211021</t>
  </si>
  <si>
    <t>(18,5+4+4)*1,33</t>
  </si>
  <si>
    <t>18,5*1,05</t>
  </si>
  <si>
    <t>28376422</t>
  </si>
  <si>
    <t>deska z polystyrénu XPS, hrana polodrážková a hladký povrch 300kPA tl 100mm</t>
  </si>
  <si>
    <t>1281402153</t>
  </si>
  <si>
    <t>54,67*1,05 "Přepočtené koeficientem množství</t>
  </si>
  <si>
    <t>322</t>
  </si>
  <si>
    <t>622221141</t>
  </si>
  <si>
    <t>Montáž kontaktního zateplení vnějších stěn lepením a mechanickým kotvením desek z minerální vlny s kolmou orientací do zdiva a betonu tl přes 160 do 200 mm</t>
  </si>
  <si>
    <t>247038960</t>
  </si>
  <si>
    <t>Montáž kontaktního zateplení lepením a mechanickým kotvením z desek z minerální vlny s kolmou orientací vláken na vnější stěny, na podklad betonový nebo z lehčeného betonu, z tvárnic keramických nebo vápenopískových, tloušťky desek přes 160 do 200 mm</t>
  </si>
  <si>
    <t>https://podminky.urs.cz/item/CS_URS_2022_01/622221141</t>
  </si>
  <si>
    <t>323</t>
  </si>
  <si>
    <t>6315153R</t>
  </si>
  <si>
    <t>deska tepelně izolační minerální kontaktních fasád kolmé vlákno λ=0,035 tl 200mm</t>
  </si>
  <si>
    <t>1009708728</t>
  </si>
  <si>
    <t>152,723*1,02 'Přepočtené koeficientem množství</t>
  </si>
  <si>
    <t>325</t>
  </si>
  <si>
    <t>622222051</t>
  </si>
  <si>
    <t>Montáž kontaktního zateplení vnějšího ostění, nadpraží nebo parapetu hl. špalety do 400 mm lepením desek z minerální vlny tl do 40 mm</t>
  </si>
  <si>
    <t>332775707</t>
  </si>
  <si>
    <t>Montáž kontaktního zateplení vnějšího ostění, nadpraží nebo parapetu lepením z desek z minerální vlny s podélnou nebo kolmou orientací vláken nebo z kombinovaných desek hloubky špalet přes 200 do 400 mm, tloušťky desek do 40 mm</t>
  </si>
  <si>
    <t>https://podminky.urs.cz/item/CS_URS_2022_01/622222051</t>
  </si>
  <si>
    <t>326</t>
  </si>
  <si>
    <t>6315150R</t>
  </si>
  <si>
    <t>deska tepelně izolační minerální kontaktních fasád kolmé vlákno λ=0,035 tl 20mm</t>
  </si>
  <si>
    <t>1339204258</t>
  </si>
  <si>
    <t>61,96*0,33 'Přepočtené koeficientem množství</t>
  </si>
  <si>
    <t>324</t>
  </si>
  <si>
    <t>622251105</t>
  </si>
  <si>
    <t>Příplatek k cenám kontaktního zateplení vnějších stěn za zápustnou montáž a použití použití tepelněizolačních zátek z minerální vlny</t>
  </si>
  <si>
    <t>-1009812597</t>
  </si>
  <si>
    <t>Montáž kontaktního zateplení lepením a mechanickým kotvením Příplatek k cenám za zápustnou montáž kotev s použitím tepelněizolačních zátek na vnější stěny z minerální vlny</t>
  </si>
  <si>
    <t>https://podminky.urs.cz/item/CS_URS_2022_01/622251105</t>
  </si>
  <si>
    <t>73</t>
  </si>
  <si>
    <t>622252001</t>
  </si>
  <si>
    <t>Montáž profilů kontaktního zateplení připevněných mechanicky</t>
  </si>
  <si>
    <t>-1625815685</t>
  </si>
  <si>
    <t>Montáž profilů kontaktního zateplení zakládacích soklových připevněných hmoždinkami</t>
  </si>
  <si>
    <t>https://podminky.urs.cz/item/CS_URS_2022_01/622252001</t>
  </si>
  <si>
    <t>(18,5+18,5+4+4)</t>
  </si>
  <si>
    <t>(3,07+4,7+4,7)</t>
  </si>
  <si>
    <t>0,3*4</t>
  </si>
  <si>
    <t>0,3*2*3</t>
  </si>
  <si>
    <t>74</t>
  </si>
  <si>
    <t>59051647</t>
  </si>
  <si>
    <t>profil zakládací Al tl 0,7mm pro ETICS pro izolant tl 100mm</t>
  </si>
  <si>
    <t>692532992</t>
  </si>
  <si>
    <t>60,47*1,05 "Přepočtené koeficientem množství</t>
  </si>
  <si>
    <t>329</t>
  </si>
  <si>
    <t>622252002</t>
  </si>
  <si>
    <t>Montáž profilů kontaktního zateplení lepených</t>
  </si>
  <si>
    <t>867571712</t>
  </si>
  <si>
    <t>Montáž profilů kontaktního zateplení ostatních stěnových, dilatačních apod. lepených do tmelu</t>
  </si>
  <si>
    <t>https://podminky.urs.cz/item/CS_URS_2022_01/622252002</t>
  </si>
  <si>
    <t>14,2*4</t>
  </si>
  <si>
    <t>4+4</t>
  </si>
  <si>
    <t>330</t>
  </si>
  <si>
    <t>63127466</t>
  </si>
  <si>
    <t>profil rohový Al 23x23mm s výztužnou tkaninou š 100mm pro ETICS</t>
  </si>
  <si>
    <t>1783609797</t>
  </si>
  <si>
    <t>126,76*1,05 'Přepočtené koeficientem množství</t>
  </si>
  <si>
    <t>75</t>
  </si>
  <si>
    <t>622272081</t>
  </si>
  <si>
    <t>Montáž odvětrávané fasády stěn nýtováním na ocelový rošt tepelná izolace tl. 200 mm</t>
  </si>
  <si>
    <t>784968132</t>
  </si>
  <si>
    <t>Montáž zavěšené odvětrávané fasády na ocelové nosné konstrukci z fasádních desek na jednosměrné nosné konstrukci opláštění připevněné mechanickým viditelným spojem, (nýty) stěn s vložením tepelné izolace, tloušťky 200 mm</t>
  </si>
  <si>
    <t>https://podminky.urs.cz/item/CS_URS_2022_01/622272081</t>
  </si>
  <si>
    <t>14,3*18,9</t>
  </si>
  <si>
    <t>-2,5*9,5</t>
  </si>
  <si>
    <t>-2,3*2,9*2</t>
  </si>
  <si>
    <t>-2,1*4,65</t>
  </si>
  <si>
    <t>-2,2*2,8</t>
  </si>
  <si>
    <t>-2*4,65</t>
  </si>
  <si>
    <t>59155104</t>
  </si>
  <si>
    <t>deska cementovláknitá fasádní probarvená tl 8mm</t>
  </si>
  <si>
    <t>1595821262</t>
  </si>
  <si>
    <t>478,225*1,25 "Přepočtené koeficientem množství</t>
  </si>
  <si>
    <t>78</t>
  </si>
  <si>
    <t>622272091</t>
  </si>
  <si>
    <t>Montáž odvětrávané fasády ostění nebo nadpraží nýtováním na ocelový rošt</t>
  </si>
  <si>
    <t>1108232700</t>
  </si>
  <si>
    <t>Montáž zavěšené odvětrávané fasády na ocelové nosné konstrukci z fasádních desek na jednosměrné nosné konstrukci opláštění připevněné mechanickým viditelným spojem, (nýty) stěn s vložením tepelné izolace, tloušťky ostění nebo nadpraží</t>
  </si>
  <si>
    <t>https://podminky.urs.cz/item/CS_URS_2022_01/622272091</t>
  </si>
  <si>
    <t>(2,3+2,9+2,3)*2</t>
  </si>
  <si>
    <t>(2,1+4,65+2,1)</t>
  </si>
  <si>
    <t>(2,2+2,8+2,2)</t>
  </si>
  <si>
    <t>(2+4,65+2)</t>
  </si>
  <si>
    <t>-1300346371</t>
  </si>
  <si>
    <t>39,7*0,2</t>
  </si>
  <si>
    <t>7,94*1,25 "Přepočtené koeficientem množství</t>
  </si>
  <si>
    <t>333</t>
  </si>
  <si>
    <t>622-R</t>
  </si>
  <si>
    <t>Montáž obložení stěn z modřínu, vč. kotvení obkladu do fasády s přerušeným tepelným mostem</t>
  </si>
  <si>
    <t>1937649152</t>
  </si>
  <si>
    <t>Poznámka k položce:
viz PD, detail T01</t>
  </si>
  <si>
    <t>9*10,5</t>
  </si>
  <si>
    <t>77</t>
  </si>
  <si>
    <t>591R01</t>
  </si>
  <si>
    <t>dřevěné fásádní lamely + kotvící materiál</t>
  </si>
  <si>
    <t>-1175866919</t>
  </si>
  <si>
    <t>"T01</t>
  </si>
  <si>
    <t>229</t>
  </si>
  <si>
    <t>229*1,2 'Přepočtené koeficientem množství</t>
  </si>
  <si>
    <t>80</t>
  </si>
  <si>
    <t>622511052</t>
  </si>
  <si>
    <t>Tenkovrstvá akrylátová rýhovaná omítka zrnitost 2,0 mm vnějších stěn</t>
  </si>
  <si>
    <t>-2141688083</t>
  </si>
  <si>
    <t>Omítka tenkovrstvá akrylátová vnějších ploch probarvená bez penetrace rýhovaná, zrnitost 2,0 mm stěn</t>
  </si>
  <si>
    <t>https://podminky.urs.cz/item/CS_URS_2022_01/622511052</t>
  </si>
  <si>
    <t>81</t>
  </si>
  <si>
    <t>622511102</t>
  </si>
  <si>
    <t>Tenkovrstvá akrylátová mozaiková jemnozrnná omítka vnějších stěn</t>
  </si>
  <si>
    <t>657687303</t>
  </si>
  <si>
    <t>Omítka tenkovrstvá akrylátová vnějších ploch probarvená bez penetrace mozaiková jemnozrnná stěn</t>
  </si>
  <si>
    <t>https://podminky.urs.cz/item/CS_URS_2022_01/622511102</t>
  </si>
  <si>
    <t>332</t>
  </si>
  <si>
    <t>622531022</t>
  </si>
  <si>
    <t>Tenkovrstvá silikonová zrnitá omítka zrnitost 2,0 mm vnějších stěn</t>
  </si>
  <si>
    <t>733882272</t>
  </si>
  <si>
    <t>Omítka tenkovrstvá silikonová vnějších ploch probarvená bez penetrace zatíraná (škrábaná), zrnitost 2,0 mm stěn</t>
  </si>
  <si>
    <t>https://podminky.urs.cz/item/CS_URS_2022_01/622531022</t>
  </si>
  <si>
    <t>68,3+141,6+147</t>
  </si>
  <si>
    <t>-24,4"DOPROVODNÉ_N</t>
  </si>
  <si>
    <t>18+18+4+4+2,6+2,6+2,6+2,6+2,6+2,6+2,6+2,6+3,1+0,9</t>
  </si>
  <si>
    <t>18,5+18,5+8+8+8+8+8+8+5,8+5,8+5,8+5,8+5,8+5,8+5,8+5,8+1,64+3,27+3,27+3,27+3,27+1,455+3,27+1,455</t>
  </si>
  <si>
    <t>18,5+18,5+8+8+8+8+4,1+4,1+0,6+4+4</t>
  </si>
  <si>
    <t>-19,59"DOPROVODNÉ_N</t>
  </si>
  <si>
    <t>86</t>
  </si>
  <si>
    <t>637121112</t>
  </si>
  <si>
    <t>Okapový chodník z kačírku tl 150 mm s udusáním</t>
  </si>
  <si>
    <t>765706214</t>
  </si>
  <si>
    <t>Okapový chodník z kameniva s udusáním a urovnáním povrchu z kačírku tl. 150 mm</t>
  </si>
  <si>
    <t>https://podminky.urs.cz/item/CS_URS_2022_01/637121112</t>
  </si>
  <si>
    <t>(18,5+9+9)*0,4</t>
  </si>
  <si>
    <t>87</t>
  </si>
  <si>
    <t>637311121</t>
  </si>
  <si>
    <t>Okapový chodník z betonových chodníkových obrubníků ležatých lože beton</t>
  </si>
  <si>
    <t>943898860</t>
  </si>
  <si>
    <t>Okapový chodník z obrubníků betonových chodníkových, se zalitím spár cementovou maltou do lože z betonu prostého, z obrubníků ležatých</t>
  </si>
  <si>
    <t>https://podminky.urs.cz/item/CS_URS_2022_01/637311121</t>
  </si>
  <si>
    <t>(18,5+9+9)</t>
  </si>
  <si>
    <t>88</t>
  </si>
  <si>
    <t>941111122</t>
  </si>
  <si>
    <t>Montáž lešení řadového trubkového lehkého s podlahami zatížení do 200 kg/m2 š přes 0,9 do 1,2 m v přes 10 do 25 m</t>
  </si>
  <si>
    <t>-1499862247</t>
  </si>
  <si>
    <t>Montáž lešení řadového trubkového lehkého pracovního s podlahami s provozním zatížením tř. 3 do 200 kg/m2 šířky tř. W09 přes 0,9 do 1,2 m, výšky přes 10 do 25 m</t>
  </si>
  <si>
    <t>https://podminky.urs.cz/item/CS_URS_2022_01/941111122</t>
  </si>
  <si>
    <t>(18,5+9+18+9)*14,4</t>
  </si>
  <si>
    <t>89</t>
  </si>
  <si>
    <t>941111222</t>
  </si>
  <si>
    <t>Příplatek k lešení řadovému trubkovému lehkému s podlahami š 1,2 m v 25 m za první a ZKD den použití</t>
  </si>
  <si>
    <t>-929557066</t>
  </si>
  <si>
    <t>Montáž lešení řadového trubkového lehkého pracovního s podlahami s provozním zatížením tř. 3 do 200 kg/m2 Příplatek za první a každý další den použití lešení k ceně -1122</t>
  </si>
  <si>
    <t>https://podminky.urs.cz/item/CS_URS_2022_01/941111222</t>
  </si>
  <si>
    <t>784,8*90</t>
  </si>
  <si>
    <t>941111822</t>
  </si>
  <si>
    <t>Demontáž lešení řadového trubkového lehkého s podlahami zatížení do 200 kg/m2 š přes 0,9 do 1,2 m v přes 10 do 25 m</t>
  </si>
  <si>
    <t>1896235308</t>
  </si>
  <si>
    <t>Demontáž lešení řadového trubkového lehkého pracovního s podlahami s provozním zatížením tř. 3 do 200 kg/m2 šířky tř. W09 přes 0,9 do 1,2 m, výšky přes 10 do 25 m</t>
  </si>
  <si>
    <t>https://podminky.urs.cz/item/CS_URS_2022_01/941111822</t>
  </si>
  <si>
    <t>944511111</t>
  </si>
  <si>
    <t>Montáž ochranné sítě z textilie z umělých vláken</t>
  </si>
  <si>
    <t>958019099</t>
  </si>
  <si>
    <t>Montáž ochranné sítě zavěšené na konstrukci lešení z textilie z umělých vláken</t>
  </si>
  <si>
    <t>https://podminky.urs.cz/item/CS_URS_2022_01/944511111</t>
  </si>
  <si>
    <t>92</t>
  </si>
  <si>
    <t>944511211</t>
  </si>
  <si>
    <t>Příplatek k ochranné síti za první a ZKD den použití</t>
  </si>
  <si>
    <t>142546875</t>
  </si>
  <si>
    <t>Montáž ochranné sítě Příplatek za první a každý další den použití sítě k ceně -1111</t>
  </si>
  <si>
    <t>https://podminky.urs.cz/item/CS_URS_2022_01/944511211</t>
  </si>
  <si>
    <t>93</t>
  </si>
  <si>
    <t>949101111</t>
  </si>
  <si>
    <t>Lešení pomocné pro objekty pozemních staveb s lešeňovou podlahou v do 1,9 m zatížení do 150 kg/m2</t>
  </si>
  <si>
    <t>-485708283</t>
  </si>
  <si>
    <t>Lešení pomocné pracovní pro objekty pozemních staveb pro zatížení do 150 kg/m2, o výšce lešeňové podlahy do 1,9 m</t>
  </si>
  <si>
    <t>https://podminky.urs.cz/item/CS_URS_2022_01/949101111</t>
  </si>
  <si>
    <t>356,9</t>
  </si>
  <si>
    <t>95</t>
  </si>
  <si>
    <t>953943212</t>
  </si>
  <si>
    <t>Osazování skříně pro hasicí přístroj</t>
  </si>
  <si>
    <t>1540689636</t>
  </si>
  <si>
    <t>Osazování drobných kovových předmětů kotvených do stěny skříně pro hasicí přístroj</t>
  </si>
  <si>
    <t>https://podminky.urs.cz/item/CS_URS_2022_01/953943212</t>
  </si>
  <si>
    <t>96</t>
  </si>
  <si>
    <t>44983131</t>
  </si>
  <si>
    <t>skříňka na RHP</t>
  </si>
  <si>
    <t>-616703292</t>
  </si>
  <si>
    <t>97</t>
  </si>
  <si>
    <t>44932114</t>
  </si>
  <si>
    <t>přístroj hasicí ruční práškový PG 6 LE</t>
  </si>
  <si>
    <t>2039663086</t>
  </si>
  <si>
    <t>98</t>
  </si>
  <si>
    <t>967031142</t>
  </si>
  <si>
    <t>Přisekání rovných ostění v cihelném zdivu na MC</t>
  </si>
  <si>
    <t>1566593998</t>
  </si>
  <si>
    <t>Přisekání (špicování) plošné nebo rovných ostění zdiva z cihel pálených rovných ostění, bez odstupu, po hrubém vybourání otvorů, na maltu cementovou</t>
  </si>
  <si>
    <t>https://podminky.urs.cz/item/CS_URS_2022_01/967031142</t>
  </si>
  <si>
    <t>3,5*0,75*4</t>
  </si>
  <si>
    <t>99</t>
  </si>
  <si>
    <t>968072247</t>
  </si>
  <si>
    <t>Vybourání kovových rámů oken jednoduchých včetně křídel pl přes 4 m2</t>
  </si>
  <si>
    <t>905522492</t>
  </si>
  <si>
    <t>Vybourání kovových rámů oken s křídly, dveřních zárubní, vrat, stěn, ostění nebo obkladů okenních rámů s křídly jednoduchých, plochy přes 4 m2</t>
  </si>
  <si>
    <t>https://podminky.urs.cz/item/CS_URS_2022_01/968072247</t>
  </si>
  <si>
    <t>1,9*3,5*2</t>
  </si>
  <si>
    <t>9901R</t>
  </si>
  <si>
    <t xml:space="preserve">Nosník kluzného uložení lávky, vč. dilatačních lišt </t>
  </si>
  <si>
    <t>864223418</t>
  </si>
  <si>
    <t xml:space="preserve">Poznámka k položce:
Dilatační lišta - viz PD OV-08
</t>
  </si>
  <si>
    <t>101</t>
  </si>
  <si>
    <t>569113442</t>
  </si>
  <si>
    <t>-858537509</t>
  </si>
  <si>
    <t>1,078*9 "Přepočtené koeficientem množství</t>
  </si>
  <si>
    <t>103</t>
  </si>
  <si>
    <t>-1641920749</t>
  </si>
  <si>
    <t>104</t>
  </si>
  <si>
    <t>-1343964772</t>
  </si>
  <si>
    <t>106</t>
  </si>
  <si>
    <t>711111001</t>
  </si>
  <si>
    <t>Provedení izolace proti zemní vlhkosti vodorovné za studena nátěrem penetračním</t>
  </si>
  <si>
    <t>1725143901</t>
  </si>
  <si>
    <t>Provedení izolace proti zemní vlhkosti natěradly a tmely za studena na ploše vodorovné V nátěrem penetračním</t>
  </si>
  <si>
    <t>https://podminky.urs.cz/item/CS_URS_2022_01/711111001</t>
  </si>
  <si>
    <t>18,5*4,5</t>
  </si>
  <si>
    <t>107</t>
  </si>
  <si>
    <t>11163150</t>
  </si>
  <si>
    <t>lak penetrační asfaltový</t>
  </si>
  <si>
    <t>838502184</t>
  </si>
  <si>
    <t>83,25*0,0004 "Přepočtené koeficientem množství</t>
  </si>
  <si>
    <t>108</t>
  </si>
  <si>
    <t>711112001</t>
  </si>
  <si>
    <t>Provedení izolace proti zemní vlhkosti svislé za studena nátěrem penetračním</t>
  </si>
  <si>
    <t>1254709532</t>
  </si>
  <si>
    <t>Provedení izolace proti zemní vlhkosti natěradly a tmely za studena na ploše svislé S nátěrem penetračním</t>
  </si>
  <si>
    <t>https://podminky.urs.cz/item/CS_URS_2022_01/711112001</t>
  </si>
  <si>
    <t>(18,5+4+4)*0,75</t>
  </si>
  <si>
    <t>18,5*0,35</t>
  </si>
  <si>
    <t>109</t>
  </si>
  <si>
    <t>130076836</t>
  </si>
  <si>
    <t>26,35*0,0004 "Přepočtené koeficientem množství</t>
  </si>
  <si>
    <t>711141559</t>
  </si>
  <si>
    <t>Provedení izolace proti zemní vlhkosti pásy přitavením vodorovné NAIP</t>
  </si>
  <si>
    <t>-2118177429</t>
  </si>
  <si>
    <t>Provedení izolace proti zemní vlhkosti pásy přitavením NAIP na ploše vodorovné V</t>
  </si>
  <si>
    <t>https://podminky.urs.cz/item/CS_URS_2022_01/711141559</t>
  </si>
  <si>
    <t>62853004</t>
  </si>
  <si>
    <t>pás asfaltový natavitelný modifikovaný SBS tl 4,0mm s vložkou ze skleněné tkaniny a spalitelnou PE fólií nebo jemnozrnným minerálním posypem na horním povrchu</t>
  </si>
  <si>
    <t>389820538</t>
  </si>
  <si>
    <t>83,25*1,1 "Přepočtené koeficientem množství</t>
  </si>
  <si>
    <t>62855001</t>
  </si>
  <si>
    <t>pás asfaltový natavitelný modifikovaný SBS tl 4,0mm s vložkou z polyesterové rohože a spalitelnou PE fólií nebo jemnozrnným minerálním posypem na horním povrchu</t>
  </si>
  <si>
    <t>1651741648</t>
  </si>
  <si>
    <t>711142559</t>
  </si>
  <si>
    <t>Provedení izolace proti zemní vlhkosti pásy přitavením svislé NAIP</t>
  </si>
  <si>
    <t>1710047335</t>
  </si>
  <si>
    <t>Provedení izolace proti zemní vlhkosti pásy přitavením NAIP na ploše svislé S</t>
  </si>
  <si>
    <t>https://podminky.urs.cz/item/CS_URS_2022_01/711142559</t>
  </si>
  <si>
    <t>-676497251</t>
  </si>
  <si>
    <t>26,35*1,1 "Přepočtené koeficientem množství</t>
  </si>
  <si>
    <t>75652374</t>
  </si>
  <si>
    <t>711747288</t>
  </si>
  <si>
    <t>Izolace proti vodě opracování trubních prostupů na přírubu tmelem do 200 mm přitavením NAIP</t>
  </si>
  <si>
    <t>-1702555169</t>
  </si>
  <si>
    <t>Provedení detailů pásy přitavením opracování trubních prostupů na pevnou a volnou přírubu s dotěsněním tmelem, průměru do 200 mm</t>
  </si>
  <si>
    <t>https://podminky.urs.cz/item/CS_URS_2022_01/711747288</t>
  </si>
  <si>
    <t>711-M1</t>
  </si>
  <si>
    <t>Těsnící asfaltová manžeta prostupu potrubí izolací proti radonu DN 125</t>
  </si>
  <si>
    <t>-443337463</t>
  </si>
  <si>
    <t>118</t>
  </si>
  <si>
    <t>711-M2</t>
  </si>
  <si>
    <t>Těsnící asfaltová manžeta prostupu potrubí izolací proti radonu DN 110</t>
  </si>
  <si>
    <t>124864151</t>
  </si>
  <si>
    <t>119</t>
  </si>
  <si>
    <t>998711103</t>
  </si>
  <si>
    <t>Přesun hmot tonážní pro izolace proti vodě, vlhkosti a plynům v objektech v přes 12 do 60 m</t>
  </si>
  <si>
    <t>-1525925030</t>
  </si>
  <si>
    <t>Přesun hmot pro izolace proti vodě, vlhkosti a plynům stanovený z hmotnosti přesunovaného materiálu vodorovná dopravní vzdálenost do 50 m v objektech výšky přes 12 do 60 m</t>
  </si>
  <si>
    <t>https://podminky.urs.cz/item/CS_URS_2022_01/998711103</t>
  </si>
  <si>
    <t>120</t>
  </si>
  <si>
    <t>712311101</t>
  </si>
  <si>
    <t>Provedení povlakové krytiny střech do 10° za studena lakem penetračním nebo asfaltovým</t>
  </si>
  <si>
    <t>1958349529</t>
  </si>
  <si>
    <t>Provedení povlakové krytiny střech plochých do 10° natěradly a tmely za studena nátěrem lakem penetračním nebo asfaltovým</t>
  </si>
  <si>
    <t>https://podminky.urs.cz/item/CS_URS_2022_01/712311101</t>
  </si>
  <si>
    <t>18,98*9</t>
  </si>
  <si>
    <t>2,8*2,6</t>
  </si>
  <si>
    <t>(7,8+17,8+7,8+17,8)*0,75</t>
  </si>
  <si>
    <t>121</t>
  </si>
  <si>
    <t>312927001</t>
  </si>
  <si>
    <t>216,500*0,0004 "Přepočtené koeficientem množství</t>
  </si>
  <si>
    <t>343</t>
  </si>
  <si>
    <t>712341559</t>
  </si>
  <si>
    <t>Provedení povlakové krytiny střech do 10° pásy NAIP přitavením v plné ploše</t>
  </si>
  <si>
    <t>-477981663</t>
  </si>
  <si>
    <t>Provedení povlakové krytiny střech plochých do 10° pásy přitavením NAIP v plné ploše</t>
  </si>
  <si>
    <t>https://podminky.urs.cz/item/CS_URS_2022_01/712341559</t>
  </si>
  <si>
    <t>344</t>
  </si>
  <si>
    <t>62856011</t>
  </si>
  <si>
    <t>pás asfaltový natavitelný modifikovaný SBS tl 4,0mm s vložkou z hliníkové fólie, hliníkové fólie s textilií a spalitelnou PE fólií nebo jemnozrnným minerálním posypem na horním povrchu</t>
  </si>
  <si>
    <t>172404902</t>
  </si>
  <si>
    <t>216,5*1,1655 'Přepočtené koeficientem množství</t>
  </si>
  <si>
    <t>348</t>
  </si>
  <si>
    <t>712361301</t>
  </si>
  <si>
    <t>Provedení dvojitého hydroizolačního systému plochých střech na ploše vodorovné fólií PVC volně s horkovzdušným navařením segmentů</t>
  </si>
  <si>
    <t>-138020366</t>
  </si>
  <si>
    <t>Provedení dvojitého hydroizolačního systému plochých střech na ploše vodorovné V fólií z mPVC kladenou volně jednovrstvá s horkovzdušným navařením jednotlivých segmentů</t>
  </si>
  <si>
    <t>https://podminky.urs.cz/item/CS_URS_2022_01/712361301</t>
  </si>
  <si>
    <t>346</t>
  </si>
  <si>
    <t>28342831</t>
  </si>
  <si>
    <t>fólie hydroizolační střešní TPO (FPO) určená ke stabilizaci přitížením a do vegetačních střech tl 1,5mm</t>
  </si>
  <si>
    <t>-140634286</t>
  </si>
  <si>
    <t>170,82*1,1655 'Přepočtené koeficientem množství</t>
  </si>
  <si>
    <t>129</t>
  </si>
  <si>
    <t>712363101</t>
  </si>
  <si>
    <t>Provedení povlakové krytiny střech do 10° ukotvení fólie talířov hmoždinkou do polystyrenu nebo vlny</t>
  </si>
  <si>
    <t>1753024848</t>
  </si>
  <si>
    <t>Provedení povlakové krytiny střech plochých do 10° fólií ostatní činnosti při pokládání hydroizolačních fólií (materiál ve specifikaci) mechanické ukotvení talířovou hmoždinkou do polystyrenu nebo desek z minerální vlny</t>
  </si>
  <si>
    <t>https://podminky.urs.cz/item/CS_URS_2022_01/712363101</t>
  </si>
  <si>
    <t>178*2</t>
  </si>
  <si>
    <t>130</t>
  </si>
  <si>
    <t>59051347</t>
  </si>
  <si>
    <t>hmoždinka ETA zatloukací fasádní  s kovovým trnem pro montáž TI 8x60x235mm</t>
  </si>
  <si>
    <t>-284246685</t>
  </si>
  <si>
    <t>353</t>
  </si>
  <si>
    <t>712363552</t>
  </si>
  <si>
    <t>Provedení povlak krytiny mechanicky kotvenou do trapézu TI tl přes 200 do 240 mm krajní pole, budova v do 18 m</t>
  </si>
  <si>
    <t>-1546988646</t>
  </si>
  <si>
    <t>Provedení povlakové krytiny střech plochých do 10° s mechanicky kotvenou izolací včetně položení fólie a horkovzdušného svaření tl. tepelné izolace přes 200 do 240 mm budovy výšky do 18 m, kotvené do trapézového plechu nebo do dřeva krajní pole</t>
  </si>
  <si>
    <t>https://podminky.urs.cz/item/CS_URS_2022_01/712363552</t>
  </si>
  <si>
    <t>354</t>
  </si>
  <si>
    <t>1295093563</t>
  </si>
  <si>
    <t>7,28*1,1655 'Přepočtené koeficientem množství</t>
  </si>
  <si>
    <t>349</t>
  </si>
  <si>
    <t>712393001</t>
  </si>
  <si>
    <t>Opracování prostupu průměru do 200 mm dvojitého hydroizolačního systému plochých střech</t>
  </si>
  <si>
    <t>1481074413</t>
  </si>
  <si>
    <t>Provedení dvojitého hydroizolačního systému plochých střech ostatní opracování prostupu do 200 mm</t>
  </si>
  <si>
    <t>https://podminky.urs.cz/item/CS_URS_2022_01/712393001</t>
  </si>
  <si>
    <t>350</t>
  </si>
  <si>
    <t>28342014</t>
  </si>
  <si>
    <t>manžeta těsnící pro prostupy hydroizolací z PVC uzavřená kruhová vnitřní průměr 120-180</t>
  </si>
  <si>
    <t>1572625616</t>
  </si>
  <si>
    <t>351</t>
  </si>
  <si>
    <t>712394002</t>
  </si>
  <si>
    <t>Ukončení textilie nebo folie dvojitého hydroizolačního systému plochých střech na ploše svislé</t>
  </si>
  <si>
    <t>36099168</t>
  </si>
  <si>
    <t>Provedení dvojitého hydroizolačního systému plochých střech ostatní ukončení textilie nebo izolace na svislé ploše</t>
  </si>
  <si>
    <t>https://podminky.urs.cz/item/CS_URS_2022_01/712394002</t>
  </si>
  <si>
    <t>18,9+9+18,9+9</t>
  </si>
  <si>
    <t>2,82+2,82+2,54+2,54</t>
  </si>
  <si>
    <t>352</t>
  </si>
  <si>
    <t>55344492</t>
  </si>
  <si>
    <t>lišta rovná z poplastovaného plechu (PVC-P) rš 100mm</t>
  </si>
  <si>
    <t>-24453865</t>
  </si>
  <si>
    <t>66,52*1,05 'Přepočtené koeficientem množství</t>
  </si>
  <si>
    <t>131</t>
  </si>
  <si>
    <t>712771101</t>
  </si>
  <si>
    <t>Provedení ochranné vrstvy z textilií nebo rohoží volně s přesahem vegetační střechy sklon do 5°</t>
  </si>
  <si>
    <t>1403065402</t>
  </si>
  <si>
    <t>Provedení ochranné vrstvy vegetační střechy proti prorůstání kořenů, proti mechanickému poškození hydroizolace z textilií nebo rohoží volně kladených s přesahem, sklon střechy do 5°</t>
  </si>
  <si>
    <t>https://podminky.urs.cz/item/CS_URS_2022_01/712771101</t>
  </si>
  <si>
    <t>132</t>
  </si>
  <si>
    <t>-501850056</t>
  </si>
  <si>
    <t>167,202*1,05 "Přepočtené koeficientem množství</t>
  </si>
  <si>
    <t>133</t>
  </si>
  <si>
    <t>712771223</t>
  </si>
  <si>
    <t>Provedení drenážní vrstvy vegetační střechy z plastových nopových fólií v nopů přes 25 mm do 5°</t>
  </si>
  <si>
    <t>1162518384</t>
  </si>
  <si>
    <t>Provedení drenážní vrstvy vegetační střechy z plastových nopových fólií, výšky nopů přes 25 mm, sklon střechy do 5°</t>
  </si>
  <si>
    <t>https://podminky.urs.cz/item/CS_URS_2022_01/712771223</t>
  </si>
  <si>
    <t>"střecha - plocha</t>
  </si>
  <si>
    <t>17,7*7,8</t>
  </si>
  <si>
    <t>-1,68*1,68"odpočet světlíků</t>
  </si>
  <si>
    <t>-1,18*1,14*2</t>
  </si>
  <si>
    <t xml:space="preserve">"vytažení na atiku </t>
  </si>
  <si>
    <t>(17,7+7,8+17,7+7,8)*0,52</t>
  </si>
  <si>
    <t>"vytažení na světlíky</t>
  </si>
  <si>
    <t>(1,18+1,14+1,18+1,14)*0,5*2</t>
  </si>
  <si>
    <t>(1,68+1,68+1,68+1,68)*0,52</t>
  </si>
  <si>
    <t>134</t>
  </si>
  <si>
    <t>69334004</t>
  </si>
  <si>
    <t>fólie profilovaná (nopová) perforovaná HDPE s hydroakumulační a drenážní funkcí do vegetačních střech s výškou nopů 40mm</t>
  </si>
  <si>
    <t>-2046387653</t>
  </si>
  <si>
    <t>167,202*1,1025 "Přepočtené koeficientem množství</t>
  </si>
  <si>
    <t>135</t>
  </si>
  <si>
    <t>712771255</t>
  </si>
  <si>
    <t>Odvodnění vegetační střechy osazením kontrolní šachty</t>
  </si>
  <si>
    <t>977302156</t>
  </si>
  <si>
    <t>Provedení drenážní vrstvy vegetační střechy odvodnění osazením kontrolní šachty na střešní vpusť</t>
  </si>
  <si>
    <t>https://podminky.urs.cz/item/CS_URS_2022_01/712771255</t>
  </si>
  <si>
    <t>136</t>
  </si>
  <si>
    <t>69334333</t>
  </si>
  <si>
    <t>šachta kontrolní odvodnění vegetačních střech PA 300x300mm v 130mm</t>
  </si>
  <si>
    <t>1615325621</t>
  </si>
  <si>
    <t>337</t>
  </si>
  <si>
    <t>712771271</t>
  </si>
  <si>
    <t>Provedení filtrační vrstvy vegetační střechy z textilií sklon do 5°</t>
  </si>
  <si>
    <t>346336729</t>
  </si>
  <si>
    <t>Provedení filtrační vrstvy vegetační střechy z textilií kladených volně s přesahem, sklon střechy do 5°</t>
  </si>
  <si>
    <t>https://podminky.urs.cz/item/CS_URS_2022_01/712771271</t>
  </si>
  <si>
    <t>"filtrační a separační vrstva</t>
  </si>
  <si>
    <t>174,482*2 'Přepočtené koeficientem množství</t>
  </si>
  <si>
    <t>338</t>
  </si>
  <si>
    <t>69311068</t>
  </si>
  <si>
    <t>geotextilie netkaná separační, ochranná, filtrační, drenážní PP 300g/m2</t>
  </si>
  <si>
    <t>-223392063</t>
  </si>
  <si>
    <t>174,482*2,2 'Přepočtené koeficientem množství</t>
  </si>
  <si>
    <t>137</t>
  </si>
  <si>
    <t>712771411</t>
  </si>
  <si>
    <t>Provedení vegetační vrstvy ze substrátu tl přes 100 do 200 mm vegetační střechy sklon do 5°</t>
  </si>
  <si>
    <t>-998966390</t>
  </si>
  <si>
    <t>Provedení vegetační vrstvy vegetační střechy ze substrátu, tloušťky přes 100 do 200 mm, sklon střechy do 5°</t>
  </si>
  <si>
    <t>https://podminky.urs.cz/item/CS_URS_2022_01/712771411</t>
  </si>
  <si>
    <t>138</t>
  </si>
  <si>
    <t>10321003</t>
  </si>
  <si>
    <t>substrát vegetačních střech intenzivní</t>
  </si>
  <si>
    <t>996651212</t>
  </si>
  <si>
    <t>132,548*0,15</t>
  </si>
  <si>
    <t>139</t>
  </si>
  <si>
    <t>712771521</t>
  </si>
  <si>
    <t>Položení vegetační nebo trávníkové rohože vegetační střechy sklon do 5°</t>
  </si>
  <si>
    <t>2138333597</t>
  </si>
  <si>
    <t>Založení vegetace vegetační střechy položením vegetační nebo trávníkové rohože, sklon střechy do 5°</t>
  </si>
  <si>
    <t>https://podminky.urs.cz/item/CS_URS_2022_01/712771521</t>
  </si>
  <si>
    <t>140</t>
  </si>
  <si>
    <t>69334504</t>
  </si>
  <si>
    <t>koberec rozchodníkový vegetačních střech</t>
  </si>
  <si>
    <t>-935101914</t>
  </si>
  <si>
    <t>341</t>
  </si>
  <si>
    <t>712861702</t>
  </si>
  <si>
    <t>Provedení povlakové krytiny vytažením na konstrukce fólií přilepenou bodově</t>
  </si>
  <si>
    <t>-1602984110</t>
  </si>
  <si>
    <t>Provedení povlakové krytiny střech samostatným vytažením izolačního povlaku fólií na konstrukce převyšující úroveň střechy, přilepenou bodově</t>
  </si>
  <si>
    <t>https://podminky.urs.cz/item/CS_URS_2022_01/712861702</t>
  </si>
  <si>
    <t>(7,8+17,8+7,8+17,8)*0,55</t>
  </si>
  <si>
    <t>(1,68+1,68+1,68+1,68)*0,55</t>
  </si>
  <si>
    <t>(1,18+1,18+1,18+1,18)*0,55</t>
  </si>
  <si>
    <t>342</t>
  </si>
  <si>
    <t>582473237</t>
  </si>
  <si>
    <t>37,048*1,2 'Přepočtené koeficientem množství</t>
  </si>
  <si>
    <t>141</t>
  </si>
  <si>
    <t>998712103</t>
  </si>
  <si>
    <t>Přesun hmot tonážní tonážní pro krytiny povlakové v objektech v přes 12 do 24 m</t>
  </si>
  <si>
    <t>1025410356</t>
  </si>
  <si>
    <t>Přesun hmot pro povlakové krytiny stanovený z hmotnosti přesunovaného materiálu vodorovná dopravní vzdálenost do 50 m v objektech výšky přes 12 do 24 m</t>
  </si>
  <si>
    <t>https://podminky.urs.cz/item/CS_URS_2022_01/998712103</t>
  </si>
  <si>
    <t>68,3-24,4</t>
  </si>
  <si>
    <t>43,9*1,02 "Přepočtené koeficientem množství</t>
  </si>
  <si>
    <t>144</t>
  </si>
  <si>
    <t>28372305</t>
  </si>
  <si>
    <t>deska EPS 100 pro konstrukce s běžným zatížením λ=0,037 tl 50mm</t>
  </si>
  <si>
    <t>1595191462</t>
  </si>
  <si>
    <t>141,6+147</t>
  </si>
  <si>
    <t>288,6*1,02 "Přepočtené koeficientem množství</t>
  </si>
  <si>
    <t>145</t>
  </si>
  <si>
    <t>713121121</t>
  </si>
  <si>
    <t>Montáž izolace tepelné podlah volně kladenými rohožemi, pásy, dílci, deskami 2 vrstvy</t>
  </si>
  <si>
    <t>-1522209248</t>
  </si>
  <si>
    <t>Montáž tepelné izolace podlah rohožemi, pásy, deskami, dílci, bloky (izolační materiál ve specifikaci) kladenými volně dvouvrstvá</t>
  </si>
  <si>
    <t>https://podminky.urs.cz/item/CS_URS_2022_01/713121121</t>
  </si>
  <si>
    <t>146</t>
  </si>
  <si>
    <t>63140403</t>
  </si>
  <si>
    <t>deska tepelně izolační minerální plochých střech dvouvrstvá λ=0,038-0,039 tl 100mm</t>
  </si>
  <si>
    <t>-750428947</t>
  </si>
  <si>
    <t>7,163*1,04 "Přepočtené koeficientem množství</t>
  </si>
  <si>
    <t>314</t>
  </si>
  <si>
    <t>63140404</t>
  </si>
  <si>
    <t>deska tepelně izolační minerální plochých střech dvouvrstvá λ=0,038-0,039 tl 120mm</t>
  </si>
  <si>
    <t>-821371325</t>
  </si>
  <si>
    <t>147</t>
  </si>
  <si>
    <t>713131121</t>
  </si>
  <si>
    <t>Montáž izolace tepelné stěn přichycením dráty rohoží, pásů, dílců, desek</t>
  </si>
  <si>
    <t>-1324242813</t>
  </si>
  <si>
    <t>Montáž tepelné izolace stěn rohožemi, pásy, deskami, dílci, bloky (izolační materiál ve specifikaci) přichycením úchytnými dráty a závlačkami</t>
  </si>
  <si>
    <t>https://podminky.urs.cz/item/CS_URS_2022_01/713131121</t>
  </si>
  <si>
    <t>"Zateplení atiky zevnitř</t>
  </si>
  <si>
    <t>(18,5+8,5+18,5+8,5)*(0,5+0,25)</t>
  </si>
  <si>
    <t>2,54*0,55</t>
  </si>
  <si>
    <t>313</t>
  </si>
  <si>
    <t>28375950</t>
  </si>
  <si>
    <t>deska EPS 100 fasádní λ=0,037 tl 100mm</t>
  </si>
  <si>
    <t>667524641</t>
  </si>
  <si>
    <t>149</t>
  </si>
  <si>
    <t>63141195</t>
  </si>
  <si>
    <t>deska tepelně izolační minerální do šikmých střech a stěn  λ=0,035-0,038 tl 200mm</t>
  </si>
  <si>
    <t>664430972</t>
  </si>
  <si>
    <t>1,397*1,05 "Přepočtené koeficientem množství</t>
  </si>
  <si>
    <t>150</t>
  </si>
  <si>
    <t>713141131</t>
  </si>
  <si>
    <t>Montáž izolace tepelné střech plochých lepené za studena plně 1 vrstva rohoží, pásů, dílců, desek</t>
  </si>
  <si>
    <t>-1980566682</t>
  </si>
  <si>
    <t>Montáž tepelné izolace střech plochých rohožemi, pásy, deskami, dílci, bloky (izolační materiál ve specifikaci) přilepenými za studena zplna, jednovrstvá</t>
  </si>
  <si>
    <t>https://podminky.urs.cz/item/CS_URS_2022_01/713141131</t>
  </si>
  <si>
    <t>151,643</t>
  </si>
  <si>
    <t>336</t>
  </si>
  <si>
    <t>2837596R</t>
  </si>
  <si>
    <t>deska EPS 200 S pro konstrukce s velmi vysokým zatížením λ=0,038 tl 200mm</t>
  </si>
  <si>
    <t>-494844819</t>
  </si>
  <si>
    <t>151,643*1,02 "Přepočtené koeficientem množství</t>
  </si>
  <si>
    <t>152</t>
  </si>
  <si>
    <t>713141331</t>
  </si>
  <si>
    <t>Montáž izolace tepelné střech plochých lepené za studena zplna, spádová vrstva</t>
  </si>
  <si>
    <t>-99214084</t>
  </si>
  <si>
    <t>Montáž tepelné izolace střech plochých spádovými klíny v ploše přilepenými za studena zplna</t>
  </si>
  <si>
    <t>https://podminky.urs.cz/item/CS_URS_2022_01/713141331</t>
  </si>
  <si>
    <t>153</t>
  </si>
  <si>
    <t>28376141</t>
  </si>
  <si>
    <t>klín izolační z pěnového polystyrenu EPS 100 spád do 5%</t>
  </si>
  <si>
    <t>-855873817</t>
  </si>
  <si>
    <t>151,643*0,08</t>
  </si>
  <si>
    <t>12,131*1,04 "Přepočtené koeficientem množství</t>
  </si>
  <si>
    <t>154</t>
  </si>
  <si>
    <t>713141356</t>
  </si>
  <si>
    <t>Montáž spádové izolace na zhlaví atiky š do 500 mm lepené za studena nízkoexpanzní (PUR) pěnou</t>
  </si>
  <si>
    <t>1611023303</t>
  </si>
  <si>
    <t>Montáž tepelné izolace střech plochých spádovými klíny na zhlaví atiky šířky do 500 mm přilepenými za studena nízkoexpanzní (PUR) pěnou</t>
  </si>
  <si>
    <t>https://podminky.urs.cz/item/CS_URS_2022_01/713141356</t>
  </si>
  <si>
    <t>2,2*3</t>
  </si>
  <si>
    <t>155</t>
  </si>
  <si>
    <t>59052106</t>
  </si>
  <si>
    <t>deska tepelně izolační z tvrzené PU pěny vnitřní, kapilárně aktivní, prodyšná tl 80mm</t>
  </si>
  <si>
    <t>626200174</t>
  </si>
  <si>
    <t>2,2*3*0,5</t>
  </si>
  <si>
    <t>320</t>
  </si>
  <si>
    <t>713-R01</t>
  </si>
  <si>
    <t>Výplň mezi potrubím izolací z minerální vaty</t>
  </si>
  <si>
    <t>-1985458133</t>
  </si>
  <si>
    <t>2,385-0,093</t>
  </si>
  <si>
    <t>714</t>
  </si>
  <si>
    <t>Akustická a protiotřesová opatření</t>
  </si>
  <si>
    <t>157</t>
  </si>
  <si>
    <t>714121013</t>
  </si>
  <si>
    <t>Montáž podstropních panelů s rozšířenou zvukovou pohltivostí zavěšených na skrytý rošt</t>
  </si>
  <si>
    <t>1990679190</t>
  </si>
  <si>
    <t>Montáž akustických minerálních panelů podstropních s rozšířenou pohltivostí zvuku zavěšených na rošt skrytý</t>
  </si>
  <si>
    <t>https://podminky.urs.cz/item/CS_URS_2022_01/714121013</t>
  </si>
  <si>
    <t>31,9+12,3</t>
  </si>
  <si>
    <t>24,5+97,9</t>
  </si>
  <si>
    <t>158</t>
  </si>
  <si>
    <t>59036072</t>
  </si>
  <si>
    <t>panel akustický nebarvená hrana zavěšený viditelný rošt bílá tl 15mm</t>
  </si>
  <si>
    <t>1584058483</t>
  </si>
  <si>
    <t>166,6*1,05 'Přepočtené koeficientem množství</t>
  </si>
  <si>
    <t>159</t>
  </si>
  <si>
    <t>714123002</t>
  </si>
  <si>
    <t>Montáž akustických stěnových obkladů z demontovatelných panelů na skrytý rošt</t>
  </si>
  <si>
    <t>-844370654</t>
  </si>
  <si>
    <t>Montáž akustických minerálních panelů stěnových demontovatelných, instalovaných na rošt skrytý</t>
  </si>
  <si>
    <t>https://podminky.urs.cz/item/CS_URS_2022_01/714123002</t>
  </si>
  <si>
    <t>"OV-01</t>
  </si>
  <si>
    <t>2,7*1,2*2</t>
  </si>
  <si>
    <t>5,4*1,2*2</t>
  </si>
  <si>
    <t>2,7*1,8</t>
  </si>
  <si>
    <t>1,6*1,8</t>
  </si>
  <si>
    <t>160</t>
  </si>
  <si>
    <t>59036378</t>
  </si>
  <si>
    <t>panel akustický pro otevřené kanceláře skrytý rošt tl 40mm</t>
  </si>
  <si>
    <t>-1342064064</t>
  </si>
  <si>
    <t>27,18*1,05 'Přepočtené koeficientem množství</t>
  </si>
  <si>
    <t>161</t>
  </si>
  <si>
    <t>998714103</t>
  </si>
  <si>
    <t>Přesun hmot tonážní pro akustická a protiotřesová opatření v objektech v do 24 m</t>
  </si>
  <si>
    <t>1322024789</t>
  </si>
  <si>
    <t>Přesun hmot pro akustická a protiotřesová opatření stanovený z hmotnosti přesunovaného materiálu vodorovná dopravní vzdálenost do 50 m v objektech výšky přes 12 do 24 m</t>
  </si>
  <si>
    <t>https://podminky.urs.cz/item/CS_URS_2022_01/998714103</t>
  </si>
  <si>
    <t>751</t>
  </si>
  <si>
    <t>162</t>
  </si>
  <si>
    <t>751398024</t>
  </si>
  <si>
    <t>Montáž větrací mřížky stěnové přes 0,150 do 0,200 m2</t>
  </si>
  <si>
    <t>-1721888465</t>
  </si>
  <si>
    <t>Montáž ostatních zařízení větrací mřížky stěnové, průřezu přes 0,150 do 0,200 m2</t>
  </si>
  <si>
    <t>https://podminky.urs.cz/item/CS_URS_2022_01/751398024</t>
  </si>
  <si>
    <t>"OV-10</t>
  </si>
  <si>
    <t>163</t>
  </si>
  <si>
    <t>42972315</t>
  </si>
  <si>
    <t>mřížka stěnová otevřená jednořadá kovová úhel lamel 0° 600x300mm</t>
  </si>
  <si>
    <t>902942316</t>
  </si>
  <si>
    <t>164</t>
  </si>
  <si>
    <t>762083111</t>
  </si>
  <si>
    <t>Impregnace řeziva proti dřevokaznému hmyzu a houbám máčením třída ohrožení 1 a 2</t>
  </si>
  <si>
    <t>737667393</t>
  </si>
  <si>
    <t>Impregnace řeziva máčením proti dřevokaznému hmyzu a houbám, třída ohrožení 1 a 2 (dřevo v interiéru)</t>
  </si>
  <si>
    <t>https://podminky.urs.cz/item/CS_URS_2022_01/762083111</t>
  </si>
  <si>
    <t>165</t>
  </si>
  <si>
    <t>762341210</t>
  </si>
  <si>
    <t>Montáž bednění střech rovných a šikmých sklonu do 60° z hrubých prken na sraz tl do 32 mm</t>
  </si>
  <si>
    <t>-278734557</t>
  </si>
  <si>
    <t>Montáž bednění střech rovných a šikmých sklonu do 60° s vyřezáním otvorů z prken hrubých na sraz tl. do 32 mm</t>
  </si>
  <si>
    <t>https://podminky.urs.cz/item/CS_URS_2022_01/762341210</t>
  </si>
  <si>
    <t>2,82*2,54</t>
  </si>
  <si>
    <t>2,54*0,75</t>
  </si>
  <si>
    <t>166</t>
  </si>
  <si>
    <t>60515111</t>
  </si>
  <si>
    <t>řezivo jehličnaté boční prkno 20-30mm</t>
  </si>
  <si>
    <t>-2023942694</t>
  </si>
  <si>
    <t>9,068*0,025</t>
  </si>
  <si>
    <t>0,227*1,2 "Přepočtené koeficientem množství</t>
  </si>
  <si>
    <t>318</t>
  </si>
  <si>
    <t>762342211</t>
  </si>
  <si>
    <t>Montáž laťování na střechách jednoduchých sklonu do 60° osové vzdálenosti do 150 mm</t>
  </si>
  <si>
    <t>2023194363</t>
  </si>
  <si>
    <t>Montáž laťování střech jednoduchých sklonu do 60° při osové vzdálenosti latí do 150 mm</t>
  </si>
  <si>
    <t>https://podminky.urs.cz/item/CS_URS_2022_01/762342211</t>
  </si>
  <si>
    <t>0,75*0,85</t>
  </si>
  <si>
    <t>319</t>
  </si>
  <si>
    <t>60514101</t>
  </si>
  <si>
    <t>řezivo jehličnaté lať 10-25cm2</t>
  </si>
  <si>
    <t>-149827026</t>
  </si>
  <si>
    <t>(0,75+0,85+0,75+0,85+0,85)*0,04*0,06</t>
  </si>
  <si>
    <t>315</t>
  </si>
  <si>
    <t>Konstrukční a vyrovnávací vrstva pod klempířské prvky (atiky) z desek dřevoštěpkových tl 22 mm</t>
  </si>
  <si>
    <t>1374342275</t>
  </si>
  <si>
    <t>https://podminky.urs.cz/item/CS_URS_2022_01/762361312</t>
  </si>
  <si>
    <t>(8,9+18,9+8,9+18,9)*0,55</t>
  </si>
  <si>
    <t>"VZT Kastlík</t>
  </si>
  <si>
    <t>0,76*0,85</t>
  </si>
  <si>
    <t>"zaatikový žlab</t>
  </si>
  <si>
    <t>2,5*0,15</t>
  </si>
  <si>
    <t>167</t>
  </si>
  <si>
    <t>762713150</t>
  </si>
  <si>
    <t>Montáž prostorové vázané kce z hraněného řeziva průřezové pl přes 450 do 600 cm2</t>
  </si>
  <si>
    <t>-629757517</t>
  </si>
  <si>
    <t>Montáž prostorových vázaných konstrukcí z řeziva hraněného nebo polohraněného průřezové plochy přes 450 do 600 cm2</t>
  </si>
  <si>
    <t>https://podminky.urs.cz/item/CS_URS_2022_01/762713150</t>
  </si>
  <si>
    <t>2,54*2</t>
  </si>
  <si>
    <t>168</t>
  </si>
  <si>
    <t>60512146</t>
  </si>
  <si>
    <t>hranol stavební řezivo průřezu nad 450cm2 dl 6-8m</t>
  </si>
  <si>
    <t>168888614</t>
  </si>
  <si>
    <t>2,54*2*0,2*0,26</t>
  </si>
  <si>
    <t>0,264*1,2 "Přepočtené koeficientem množství</t>
  </si>
  <si>
    <t>169</t>
  </si>
  <si>
    <t>762795000</t>
  </si>
  <si>
    <t>Spojovací prostředky pro montáž prostorových vázaných kcí</t>
  </si>
  <si>
    <t>582666302</t>
  </si>
  <si>
    <t>Spojovací prostředky prostorových vázaných konstrukcí hřebíky, svory, fixační prkna</t>
  </si>
  <si>
    <t>https://podminky.urs.cz/item/CS_URS_2022_01/762795000</t>
  </si>
  <si>
    <t>0,317+0,272</t>
  </si>
  <si>
    <t>170</t>
  </si>
  <si>
    <t>998762103</t>
  </si>
  <si>
    <t>Přesun hmot tonážní pro kce tesařské v objektech v přes 12 do 24 m</t>
  </si>
  <si>
    <t>1571831856</t>
  </si>
  <si>
    <t>Přesun hmot pro konstrukce tesařské stanovený z hmotnosti přesunovaného materiálu vodorovná dopravní vzdálenost do 50 m v objektech výšky přes 12 do 24 m</t>
  </si>
  <si>
    <t>https://podminky.urs.cz/item/CS_URS_2022_01/998762103</t>
  </si>
  <si>
    <t>171</t>
  </si>
  <si>
    <t>763111341</t>
  </si>
  <si>
    <t>SDK příčka tl 75 mm profil CW+UW 50 desky 1xDFH2 12,5 s izolací EI 45 Rw do 46 dB</t>
  </si>
  <si>
    <t>1734842919</t>
  </si>
  <si>
    <t>Příčka ze sádrokartonových desek s nosnou konstrukcí z jednoduchých ocelových profilů UW, CW jednoduše opláštěná deskou protipožární impregnovanou DFH2 tl. 12,5 mm s izolací, EI 45, příčka tl. 75 mm, profil 50, Rw do 46 dB</t>
  </si>
  <si>
    <t>https://podminky.urs.cz/item/CS_URS_2022_01/763111341</t>
  </si>
  <si>
    <t>0,9*3,4+1,27*3,4+0,6*3,4</t>
  </si>
  <si>
    <t>172</t>
  </si>
  <si>
    <t>763111717</t>
  </si>
  <si>
    <t>SDK příčka základní penetrační nátěr (oboustranně)</t>
  </si>
  <si>
    <t>730033087</t>
  </si>
  <si>
    <t>Příčka ze sádrokartonových desek ostatní konstrukce a práce na příčkách ze sádrokartonových desek základní penetrační nátěr (oboustranný)</t>
  </si>
  <si>
    <t>https://podminky.urs.cz/item/CS_URS_2022_01/763111717</t>
  </si>
  <si>
    <t>173</t>
  </si>
  <si>
    <t>763111771</t>
  </si>
  <si>
    <t>Příplatek k SDK příčce za rovinnost kvality Q3</t>
  </si>
  <si>
    <t>616874536</t>
  </si>
  <si>
    <t>Příčka ze sádrokartonových desek Příplatek k cenám za rovinnost speciální tmelení kvality Q3</t>
  </si>
  <si>
    <t>https://podminky.urs.cz/item/CS_URS_2022_01/763111771</t>
  </si>
  <si>
    <t>174</t>
  </si>
  <si>
    <t>763113321</t>
  </si>
  <si>
    <t>SDK příčka instalační tl 155 - 650 mm zdvojený profil CW+UW 50 desky 2xDF 12,5 s dvojitou izolací EI 90 Rw do 54 dB</t>
  </si>
  <si>
    <t>908381410</t>
  </si>
  <si>
    <t>Příčka instalační ze sádrokartonových desek s nosnou konstrukcí ze zdvojených ocelových profilů UW, CW s mezerou, CW profily navzájem spojeny páskem sádry dvojitě opláštěná deskami protipožárními DF tl. 2 x 12,5 mm s dvojitou izolací, EI 90, Rw do 54 dB, příčka tl. 155 - 650 mm, profil 50</t>
  </si>
  <si>
    <t>https://podminky.urs.cz/item/CS_URS_2022_01/763113321</t>
  </si>
  <si>
    <t>0,2*3,4+0,3*3,4</t>
  </si>
  <si>
    <t>0,7*3,4+0,8*3,4+(0,37+0,37+0,4)*3,4+0,38*3,4</t>
  </si>
  <si>
    <t>(0,6+0,55)*3,4+0,58*3,4+0,38*3,4+0,2*3,4</t>
  </si>
  <si>
    <t>4*3,5+4*3,5+6,25*3,5</t>
  </si>
  <si>
    <t>5,77*3,4+7,85*3,4+7,9*3,4+8*3,4+8*3,4</t>
  </si>
  <si>
    <t>-3*2,4</t>
  </si>
  <si>
    <t>-1*2,05*2</t>
  </si>
  <si>
    <t>-3,875*2,4*4</t>
  </si>
  <si>
    <t>8*3,4+8*3,4+4,55*3,4+11,64*3,4</t>
  </si>
  <si>
    <t>-30,083"DOPROVODNÉ_N</t>
  </si>
  <si>
    <t>19,822+186,489</t>
  </si>
  <si>
    <t>4,8+24,4</t>
  </si>
  <si>
    <t>18,2+12,7+20</t>
  </si>
  <si>
    <t>16,1+8,4</t>
  </si>
  <si>
    <t>104,6-24,4</t>
  </si>
  <si>
    <t>182</t>
  </si>
  <si>
    <t>763135102</t>
  </si>
  <si>
    <t>Montáž SDK kazetového podhledu z kazet 600x600 mm na zavěšenou polozapuštěnou nosnou konstrukci</t>
  </si>
  <si>
    <t>1011652278</t>
  </si>
  <si>
    <t>Montáž sádrokartonového podhledu kazetového demontovatelného, velikosti kazet 600x600 mm včetně zavěšené nosné konstrukce polozapuštěné</t>
  </si>
  <si>
    <t>https://podminky.urs.cz/item/CS_URS_2022_01/763135102</t>
  </si>
  <si>
    <t>1,6+2,5+2,6+32,3</t>
  </si>
  <si>
    <t>4+1,2+1,6+1,5+2,2+2,9+1,5+1,5</t>
  </si>
  <si>
    <t>183</t>
  </si>
  <si>
    <t>59030581</t>
  </si>
  <si>
    <t>podhled kazetový děrovaný 9x9mm polozapuštěný rastr tl 10mm 600x600mm</t>
  </si>
  <si>
    <t>-2062589528</t>
  </si>
  <si>
    <t>55,65*1,05 "Přepočtené koeficientem množství</t>
  </si>
  <si>
    <t>1,2*4*1,4*2+1,6*4*1,4</t>
  </si>
  <si>
    <t>-0,7"DOPROVODNÉ_N</t>
  </si>
  <si>
    <t>4-1</t>
  </si>
  <si>
    <t>187</t>
  </si>
  <si>
    <t>763172355</t>
  </si>
  <si>
    <t>Montáž dvířek revizních jednoplášťových SDK kcí vel. 600 x 600 mm pro podhledy</t>
  </si>
  <si>
    <t>-1882627825</t>
  </si>
  <si>
    <t>Montáž dvířek pro konstrukce ze sádrokartonových desek revizních jednoplášťových pro podhledy velikost (šxv) 600 x 600 mm</t>
  </si>
  <si>
    <t>https://podminky.urs.cz/item/CS_URS_2022_01/763172355</t>
  </si>
  <si>
    <t>188</t>
  </si>
  <si>
    <t>59030714</t>
  </si>
  <si>
    <t>dvířka revizní jednokřídlá s automatickým zámkem 600x600mm</t>
  </si>
  <si>
    <t>818833765</t>
  </si>
  <si>
    <t>6,048-0,709</t>
  </si>
  <si>
    <t>190</t>
  </si>
  <si>
    <t>764002851</t>
  </si>
  <si>
    <t>Demontáž oplechování parapetů do suti</t>
  </si>
  <si>
    <t>-801575179</t>
  </si>
  <si>
    <t>Demontáž klempířských konstrukcí oplechování parapetů do suti</t>
  </si>
  <si>
    <t>https://podminky.urs.cz/item/CS_URS_2022_01/764002851</t>
  </si>
  <si>
    <t>191</t>
  </si>
  <si>
    <t>764225402</t>
  </si>
  <si>
    <t>Oplechování horních ploch a nadezdívek (atik) bez rohů z Al plechu celoplošně lepené rš 200 mm</t>
  </si>
  <si>
    <t>-2057627464</t>
  </si>
  <si>
    <t>Oplechování horních ploch zdí a nadezdívek (atik) z hliníkového plechu celoplošně lepené rš 200 mm</t>
  </si>
  <si>
    <t>https://podminky.urs.cz/item/CS_URS_2022_01/764225402</t>
  </si>
  <si>
    <t>"K17</t>
  </si>
  <si>
    <t>20,9*2</t>
  </si>
  <si>
    <t>"K16</t>
  </si>
  <si>
    <t>61*0,05</t>
  </si>
  <si>
    <t>192</t>
  </si>
  <si>
    <t>764225409</t>
  </si>
  <si>
    <t>Oplechování horních ploch a nadezdívek (atik) bez rohů z Al plechu celoplošně lepené rš 800 mm</t>
  </si>
  <si>
    <t>1615747131</t>
  </si>
  <si>
    <t>Oplechování horních ploch zdí a nadezdívek (atik) z hliníkového plechu celoplošně lepené rš 800 mm</t>
  </si>
  <si>
    <t>https://podminky.urs.cz/item/CS_URS_2022_01/764225409</t>
  </si>
  <si>
    <t>"K11</t>
  </si>
  <si>
    <t>2*10</t>
  </si>
  <si>
    <t>"K10</t>
  </si>
  <si>
    <t>2*20,9</t>
  </si>
  <si>
    <t>193</t>
  </si>
  <si>
    <t>764226443</t>
  </si>
  <si>
    <t>Oplechování parapetů rovných celoplošně lepené z Al plechu rš 250 mm</t>
  </si>
  <si>
    <t>-1723383559</t>
  </si>
  <si>
    <t>Oplechování parapetů z hliníkového plechu rovných celoplošně lepené, bez rohů rš 250 mm</t>
  </si>
  <si>
    <t>https://podminky.urs.cz/item/CS_URS_2022_01/764226443</t>
  </si>
  <si>
    <t>"K01</t>
  </si>
  <si>
    <t>2*1,5</t>
  </si>
  <si>
    <t>"K03</t>
  </si>
  <si>
    <t>4*8</t>
  </si>
  <si>
    <t>194</t>
  </si>
  <si>
    <t>764226444</t>
  </si>
  <si>
    <t>Oplechování parapetů rovných celoplošně lepené z Al plechu rš 330 mm</t>
  </si>
  <si>
    <t>-98439220</t>
  </si>
  <si>
    <t>Oplechování parapetů z hliníkového plechu rovných celoplošně lepené, bez rohů rš 330 mm</t>
  </si>
  <si>
    <t>https://podminky.urs.cz/item/CS_URS_2022_01/764226444</t>
  </si>
  <si>
    <t>"K02</t>
  </si>
  <si>
    <t>2*3</t>
  </si>
  <si>
    <t>195</t>
  </si>
  <si>
    <t>764226445</t>
  </si>
  <si>
    <t>Oplechování parapetů rovných celoplošně lepené z Al plechu rš 400 mm</t>
  </si>
  <si>
    <t>-415139036</t>
  </si>
  <si>
    <t>Oplechování parapetů z hliníkového plechu rovných celoplošně lepené, bez rohů rš 400 mm</t>
  </si>
  <si>
    <t>https://podminky.urs.cz/item/CS_URS_2022_01/764226445</t>
  </si>
  <si>
    <t>"K07</t>
  </si>
  <si>
    <t>1,1</t>
  </si>
  <si>
    <t>196</t>
  </si>
  <si>
    <t>764228425</t>
  </si>
  <si>
    <t>Oplechování římsy rovné celoplošně lepené z Al plechu rš 400 mm</t>
  </si>
  <si>
    <t>-2070488410</t>
  </si>
  <si>
    <t>Oplechování říms a ozdobných prvků z hliníkového plechu rovných, bez rohů celoplošně lepené rš 400 mm</t>
  </si>
  <si>
    <t>https://podminky.urs.cz/item/CS_URS_2022_01/764228425</t>
  </si>
  <si>
    <t>"K05</t>
  </si>
  <si>
    <t>2*2,82</t>
  </si>
  <si>
    <t>197</t>
  </si>
  <si>
    <t>764228427</t>
  </si>
  <si>
    <t>Oplechování římsy rovné celoplošně lepené z Al plechu rš 670 mm</t>
  </si>
  <si>
    <t>-874001561</t>
  </si>
  <si>
    <t>Oplechování říms a ozdobných prvků z hliníkového plechu rovných, bez rohů celoplošně lepené rš 670 mm</t>
  </si>
  <si>
    <t>https://podminky.urs.cz/item/CS_URS_2022_01/764228427</t>
  </si>
  <si>
    <t>"K04</t>
  </si>
  <si>
    <t>198</t>
  </si>
  <si>
    <t>764228431</t>
  </si>
  <si>
    <t>Oplechování římsy rovné celoplošně lepené z Al plechu rš přes 670 mm</t>
  </si>
  <si>
    <t>879683373</t>
  </si>
  <si>
    <t>Oplechování říms a ozdobných prvků z hliníkového plechu rovných, bez rohů celoplošně lepené přes rš 670 mm</t>
  </si>
  <si>
    <t>https://podminky.urs.cz/item/CS_URS_2022_01/764228431</t>
  </si>
  <si>
    <t>"K06</t>
  </si>
  <si>
    <t>0,86*2,82*2</t>
  </si>
  <si>
    <t>"K12</t>
  </si>
  <si>
    <t>0,92*0,85</t>
  </si>
  <si>
    <t>199</t>
  </si>
  <si>
    <t>764321403</t>
  </si>
  <si>
    <t>Lemování rovných zdí střech s krytinou prejzovou nebo vlnitou z Al plechu rš 250 mm</t>
  </si>
  <si>
    <t>-441242934</t>
  </si>
  <si>
    <t>Lemování zdí z hliníkového plechu boční nebo horní rovných, střech s krytinou prejzovou nebo vlnitou rš 250 mm</t>
  </si>
  <si>
    <t>https://podminky.urs.cz/item/CS_URS_2022_01/764321403</t>
  </si>
  <si>
    <t>"K13</t>
  </si>
  <si>
    <t>2*1,2</t>
  </si>
  <si>
    <t>200</t>
  </si>
  <si>
    <t>764321404</t>
  </si>
  <si>
    <t>Lemování rovných zdí střech s krytinou prejzovou nebo vlnitou z Al plechu rš 330 mm</t>
  </si>
  <si>
    <t>-2129253047</t>
  </si>
  <si>
    <t>Lemování zdí z hliníkového plechu boční nebo horní rovných, střech s krytinou prejzovou nebo vlnitou rš 330 mm</t>
  </si>
  <si>
    <t>https://podminky.urs.cz/item/CS_URS_2022_01/764321404</t>
  </si>
  <si>
    <t>"K09</t>
  </si>
  <si>
    <t>2*1,4</t>
  </si>
  <si>
    <t>201</t>
  </si>
  <si>
    <t>764321406</t>
  </si>
  <si>
    <t>Lemování rovných zdí střech s krytinou prejzovou nebo vlnitou z Al plechu rš 500 mm</t>
  </si>
  <si>
    <t>1848472857</t>
  </si>
  <si>
    <t>Lemování zdí z hliníkového plechu boční nebo horní rovných, střech s krytinou prejzovou nebo vlnitou rš 500 mm</t>
  </si>
  <si>
    <t>https://podminky.urs.cz/item/CS_URS_2022_01/764321406</t>
  </si>
  <si>
    <t>"K14</t>
  </si>
  <si>
    <t>1*3,5</t>
  </si>
  <si>
    <t>202</t>
  </si>
  <si>
    <t>764525411</t>
  </si>
  <si>
    <t>Žlaby mezistřešní nebo zaatikové uložené v lůžku z Al plechu rš 1100 mm</t>
  </si>
  <si>
    <t>-741499900</t>
  </si>
  <si>
    <t>Žlab mezistřešní nebo zaatikový z hliníkového plechu včetně čel a hrdel uložený v lůžku bez háků rš 1100 mm</t>
  </si>
  <si>
    <t>https://podminky.urs.cz/item/CS_URS_2022_01/764525411</t>
  </si>
  <si>
    <t>"K08</t>
  </si>
  <si>
    <t>2,5</t>
  </si>
  <si>
    <t>203</t>
  </si>
  <si>
    <t>764528422</t>
  </si>
  <si>
    <t>Svody kruhové včetně objímek, kolen, odskoků z Al plechu průměru 100 mm</t>
  </si>
  <si>
    <t>2108894932</t>
  </si>
  <si>
    <t>Svod z hliníkového plechu včetně objímek, kolen a odskoků kruhový, průměru 100 mm</t>
  </si>
  <si>
    <t>https://podminky.urs.cz/item/CS_URS_2022_01/764528422</t>
  </si>
  <si>
    <t>"K15</t>
  </si>
  <si>
    <t>13,6</t>
  </si>
  <si>
    <t>204</t>
  </si>
  <si>
    <t>998764103</t>
  </si>
  <si>
    <t>Přesun hmot tonážní pro konstrukce klempířské v objektech v přes 12 do 24 m</t>
  </si>
  <si>
    <t>-416276619</t>
  </si>
  <si>
    <t>Přesun hmot pro konstrukce klempířské stanovený z hmotnosti přesunovaného materiálu vodorovná dopravní vzdálenost do 50 m v objektech výšky přes 12 do 24 m</t>
  </si>
  <si>
    <t>https://podminky.urs.cz/item/CS_URS_2022_01/998764103</t>
  </si>
  <si>
    <t>205</t>
  </si>
  <si>
    <t>766660171</t>
  </si>
  <si>
    <t>Montáž dveřních křídel otvíravých jednokřídlových š do 0,8 m do obložkové zárubně</t>
  </si>
  <si>
    <t>897025168</t>
  </si>
  <si>
    <t>Montáž dveřních křídel dřevěných nebo plastových otevíravých do obložkové zárubně povrchově upravených jednokřídlových, šířky do 800 mm</t>
  </si>
  <si>
    <t>https://podminky.urs.cz/item/CS_URS_2022_01/766660171</t>
  </si>
  <si>
    <t>206</t>
  </si>
  <si>
    <t>61162085</t>
  </si>
  <si>
    <t>dveře jednokřídlé dřevotřískové povrch laminátový plné 700x1970-2100mm</t>
  </si>
  <si>
    <t>541302768</t>
  </si>
  <si>
    <t>"D02</t>
  </si>
  <si>
    <t>5+1</t>
  </si>
  <si>
    <t>207</t>
  </si>
  <si>
    <t>61162086</t>
  </si>
  <si>
    <t>dveře jednokřídlé dřevotřískové povrch laminátový plné 800x1970-2100mm</t>
  </si>
  <si>
    <t>-1609770934</t>
  </si>
  <si>
    <t>"D06</t>
  </si>
  <si>
    <t>208</t>
  </si>
  <si>
    <t>6116208R</t>
  </si>
  <si>
    <t>-859422114</t>
  </si>
  <si>
    <t>"D03</t>
  </si>
  <si>
    <t>209</t>
  </si>
  <si>
    <t>766660172</t>
  </si>
  <si>
    <t>Montáž dveřních křídel otvíravých jednokřídlových š přes 0,8 m do obložkové zárubně</t>
  </si>
  <si>
    <t>-1810528475</t>
  </si>
  <si>
    <t>Montáž dveřních křídel dřevěných nebo plastových otevíravých do obložkové zárubně povrchově upravených jednokřídlových, šířky přes 800 mm</t>
  </si>
  <si>
    <t>https://podminky.urs.cz/item/CS_URS_2022_01/766660172</t>
  </si>
  <si>
    <t>210</t>
  </si>
  <si>
    <t>61162087</t>
  </si>
  <si>
    <t>dveře jednokřídlé dřevotřískové povrch laminátový plné 900x1970-2100mm</t>
  </si>
  <si>
    <t>-277237793</t>
  </si>
  <si>
    <t>"D08</t>
  </si>
  <si>
    <t>211</t>
  </si>
  <si>
    <t>766660182</t>
  </si>
  <si>
    <t>Montáž dveřních křídel otvíravých jednokřídlových š přes 0,8 m požárních do obložkové zárubně</t>
  </si>
  <si>
    <t>1363065262</t>
  </si>
  <si>
    <t>Montáž dveřních křídel dřevěných nebo plastových otevíravých do obložkové zárubně protipožárních jednokřídlových, šířky přes 800 mm</t>
  </si>
  <si>
    <t>https://podminky.urs.cz/item/CS_URS_2022_01/766660182</t>
  </si>
  <si>
    <t>61165314</t>
  </si>
  <si>
    <t>dveře jednokřídlé dřevotřískové protipožární EI (EW) 30 D3 povrch laminátový plné 900x1970-2100mm</t>
  </si>
  <si>
    <t>28941044</t>
  </si>
  <si>
    <t>"D04</t>
  </si>
  <si>
    <t>213</t>
  </si>
  <si>
    <t>6116531R</t>
  </si>
  <si>
    <t>1006863719</t>
  </si>
  <si>
    <t>"D10</t>
  </si>
  <si>
    <t>214</t>
  </si>
  <si>
    <t>766660183</t>
  </si>
  <si>
    <t>Montáž dveřních křídel otvíravých dvoukřídlových požárních do obložkové zárubně</t>
  </si>
  <si>
    <t>-1189613151</t>
  </si>
  <si>
    <t>Montáž dveřních křídel dřevěných nebo plastových otevíravých do obložkové zárubně protipožárních dvoukřídlových jakékoliv šířky</t>
  </si>
  <si>
    <t>https://podminky.urs.cz/item/CS_URS_2022_01/766660183</t>
  </si>
  <si>
    <t>215</t>
  </si>
  <si>
    <t>61162128</t>
  </si>
  <si>
    <t>dveře dvoukřídlé dřevotřískové protipožární EI (EW) 30 D3 povrch laminátový plné 1600x1970-2100mm</t>
  </si>
  <si>
    <t>-1900257911</t>
  </si>
  <si>
    <t>"D07</t>
  </si>
  <si>
    <t>216</t>
  </si>
  <si>
    <t>766660716</t>
  </si>
  <si>
    <t>Montáž dveřních křídel samozavírače na dřevěnou zárubeň</t>
  </si>
  <si>
    <t>-694042778</t>
  </si>
  <si>
    <t>Montáž dveřních doplňků samozavírače na zárubeň dřevěnou</t>
  </si>
  <si>
    <t>https://podminky.urs.cz/item/CS_URS_2022_01/766660716</t>
  </si>
  <si>
    <t>217</t>
  </si>
  <si>
    <t>54917250</t>
  </si>
  <si>
    <t>samozavírač dveří hydraulický K214 č.11 zlatá bronz</t>
  </si>
  <si>
    <t>653429628</t>
  </si>
  <si>
    <t>218</t>
  </si>
  <si>
    <t>766660728</t>
  </si>
  <si>
    <t>Montáž dveřního interiérového kování - zámku</t>
  </si>
  <si>
    <t>1321626389</t>
  </si>
  <si>
    <t>Montáž dveřních doplňků dveřního kování interiérového zámku</t>
  </si>
  <si>
    <t>https://podminky.urs.cz/item/CS_URS_2022_01/766660728</t>
  </si>
  <si>
    <t>219</t>
  </si>
  <si>
    <t>54924002</t>
  </si>
  <si>
    <t>zámek zadlabací 190/140 /20 L s obyčejným klíčem</t>
  </si>
  <si>
    <t>1343228341</t>
  </si>
  <si>
    <t>220</t>
  </si>
  <si>
    <t>766660729</t>
  </si>
  <si>
    <t>Montáž dveřního interiérového kování - štítku s klikou</t>
  </si>
  <si>
    <t>1830014610</t>
  </si>
  <si>
    <t>Montáž dveřních doplňků dveřního kování interiérového štítku s klikou</t>
  </si>
  <si>
    <t>https://podminky.urs.cz/item/CS_URS_2022_01/766660729</t>
  </si>
  <si>
    <t>221</t>
  </si>
  <si>
    <t>54914620</t>
  </si>
  <si>
    <t>kování dveřní vrchní klika včetně rozet a montážního materiálu R PZ nerez PK</t>
  </si>
  <si>
    <t>1388697811</t>
  </si>
  <si>
    <t>222</t>
  </si>
  <si>
    <t>766660731</t>
  </si>
  <si>
    <t>Montáž dveřního bezpečnostního kování - zámku</t>
  </si>
  <si>
    <t>-1254159643</t>
  </si>
  <si>
    <t>Montáž dveřních doplňků dveřního kování bezpečnostního zámku</t>
  </si>
  <si>
    <t>https://podminky.urs.cz/item/CS_URS_2022_01/766660731</t>
  </si>
  <si>
    <t>223</t>
  </si>
  <si>
    <t>54964150</t>
  </si>
  <si>
    <t>vložka zámková cylindrická oboustranná+4 klíče</t>
  </si>
  <si>
    <t>1830783915</t>
  </si>
  <si>
    <t>224</t>
  </si>
  <si>
    <t>766660733</t>
  </si>
  <si>
    <t>Montáž dveřního bezpečnostního kování - štítku s klikou</t>
  </si>
  <si>
    <t>950018855</t>
  </si>
  <si>
    <t>Montáž dveřních doplňků dveřního kování bezpečnostního štítku s klikou</t>
  </si>
  <si>
    <t>https://podminky.urs.cz/item/CS_URS_2022_01/766660733</t>
  </si>
  <si>
    <t>225</t>
  </si>
  <si>
    <t>54914121</t>
  </si>
  <si>
    <t>kování bezpečnostní, klika-klika R4/O dekor</t>
  </si>
  <si>
    <t>-1792272092</t>
  </si>
  <si>
    <t>226</t>
  </si>
  <si>
    <t>766682111</t>
  </si>
  <si>
    <t>Montáž zárubní obložkových pro dveře jednokřídlové tl stěny do 170 mm</t>
  </si>
  <si>
    <t>-1905138537</t>
  </si>
  <si>
    <t>Montáž zárubní dřevěných, plastových nebo z lamina obložkových, pro dveře jednokřídlové, tloušťky stěny do 170 mm</t>
  </si>
  <si>
    <t>https://podminky.urs.cz/item/CS_URS_2022_01/766682111</t>
  </si>
  <si>
    <t>227</t>
  </si>
  <si>
    <t>61182307</t>
  </si>
  <si>
    <t>zárubeň jednokřídlá obložková s laminátovým povrchem tl stěny 60-150mm rozměru 600-1100/1970, 2100mm</t>
  </si>
  <si>
    <t>1892037613</t>
  </si>
  <si>
    <t>228</t>
  </si>
  <si>
    <t>766682211</t>
  </si>
  <si>
    <t>Montáž zárubní obložkových protipožárních pro dveře jednokřídlové tl stěny do 170 mm</t>
  </si>
  <si>
    <t>3591684</t>
  </si>
  <si>
    <t>Montáž zárubní dřevěných, plastových nebo z lamina obložkových protipožárních, pro dveře jednokřídlové, tloušťky stěny do 170 mm</t>
  </si>
  <si>
    <t>https://podminky.urs.cz/item/CS_URS_2022_01/766682211</t>
  </si>
  <si>
    <t>61182318</t>
  </si>
  <si>
    <t>zárubeň jednokřídlá obložková s laminátovým povrchem a protipožární úpravou tl stěny 60-150mm rozměru 600-1100/1970, 2100mm</t>
  </si>
  <si>
    <t>1208938796</t>
  </si>
  <si>
    <t>230</t>
  </si>
  <si>
    <t>766682212</t>
  </si>
  <si>
    <t>Montáž zárubní obložkových protipožárních pro dveře jednokřídlové tl stěny přes 170 do 350 mm</t>
  </si>
  <si>
    <t>671412277</t>
  </si>
  <si>
    <t>Montáž zárubní dřevěných, plastových nebo z lamina obložkových protipožárních, pro dveře jednokřídlové, tloušťky stěny přes 170 do 350 mm</t>
  </si>
  <si>
    <t>https://podminky.urs.cz/item/CS_URS_2022_01/766682212</t>
  </si>
  <si>
    <t>231</t>
  </si>
  <si>
    <t>61182320</t>
  </si>
  <si>
    <t>zárubeň jednokřídlá obložková s laminátovým povrchem a protipožární úpravou tl stěny 260-350mm rozměru 600-1100/1970, 2100mm</t>
  </si>
  <si>
    <t>-62387463</t>
  </si>
  <si>
    <t>232</t>
  </si>
  <si>
    <t>766682221</t>
  </si>
  <si>
    <t>Montáž zárubní obložkových protipožárních pro dveře dvoukřídlové tl stěny do 170 mm</t>
  </si>
  <si>
    <t>-877196402</t>
  </si>
  <si>
    <t>Montáž zárubní dřevěných, plastových nebo z lamina obložkových protipožárních, pro dveře dvoukřídlové, tloušťky stěny do 170 mm</t>
  </si>
  <si>
    <t>https://podminky.urs.cz/item/CS_URS_2022_01/766682221</t>
  </si>
  <si>
    <t>233</t>
  </si>
  <si>
    <t>61182340</t>
  </si>
  <si>
    <t>zárubeň dvoukřídlá obložková s laminátovým povrchem a protipožární úpravou tl stěny 60-150mm rozměru 1250-1850/1970, 2100mm</t>
  </si>
  <si>
    <t>1112213584</t>
  </si>
  <si>
    <t>2-1</t>
  </si>
  <si>
    <t>236</t>
  </si>
  <si>
    <t>766694123</t>
  </si>
  <si>
    <t>Montáž parapetních dřevěných nebo plastových š přes 30 cm dl přes 1,6 do 2,6 m</t>
  </si>
  <si>
    <t>-1576628327</t>
  </si>
  <si>
    <t>Montáž ostatních truhlářských konstrukcí parapetních desek dřevěných nebo plastových šířky přes 300 mm, délky přes 1600 do 2600 mm</t>
  </si>
  <si>
    <t>https://podminky.urs.cz/item/CS_URS_2022_01/766694123</t>
  </si>
  <si>
    <t>"T05</t>
  </si>
  <si>
    <t>"T07</t>
  </si>
  <si>
    <t>"T08</t>
  </si>
  <si>
    <t>237</t>
  </si>
  <si>
    <t>1782616928</t>
  </si>
  <si>
    <t>1,68+2,06</t>
  </si>
  <si>
    <t>238</t>
  </si>
  <si>
    <t>60794107</t>
  </si>
  <si>
    <t>parapet dřevotřískový vnitřní povrch laminátový š 500mm</t>
  </si>
  <si>
    <t>-1901300350</t>
  </si>
  <si>
    <t>239</t>
  </si>
  <si>
    <t>766694124</t>
  </si>
  <si>
    <t>Montáž parapetních dřevěných nebo plastových š přes 30 cm dl přes 2,6 do 3,6 m</t>
  </si>
  <si>
    <t>1762479954</t>
  </si>
  <si>
    <t>Montáž ostatních truhlářských konstrukcí parapetních desek dřevěných nebo plastových šířky přes 300 mm, délky přes 2600 do 3600 mm</t>
  </si>
  <si>
    <t>https://podminky.urs.cz/item/CS_URS_2022_01/766694124</t>
  </si>
  <si>
    <t>"T04</t>
  </si>
  <si>
    <t>240</t>
  </si>
  <si>
    <t>1624899753</t>
  </si>
  <si>
    <t>3+3</t>
  </si>
  <si>
    <t>241</t>
  </si>
  <si>
    <t>766694125</t>
  </si>
  <si>
    <t>Montáž parapetních dřevěných nebo plastových š přes 30 cm dl přes 3,6 m</t>
  </si>
  <si>
    <t>1950401486</t>
  </si>
  <si>
    <t>Montáž ostatních truhlářských konstrukcí parapetních desek dřevěných nebo plastových šířky přes 300 mm, délky přes 3600 mm</t>
  </si>
  <si>
    <t>https://podminky.urs.cz/item/CS_URS_2022_01/766694125</t>
  </si>
  <si>
    <t>"T03</t>
  </si>
  <si>
    <t>"T06</t>
  </si>
  <si>
    <t>242</t>
  </si>
  <si>
    <t>836549955</t>
  </si>
  <si>
    <t>6*3,875</t>
  </si>
  <si>
    <t>2,06</t>
  </si>
  <si>
    <t>243</t>
  </si>
  <si>
    <t>60794121</t>
  </si>
  <si>
    <t>koncovka PVC k parapetním dřevotřískovým deskám 600mm</t>
  </si>
  <si>
    <t>-1208465388</t>
  </si>
  <si>
    <t>12*2</t>
  </si>
  <si>
    <t>2,6*4+4,15+3,74</t>
  </si>
  <si>
    <t>-2,6"DOPROVODNÉ_N</t>
  </si>
  <si>
    <t>1,761-0,139</t>
  </si>
  <si>
    <t>767</t>
  </si>
  <si>
    <t>Konstrukce zámečnické</t>
  </si>
  <si>
    <t>246</t>
  </si>
  <si>
    <t>767154130</t>
  </si>
  <si>
    <t>Montáž mobilní příčky závěsné v přes 3 do 4 m modulu plného tl 100 mm</t>
  </si>
  <si>
    <t>1259479548</t>
  </si>
  <si>
    <t>Montáž přestavitelných a mobilních příček mobilních zavěsných modul plný, výšky přes 3 do 4 m, tlouštky 100 mm</t>
  </si>
  <si>
    <t>https://podminky.urs.cz/item/CS_URS_2022_01/767154130</t>
  </si>
  <si>
    <t>(2,475+5,72+8)*3,2</t>
  </si>
  <si>
    <t>247</t>
  </si>
  <si>
    <t>59054803</t>
  </si>
  <si>
    <t>příčka interiérová plná závěsná mobilní, 37dB, šířka modulu 0,6 - 1,25m, výška 3-4m, tl 100mm</t>
  </si>
  <si>
    <t>-1739124416</t>
  </si>
  <si>
    <t>248</t>
  </si>
  <si>
    <t>767154210</t>
  </si>
  <si>
    <t>Montáž závěsného systému v do 0,5 m pro příčky mobilní závěsné</t>
  </si>
  <si>
    <t>144661253</t>
  </si>
  <si>
    <t>Montáž přestavitelných a mobilních příček mobilních zavěsných závěsný systém pro mobilní příčky závěsné výška systému do 0,5 m</t>
  </si>
  <si>
    <t>https://podminky.urs.cz/item/CS_URS_2022_01/767154210</t>
  </si>
  <si>
    <t>2,475+5,72+8+2,2</t>
  </si>
  <si>
    <t>249</t>
  </si>
  <si>
    <t>59054814</t>
  </si>
  <si>
    <t>závěs kolejnice pro mobilní příčku výška svěšení do 0,5m</t>
  </si>
  <si>
    <t>1482149453</t>
  </si>
  <si>
    <t>18,395*0,5</t>
  </si>
  <si>
    <t>250</t>
  </si>
  <si>
    <t>767159110</t>
  </si>
  <si>
    <t>Příplatek k cenám za osazení a seřízení dveří jednokřídlových u přestavitelných a mobilních příček</t>
  </si>
  <si>
    <t>-1552476186</t>
  </si>
  <si>
    <t>Montáž přestavitelných a mobilních příček Příplatek k cenám za osazení a seřízení dveří jednokřídlových</t>
  </si>
  <si>
    <t>https://podminky.urs.cz/item/CS_URS_2022_01/767159110</t>
  </si>
  <si>
    <t>251</t>
  </si>
  <si>
    <t>767316311</t>
  </si>
  <si>
    <t>Montáž střešního bodového světlíku přes 1 do 1,5 m2</t>
  </si>
  <si>
    <t>1807659497</t>
  </si>
  <si>
    <t>Montáž světlíků bodových přes 1 do 1,5 m2</t>
  </si>
  <si>
    <t>https://podminky.urs.cz/item/CS_URS_2022_01/767316311</t>
  </si>
  <si>
    <t>252</t>
  </si>
  <si>
    <t>5624535R</t>
  </si>
  <si>
    <t>světlík bodový třívrstvá kopule, manžeta v 150mm 1,0x1,0m</t>
  </si>
  <si>
    <t>-2052657388</t>
  </si>
  <si>
    <t>"O11</t>
  </si>
  <si>
    <t>253</t>
  </si>
  <si>
    <t>5624535R2</t>
  </si>
  <si>
    <t>843086595</t>
  </si>
  <si>
    <t>"O12</t>
  </si>
  <si>
    <t>254</t>
  </si>
  <si>
    <t>767316314</t>
  </si>
  <si>
    <t>Montáž střešního bodového světlíku přes 2,5 do 3 m2</t>
  </si>
  <si>
    <t>1441630952</t>
  </si>
  <si>
    <t>Montáž světlíků bodových přes 2,5 do 3 m2</t>
  </si>
  <si>
    <t>https://podminky.urs.cz/item/CS_URS_2022_01/767316314</t>
  </si>
  <si>
    <t>255</t>
  </si>
  <si>
    <t>5624535R3</t>
  </si>
  <si>
    <t>světlík bodový třívrstvá kopule, manžeta v 150mm 1,5x1,5m</t>
  </si>
  <si>
    <t>-1173428387</t>
  </si>
  <si>
    <t>"O13</t>
  </si>
  <si>
    <t>256</t>
  </si>
  <si>
    <t>767330112</t>
  </si>
  <si>
    <t>Montáž tubusového světlovodu kopule s lemováním zabudovaného v rovné střeše</t>
  </si>
  <si>
    <t>354641654</t>
  </si>
  <si>
    <t>Montáž tubusových světlovodů kopule s lemováním plochá střecha</t>
  </si>
  <si>
    <t>https://podminky.urs.cz/item/CS_URS_2022_01/767330112</t>
  </si>
  <si>
    <t>257</t>
  </si>
  <si>
    <t>5538135R</t>
  </si>
  <si>
    <t>světlovod pro plochou střechu s křišťálovou kopulí, D1500 mm</t>
  </si>
  <si>
    <t>-1246793</t>
  </si>
  <si>
    <t>"O09</t>
  </si>
  <si>
    <t>258</t>
  </si>
  <si>
    <t>767531111</t>
  </si>
  <si>
    <t>Montáž vstupních kovových nebo plastových rohoží čistících zón</t>
  </si>
  <si>
    <t>-298655932</t>
  </si>
  <si>
    <t>Montáž vstupních čistících zón z rohoží kovových nebo plastových</t>
  </si>
  <si>
    <t>https://podminky.urs.cz/item/CS_URS_2022_01/767531111</t>
  </si>
  <si>
    <t>OV-09</t>
  </si>
  <si>
    <t>0,8*1*2</t>
  </si>
  <si>
    <t>259</t>
  </si>
  <si>
    <t>69752035</t>
  </si>
  <si>
    <t>rohož vstupní samonosná kovová - škrabák</t>
  </si>
  <si>
    <t>1732420223</t>
  </si>
  <si>
    <t>260</t>
  </si>
  <si>
    <t>76753112R</t>
  </si>
  <si>
    <t>Osazení zapuštěného rámu z L profilů k čistícím rohožím</t>
  </si>
  <si>
    <t>-933745858</t>
  </si>
  <si>
    <t>Montáž vstupních čistících zón z rohoží osazení rámu mosazného nebo hliníkového nebo pozinkovaného zapuštěného z L profilů</t>
  </si>
  <si>
    <t>0,8+1+0,8+1</t>
  </si>
  <si>
    <t>261</t>
  </si>
  <si>
    <t>6975216R</t>
  </si>
  <si>
    <t>rám pro zapuštění profil L-30/30 25/25 20/30 35/35-Pz - žárově zinkováno</t>
  </si>
  <si>
    <t>-1234383594</t>
  </si>
  <si>
    <t>334</t>
  </si>
  <si>
    <t>766629613</t>
  </si>
  <si>
    <t>Předsazená montáž oken kotvením do TI nosného profilu vyložení do 90 mm</t>
  </si>
  <si>
    <t>-1966620188</t>
  </si>
  <si>
    <t>Předsazená montáž otvorových výplní oken kotvením do profilu z recyklované pěny tepelně izolovaného nosného, šířky vyložení 90 mm</t>
  </si>
  <si>
    <t>https://podminky.urs.cz/item/CS_URS_2022_01/766629613</t>
  </si>
  <si>
    <t>"O01</t>
  </si>
  <si>
    <t>4,75+2,4+4,75+2,4</t>
  </si>
  <si>
    <t>"O02</t>
  </si>
  <si>
    <t>(1,5+2,5+1,5+2,5)*2</t>
  </si>
  <si>
    <t>"O03</t>
  </si>
  <si>
    <t>(3,875+2,4+3,875+2,4)*6</t>
  </si>
  <si>
    <t>"O04</t>
  </si>
  <si>
    <t>(3+2,4+3+2,4)*2</t>
  </si>
  <si>
    <t>"O05</t>
  </si>
  <si>
    <t>(3,875+2,4+3,875+2,4)</t>
  </si>
  <si>
    <t>"O06</t>
  </si>
  <si>
    <t>"O07</t>
  </si>
  <si>
    <t>1,9+1,1+1,9+1,1</t>
  </si>
  <si>
    <t>"V02</t>
  </si>
  <si>
    <t>263</t>
  </si>
  <si>
    <t>55341005</t>
  </si>
  <si>
    <t>okno Al s fixním zasklením trojsklo přes plochu 1m2 v 1,5-2,5m</t>
  </si>
  <si>
    <t>-1941016434</t>
  </si>
  <si>
    <t>265</t>
  </si>
  <si>
    <t>55341013</t>
  </si>
  <si>
    <t>okno Al otevíravé/sklopné trojsklo přes plochu 1m2 v 1,5-2,5m</t>
  </si>
  <si>
    <t>-364281583</t>
  </si>
  <si>
    <t>266</t>
  </si>
  <si>
    <t>767627306</t>
  </si>
  <si>
    <t>Příplatek k montáži oken za připojovací spáru parotěsnou páskou interiérovou</t>
  </si>
  <si>
    <t>-1412861812</t>
  </si>
  <si>
    <t>Montáž oken zdvojených Příplatek k cenám za připojovací spáru mezi ostěním a rámem vnitřní parotěsnou páskou</t>
  </si>
  <si>
    <t>https://podminky.urs.cz/item/CS_URS_2022_01/767627306</t>
  </si>
  <si>
    <t>(4,75+2,4)*2*2</t>
  </si>
  <si>
    <t>(1,5+2,5)*2*2</t>
  </si>
  <si>
    <t>(3+2,4)*2</t>
  </si>
  <si>
    <t>(3,875+2,4)*2*4</t>
  </si>
  <si>
    <t>267</t>
  </si>
  <si>
    <t>767627307</t>
  </si>
  <si>
    <t>Příplatek k montáži oken za připojovací spáru paropropustnou páskou exteriérovou</t>
  </si>
  <si>
    <t>-526528031</t>
  </si>
  <si>
    <t>Montáž oken zdvojených Příplatek k cenám za připojovací spáru mezi ostěním a rámem venkovní paropropustnou páskou</t>
  </si>
  <si>
    <t>https://podminky.urs.cz/item/CS_URS_2022_01/767627307</t>
  </si>
  <si>
    <t>268</t>
  </si>
  <si>
    <t>767640222</t>
  </si>
  <si>
    <t>Montáž dveří ocelových nebo hliníkových vchodových dvoukřídlových s nadsvětlíkem</t>
  </si>
  <si>
    <t>-1501848304</t>
  </si>
  <si>
    <t>Montáž dveří ocelových nebo hliníkových vchodových dvoukřídlové s nadsvětlíkem</t>
  </si>
  <si>
    <t>https://podminky.urs.cz/item/CS_URS_2022_01/767640222</t>
  </si>
  <si>
    <t>269</t>
  </si>
  <si>
    <t>55341337</t>
  </si>
  <si>
    <t>dveře jednokřídlé Al prosklené s nadsvětlíkem max rozměru otvoru 3,3m2</t>
  </si>
  <si>
    <t>1938417829</t>
  </si>
  <si>
    <t>"D09</t>
  </si>
  <si>
    <t>1,8*2,4*2</t>
  </si>
  <si>
    <t>270</t>
  </si>
  <si>
    <t>767640223</t>
  </si>
  <si>
    <t>Montáž dveří ocelových nebo hliníkových vchodových dvoukřídlových s pevným bočním dílem</t>
  </si>
  <si>
    <t>1906638465</t>
  </si>
  <si>
    <t>Montáž dveří ocelových nebo hliníkových vchodových dvoukřídlové s pevným bočním dílem</t>
  </si>
  <si>
    <t>https://podminky.urs.cz/item/CS_URS_2022_01/767640223</t>
  </si>
  <si>
    <t>271</t>
  </si>
  <si>
    <t>55341335</t>
  </si>
  <si>
    <t>dveře dvoukřídlé Al prosklené max rozměru otvoru 4,84m2 bezpečnostní třídy RC2</t>
  </si>
  <si>
    <t>-729380086</t>
  </si>
  <si>
    <t>"V01</t>
  </si>
  <si>
    <t>2,85*2,4</t>
  </si>
  <si>
    <t>272</t>
  </si>
  <si>
    <t>767640311</t>
  </si>
  <si>
    <t>Montáž dveří ocelových nebo hliníkových vnitřních jednokřídlových</t>
  </si>
  <si>
    <t>1911705898</t>
  </si>
  <si>
    <t>https://podminky.urs.cz/item/CS_URS_2022_01/767640311</t>
  </si>
  <si>
    <t>273</t>
  </si>
  <si>
    <t>5534134R</t>
  </si>
  <si>
    <t xml:space="preserve">dveře jednokřídlé Al prosklené </t>
  </si>
  <si>
    <t>-1358607362</t>
  </si>
  <si>
    <t>"D01</t>
  </si>
  <si>
    <t>1,4*3,4*2</t>
  </si>
  <si>
    <t>274</t>
  </si>
  <si>
    <t>767721120</t>
  </si>
  <si>
    <t>Montáž výkladců předsazených přes 9 do 12 m2</t>
  </si>
  <si>
    <t>-898776845</t>
  </si>
  <si>
    <t>Montáž výkladců předsazených pevných, plochy jednotlivě přes 9 do 12 m2</t>
  </si>
  <si>
    <t>https://podminky.urs.cz/item/CS_URS_2022_01/767721120</t>
  </si>
  <si>
    <t>"V04</t>
  </si>
  <si>
    <t>2,85*4,19</t>
  </si>
  <si>
    <t>"V05</t>
  </si>
  <si>
    <t>2,85*4,24</t>
  </si>
  <si>
    <t>"V06</t>
  </si>
  <si>
    <t>275</t>
  </si>
  <si>
    <t>55341007</t>
  </si>
  <si>
    <t>okno Al s fixním zasklením trojsklo přes plochu 1m2 přes v 2,5m</t>
  </si>
  <si>
    <t>82906248</t>
  </si>
  <si>
    <t>276</t>
  </si>
  <si>
    <t>7677211R</t>
  </si>
  <si>
    <t>Montáž výkladců předsazených přes 9 do 12 m2 - s požární odolností EI30 DP1</t>
  </si>
  <si>
    <t>-669107915</t>
  </si>
  <si>
    <t>"V03</t>
  </si>
  <si>
    <t>277</t>
  </si>
  <si>
    <t>5534100R</t>
  </si>
  <si>
    <t>okno Al s fixním zasklením trojsklo přes plochu 1m2 přes v 2,5m - s požární odolností EI30 DP1</t>
  </si>
  <si>
    <t>1117458577</t>
  </si>
  <si>
    <t>278</t>
  </si>
  <si>
    <t>767861011</t>
  </si>
  <si>
    <t>Montáž vnitřních kovových žebříků přímých dl přes 2 do 5 m kotvených do betonu</t>
  </si>
  <si>
    <t>-369128150</t>
  </si>
  <si>
    <t>Montáž vnitřních kovových žebříků přímých délky přes 2 do 5 m, ukotvených do betonu</t>
  </si>
  <si>
    <t>https://podminky.urs.cz/item/CS_URS_2022_01/767861011</t>
  </si>
  <si>
    <t>279</t>
  </si>
  <si>
    <t>44983021</t>
  </si>
  <si>
    <t>žebřík výstupový jednoduchý přímý z eloxovaného hliníku dl 4m</t>
  </si>
  <si>
    <t>-385902136</t>
  </si>
  <si>
    <t>280</t>
  </si>
  <si>
    <t>7678-R1</t>
  </si>
  <si>
    <t>Ocelový úchyt pro opření žebříku</t>
  </si>
  <si>
    <t>355065883</t>
  </si>
  <si>
    <t>"Z02</t>
  </si>
  <si>
    <t>281</t>
  </si>
  <si>
    <t>767R01</t>
  </si>
  <si>
    <t>Nájezdová ochrana sloupu - ocelová trubková konstrukce průměr 80mm, tl. 3mm, výška ochrany 500 mm D+M</t>
  </si>
  <si>
    <t>-1353078303</t>
  </si>
  <si>
    <t>"Z01</t>
  </si>
  <si>
    <t>282</t>
  </si>
  <si>
    <t>767R02</t>
  </si>
  <si>
    <t>NEREZOVÝ OSAZOVACÍ RÁM ZASKLENÍ SVĚTLÍKU - PODLAHA</t>
  </si>
  <si>
    <t>-1532226559</t>
  </si>
  <si>
    <t>"Z03</t>
  </si>
  <si>
    <t>283</t>
  </si>
  <si>
    <t>767R03</t>
  </si>
  <si>
    <t>OCELOVÝ OSAZOVACÍ RÁM ZASKLENÍ SVĚTLÍKU-PODHLED</t>
  </si>
  <si>
    <t>657692868</t>
  </si>
  <si>
    <t>"Z04</t>
  </si>
  <si>
    <t>284</t>
  </si>
  <si>
    <t>767R04</t>
  </si>
  <si>
    <t>KONSTRUKCE PRO ULOŽENÍ TECHNOLOGIE - SYSTÉM OCELOVÝCH NOSNÍKŮ OBJÍMEK A ZÁVĚSŮ</t>
  </si>
  <si>
    <t>1594178243</t>
  </si>
  <si>
    <t>Poznámka k položce:
trasa v délce 30 m a šířce 1 m.</t>
  </si>
  <si>
    <t>OV-06</t>
  </si>
  <si>
    <t>285</t>
  </si>
  <si>
    <t>998767103</t>
  </si>
  <si>
    <t>Přesun hmot tonážní pro zámečnické konstrukce v objektech v přes 12 do 24 m</t>
  </si>
  <si>
    <t>1755060409</t>
  </si>
  <si>
    <t>Přesun hmot pro zámečnické konstrukce stanovený z hmotnosti přesunovaného materiálu vodorovná dopravní vzdálenost do 50 m v objektech výšky přes 12 do 24 m</t>
  </si>
  <si>
    <t>https://podminky.urs.cz/item/CS_URS_2022_01/998767103</t>
  </si>
  <si>
    <t>84,8</t>
  </si>
  <si>
    <t>3,33+0,6</t>
  </si>
  <si>
    <t>-0,8</t>
  </si>
  <si>
    <t>6,25+6,25+4,25+4,25</t>
  </si>
  <si>
    <t>-1,4-1,4</t>
  </si>
  <si>
    <t>2+1,5+8,13</t>
  </si>
  <si>
    <t>1,12+1,12</t>
  </si>
  <si>
    <t>0,9</t>
  </si>
  <si>
    <t>-14,19"DOPROVODNÉ_N</t>
  </si>
  <si>
    <t>34,3434343434343*2,475 "Přepočtené koeficientem množství</t>
  </si>
  <si>
    <t>-35,12"DOPROVODNÉ_N</t>
  </si>
  <si>
    <t>4,8+24,4+1,6+2,5+2,6+32,3</t>
  </si>
  <si>
    <t>4,1+1,2+1,6+1,5+2,2+3,0+1,5+1,5</t>
  </si>
  <si>
    <t>84,7*1,04 "Přepočtené koeficientem množství</t>
  </si>
  <si>
    <t>-25,376"DOPROVODNÉ_N</t>
  </si>
  <si>
    <t>2,755-0,804</t>
  </si>
  <si>
    <t>776</t>
  </si>
  <si>
    <t>Podlahy povlakové</t>
  </si>
  <si>
    <t>295</t>
  </si>
  <si>
    <t>776121111</t>
  </si>
  <si>
    <t>Vodou ředitelná penetrace savého podkladu povlakových podlah</t>
  </si>
  <si>
    <t>-1636567029</t>
  </si>
  <si>
    <t>Příprava podkladu penetrace vodou ředitelná podlah</t>
  </si>
  <si>
    <t>https://podminky.urs.cz/item/CS_URS_2022_01/776121111</t>
  </si>
  <si>
    <t>296</t>
  </si>
  <si>
    <t>776141111</t>
  </si>
  <si>
    <t>Vyrovnání podkladu povlakových podlah stěrkou pevnosti 20 MPa tl do 3 mm</t>
  </si>
  <si>
    <t>428452606</t>
  </si>
  <si>
    <t>Příprava podkladu vyrovnání samonivelační stěrkou podlah min.pevnosti 20 MPa, tloušťky do 3 mm</t>
  </si>
  <si>
    <t>https://podminky.urs.cz/item/CS_URS_2022_01/776141111</t>
  </si>
  <si>
    <t>297</t>
  </si>
  <si>
    <t>776221111</t>
  </si>
  <si>
    <t>Lepení pásů z PVC standardním lepidlem</t>
  </si>
  <si>
    <t>244519962</t>
  </si>
  <si>
    <t>Montáž podlahovin z PVC lepením standardním lepidlem z pásů standardních</t>
  </si>
  <si>
    <t>https://podminky.urs.cz/item/CS_URS_2022_01/776221111</t>
  </si>
  <si>
    <t>18,2+31,9+12,7+42,3+20</t>
  </si>
  <si>
    <t>16,1+8,4+24,5+97,9+15+36,8+44,6</t>
  </si>
  <si>
    <t>335</t>
  </si>
  <si>
    <t>28411151</t>
  </si>
  <si>
    <t>PVC vinyl heterogenní zátěžová tl 2,00mm nášlapná vrstva 0,70mm, hořlavost Bfl-s1, třída zátěže 34/43, útlum 4dB, bodová zátěž ≤ 0,10mm, protiskluznost R10</t>
  </si>
  <si>
    <t>-1189370306</t>
  </si>
  <si>
    <t>368,4*1,05 "Přepočtené koeficientem množství</t>
  </si>
  <si>
    <t>299</t>
  </si>
  <si>
    <t>776421111</t>
  </si>
  <si>
    <t>Montáž obvodových lišt lepením</t>
  </si>
  <si>
    <t>712464996</t>
  </si>
  <si>
    <t>Montáž lišt obvodových lepených</t>
  </si>
  <si>
    <t>https://podminky.urs.cz/item/CS_URS_2022_01/776421111</t>
  </si>
  <si>
    <t>4,56+0,37+0,51+0,15+5,06</t>
  </si>
  <si>
    <t>-0,9*2</t>
  </si>
  <si>
    <t>4,1+4,1+8+8</t>
  </si>
  <si>
    <t>2,245+2,245+5,77+5,77</t>
  </si>
  <si>
    <t>-0,9</t>
  </si>
  <si>
    <t>5,415+5,415+8+8</t>
  </si>
  <si>
    <t>8,085+8,085+3,31+3,31</t>
  </si>
  <si>
    <t>-1,7</t>
  </si>
  <si>
    <t>-0,8*3</t>
  </si>
  <si>
    <t>4,51+4,51+2,2+2,2</t>
  </si>
  <si>
    <t>-1*2</t>
  </si>
  <si>
    <t>4,68+4,68+2,1+2,1</t>
  </si>
  <si>
    <t>5,8+5,8+4,06+4,06+0,6+0,6</t>
  </si>
  <si>
    <t>8+8+13,63+13,63</t>
  </si>
  <si>
    <t>300</t>
  </si>
  <si>
    <t>28411009</t>
  </si>
  <si>
    <t>lišta soklová PVC 18x80mm</t>
  </si>
  <si>
    <t>-206929508</t>
  </si>
  <si>
    <t>301</t>
  </si>
  <si>
    <t>776991121</t>
  </si>
  <si>
    <t>Základní čištění nově položených podlahovin vysátím a setřením vlhkým mopem</t>
  </si>
  <si>
    <t>-1692218952</t>
  </si>
  <si>
    <t>Ostatní práce údržba nových podlahovin po pokládce čištění základní</t>
  </si>
  <si>
    <t>https://podminky.urs.cz/item/CS_URS_2022_01/776991121</t>
  </si>
  <si>
    <t>302</t>
  </si>
  <si>
    <t>998776103</t>
  </si>
  <si>
    <t>Přesun hmot tonážní pro podlahy povlakové v objektech v přes 12 do 24 m</t>
  </si>
  <si>
    <t>-2040863551</t>
  </si>
  <si>
    <t>Přesun hmot pro podlahy povlakové stanovený z hmotnosti přesunovaného materiálu vodorovná dopravní vzdálenost do 50 m v objektech výšky přes 12 do 24 m</t>
  </si>
  <si>
    <t>https://podminky.urs.cz/item/CS_URS_2022_01/998776103</t>
  </si>
  <si>
    <t>114,42</t>
  </si>
  <si>
    <t>-1,491"DOPROVODNÉ_N</t>
  </si>
  <si>
    <t>(2,2+2,2+1,2+1,2-0,8)*2,1</t>
  </si>
  <si>
    <t>(0,55+0,55+1)*2,1</t>
  </si>
  <si>
    <t>(1,65+1,65+0,9+0,9-0,8)*2,1</t>
  </si>
  <si>
    <t>(8,19+2,5+0,56)*0,8</t>
  </si>
  <si>
    <t>(0,7+0,7)*2,1</t>
  </si>
  <si>
    <t>(1,8+1,8+2,2+2,2-0,8)*2,1</t>
  </si>
  <si>
    <t>(0,5+0,5+0,87)*2,1</t>
  </si>
  <si>
    <t>(1,455+1,455+1,22+1,22-0,8)*2,1</t>
  </si>
  <si>
    <t>(0,9+1,64+1,64)*2,1*2</t>
  </si>
  <si>
    <t>(1,885+1,885+1,55+1,55-0,8-0,8)*2,1</t>
  </si>
  <si>
    <t>(1,27+1,27+1,7+1,7-0,8-0,8)*2,1</t>
  </si>
  <si>
    <t>(0,75+0,75)*2,1</t>
  </si>
  <si>
    <t>(0,8+0,8)*2,1</t>
  </si>
  <si>
    <t>(0,855+0,855)*2,1</t>
  </si>
  <si>
    <t>114,42*1,04 "Přepočtené koeficientem množství</t>
  </si>
  <si>
    <t>-1,551"DOPROVODNÉ_N</t>
  </si>
  <si>
    <t>(2,2+2,2+1,2+1,2-0,8)+2,1+2,1</t>
  </si>
  <si>
    <t>(0,55+0,55+1)+2,1+2,1</t>
  </si>
  <si>
    <t>(1,65+1,65+0,9+0,9-0,8)+2,1+2,1</t>
  </si>
  <si>
    <t>(8,19+2,5+0,56)+0,8+0,8</t>
  </si>
  <si>
    <t>(0,7+0,7)+2,1+2,1</t>
  </si>
  <si>
    <t>(1,8+1,8+2,2+2,2-0,8)+2,1+2,1</t>
  </si>
  <si>
    <t>(0,5+0,5+0,87)+2,1+2,1</t>
  </si>
  <si>
    <t>(1,455+1,455+1,22+1,22-0,8)+2,1+2,1</t>
  </si>
  <si>
    <t>(0,9+1,64+1,64)+2,1+2,1+2,1+2,1</t>
  </si>
  <si>
    <t>(1,885+1,885+1,55+1,55-0,8-0,8)+2,1+2,1</t>
  </si>
  <si>
    <t>(1,27+1,27+1,7+1,7-0,8-0,8)+2,1+2,1</t>
  </si>
  <si>
    <t>(0,75+0,75)+2,1+2,1</t>
  </si>
  <si>
    <t>(0,8+0,8)+2,1+2,1</t>
  </si>
  <si>
    <t>(0,855+0,855)+2,1+2,1</t>
  </si>
  <si>
    <t>-0,6"DOPROVODNÉ_N</t>
  </si>
  <si>
    <t>2,96</t>
  </si>
  <si>
    <t>-0,038"DOPROVODNÉ_N</t>
  </si>
  <si>
    <t>752,337+9,418*2+206,311+357-53</t>
  </si>
  <si>
    <t>-71,958"DOPROVODNÉ_N</t>
  </si>
  <si>
    <t xml:space="preserve">    726 - Zdravotechnika - předstěnové instalace</t>
  </si>
  <si>
    <t>132251102</t>
  </si>
  <si>
    <t>Hloubení rýh nezapažených š do 800 mm v hornině třídy těžitelnosti I skupiny 3 objem do 50 m3 strojně</t>
  </si>
  <si>
    <t>-89131811</t>
  </si>
  <si>
    <t>Hloubení nezapažených rýh šířky do 800 mm strojně s urovnáním dna do předepsaného profilu a spádu v hornině třídy těžitelnosti I skupiny 3 přes 20 do 50 m3</t>
  </si>
  <si>
    <t>https://podminky.urs.cz/item/CS_URS_2022_01/132251102</t>
  </si>
  <si>
    <t>15*0,8*1,2</t>
  </si>
  <si>
    <t>10*0,8*1,2</t>
  </si>
  <si>
    <t>133251101</t>
  </si>
  <si>
    <t>Hloubení šachet nezapažených v hornině třídy těžitelnosti I skupiny 3 objem do 20 m3</t>
  </si>
  <si>
    <t>1446570818</t>
  </si>
  <si>
    <t>Hloubení nezapažených šachet strojně v hornině třídy těžitelnosti I skupiny 3 do 20 m3</t>
  </si>
  <si>
    <t>https://podminky.urs.cz/item/CS_URS_2022_01/133251101</t>
  </si>
  <si>
    <t>1*3,14159/4*1,5</t>
  </si>
  <si>
    <t>537905544</t>
  </si>
  <si>
    <t>-604843514</t>
  </si>
  <si>
    <t>25*0,8</t>
  </si>
  <si>
    <t>1383968380</t>
  </si>
  <si>
    <t>9,178*1,8 "Přepočtené koeficientem množství</t>
  </si>
  <si>
    <t>893122718</t>
  </si>
  <si>
    <t>24+1,178-16</t>
  </si>
  <si>
    <t>-1438144062</t>
  </si>
  <si>
    <t>https://podminky.urs.cz/item/CS_URS_2022_01/174151101</t>
  </si>
  <si>
    <t>24-8</t>
  </si>
  <si>
    <t>175151101</t>
  </si>
  <si>
    <t>Obsypání potrubí strojně sypaninou bez prohození, uloženou do 3 m</t>
  </si>
  <si>
    <t>-1049093185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</si>
  <si>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</si>
  <si>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https://podminky.urs.cz/item/CS_URS_2022_01/175151101</t>
  </si>
  <si>
    <t>25*0,8*0,3</t>
  </si>
  <si>
    <t>58331200</t>
  </si>
  <si>
    <t>štěrkopísek netříděný</t>
  </si>
  <si>
    <t>356686365</t>
  </si>
  <si>
    <t>6*2 "Přepočtené koeficientem množství</t>
  </si>
  <si>
    <t>1389399453</t>
  </si>
  <si>
    <t>https://podminky.urs.cz/item/CS_URS_2022_01/451573111</t>
  </si>
  <si>
    <t>25*0,8*0,1</t>
  </si>
  <si>
    <t>871171211</t>
  </si>
  <si>
    <t>Montáž potrubí z PE100 SDR 11 otevřený výkop svařovaných elektrotvarovkou D 40 x 3,7 mm</t>
  </si>
  <si>
    <t>-2059464379</t>
  </si>
  <si>
    <t>Montáž vodovodního potrubí z plastů v otevřeném výkopu z polyetylenu PE 100 svařovaných elektrotvarovkou SDR 11/PN16 D 40 x 3,7 mm</t>
  </si>
  <si>
    <t>https://podminky.urs.cz/item/CS_URS_2022_01/871171211</t>
  </si>
  <si>
    <t>28613171</t>
  </si>
  <si>
    <t>trubka vodovodní PE100 SDR11 se signalizační vrstvou 40x3,7mm</t>
  </si>
  <si>
    <t>-1371064517</t>
  </si>
  <si>
    <t>20*1,015 "Přepočtené koeficientem množství</t>
  </si>
  <si>
    <t>SŠ01</t>
  </si>
  <si>
    <t>Prefabrikovaná spadišťová šachta</t>
  </si>
  <si>
    <t>1188039124</t>
  </si>
  <si>
    <t>VOD01</t>
  </si>
  <si>
    <t>Napojení na stávající rozvod vody</t>
  </si>
  <si>
    <t>-712096616</t>
  </si>
  <si>
    <t>998271201</t>
  </si>
  <si>
    <t>Přesun hmot pro kanalizace hloubené zděné otevřený výkop</t>
  </si>
  <si>
    <t>176975140</t>
  </si>
  <si>
    <t>Přesun hmot pro kanalizace (stoky) hloubené zděné v otevřeném výkopu dopravní vzdálenost do 15 m</t>
  </si>
  <si>
    <t>https://podminky.urs.cz/item/CS_URS_2022_01/998271201</t>
  </si>
  <si>
    <t>721173401</t>
  </si>
  <si>
    <t>Potrubí kanalizační z PVC SN 4 svodné DN 110</t>
  </si>
  <si>
    <t>-1021520453</t>
  </si>
  <si>
    <t>Potrubí z trub PVC SN4 svodné (ležaté) DN 110</t>
  </si>
  <si>
    <t>https://podminky.urs.cz/item/CS_URS_2022_01/721173401</t>
  </si>
  <si>
    <t>11+5+5,5</t>
  </si>
  <si>
    <t>5,5+0,5+6,5+4+2</t>
  </si>
  <si>
    <t>721173402</t>
  </si>
  <si>
    <t>Potrubí kanalizační z PVC SN 4 svodné DN 125</t>
  </si>
  <si>
    <t>466315157</t>
  </si>
  <si>
    <t>Potrubí z trub PVC SN4 svodné (ležaté) DN 125</t>
  </si>
  <si>
    <t>https://podminky.urs.cz/item/CS_URS_2022_01/721173402</t>
  </si>
  <si>
    <t>7,5</t>
  </si>
  <si>
    <t>721173404R</t>
  </si>
  <si>
    <t>Chránička na potrubí plastová DN 200</t>
  </si>
  <si>
    <t>-1648992572</t>
  </si>
  <si>
    <t>721174024</t>
  </si>
  <si>
    <t>Potrubí kanalizační z PP odpadní DN 75</t>
  </si>
  <si>
    <t>183479102</t>
  </si>
  <si>
    <t>Potrubí z trub polypropylenových odpadní (svislé) DN 75</t>
  </si>
  <si>
    <t>https://podminky.urs.cz/item/CS_URS_2022_01/721174024</t>
  </si>
  <si>
    <t>4*2</t>
  </si>
  <si>
    <t>721174025</t>
  </si>
  <si>
    <t>Potrubí kanalizační z PP odpadní DN 110</t>
  </si>
  <si>
    <t>-1710987006</t>
  </si>
  <si>
    <t>Potrubí z trub polypropylenových odpadní (svislé) DN 110</t>
  </si>
  <si>
    <t>https://podminky.urs.cz/item/CS_URS_2022_01/721174025</t>
  </si>
  <si>
    <t>4*3</t>
  </si>
  <si>
    <t>721174042</t>
  </si>
  <si>
    <t>Potrubí kanalizační z PP připojovací DN 40</t>
  </si>
  <si>
    <t>-2084024336</t>
  </si>
  <si>
    <t>Potrubí z trub polypropylenových připojovací DN 40</t>
  </si>
  <si>
    <t>https://podminky.urs.cz/item/CS_URS_2022_01/721174042</t>
  </si>
  <si>
    <t>9+4+5+3+7+2,9</t>
  </si>
  <si>
    <t>-1,6"DOPROVODNÉ_N</t>
  </si>
  <si>
    <t>721174044</t>
  </si>
  <si>
    <t>Potrubí kanalizační z PP připojovací DN 75</t>
  </si>
  <si>
    <t>453091518</t>
  </si>
  <si>
    <t>Potrubí z trub polypropylenových připojovací DN 75</t>
  </si>
  <si>
    <t>https://podminky.urs.cz/item/CS_URS_2022_01/721174044</t>
  </si>
  <si>
    <t>3,5</t>
  </si>
  <si>
    <t>721174045</t>
  </si>
  <si>
    <t>Potrubí kanalizační z PP připojovací DN 110</t>
  </si>
  <si>
    <t>-1531759316</t>
  </si>
  <si>
    <t>Potrubí z trub polypropylenových připojovací DN 110</t>
  </si>
  <si>
    <t>https://podminky.urs.cz/item/CS_URS_2022_01/721174045</t>
  </si>
  <si>
    <t>5+5</t>
  </si>
  <si>
    <t>721174055</t>
  </si>
  <si>
    <t>Potrubí kanalizační z PP dešťové DN 110</t>
  </si>
  <si>
    <t>-1064451788</t>
  </si>
  <si>
    <t>Potrubí z trub polypropylenových dešťové DN 110</t>
  </si>
  <si>
    <t>https://podminky.urs.cz/item/CS_URS_2022_01/721174055</t>
  </si>
  <si>
    <t>15*2</t>
  </si>
  <si>
    <t>721174063</t>
  </si>
  <si>
    <t>Potrubí kanalizační z PP větrací DN 110</t>
  </si>
  <si>
    <t>2018494558</t>
  </si>
  <si>
    <t>Potrubí z trub polypropylenových větrací DN 110</t>
  </si>
  <si>
    <t>https://podminky.urs.cz/item/CS_URS_2022_01/721174063</t>
  </si>
  <si>
    <t>721175232</t>
  </si>
  <si>
    <t>Potrubí kanalizační z PP dešťové odhlučněné třívrstvé DN 110</t>
  </si>
  <si>
    <t>1730197602</t>
  </si>
  <si>
    <t>Plastové potrubí odhlučněné třívrstvé dešťové DN 110</t>
  </si>
  <si>
    <t>https://podminky.urs.cz/item/CS_URS_2022_01/721175232</t>
  </si>
  <si>
    <t>3,5+3</t>
  </si>
  <si>
    <t>721211401</t>
  </si>
  <si>
    <t>Vpusť podlahová s vodorovným odtokem DN 40/50</t>
  </si>
  <si>
    <t>-230266740</t>
  </si>
  <si>
    <t>Podlahové vpusti s vodorovným odtokem DN 40/50</t>
  </si>
  <si>
    <t>https://podminky.urs.cz/item/CS_URS_2022_01/721211401</t>
  </si>
  <si>
    <t>721233212</t>
  </si>
  <si>
    <t>Střešní vtok polypropylen PP pro pochůzné střechy svislý odtok DN 110</t>
  </si>
  <si>
    <t>513114729</t>
  </si>
  <si>
    <t>Střešní vtoky (vpusti) polypropylenové (PP) pro pochůzné střechy s odtokem svislým DN 110</t>
  </si>
  <si>
    <t>https://podminky.urs.cz/item/CS_URS_2022_01/721233212</t>
  </si>
  <si>
    <t>721241102</t>
  </si>
  <si>
    <t>Lapač střešních splavenin z litiny DN 125</t>
  </si>
  <si>
    <t>1923675723</t>
  </si>
  <si>
    <t>Lapače střešních splavenin litinové DN 125</t>
  </si>
  <si>
    <t>https://podminky.urs.cz/item/CS_URS_2022_01/721241102</t>
  </si>
  <si>
    <t>721273153</t>
  </si>
  <si>
    <t>Hlavice ventilační polypropylen PP DN 110</t>
  </si>
  <si>
    <t>502745615</t>
  </si>
  <si>
    <t>Ventilační hlavice z polypropylenu (PP) DN 110</t>
  </si>
  <si>
    <t>https://podminky.urs.cz/item/CS_URS_2022_01/721273153</t>
  </si>
  <si>
    <t>40+7,5+8+32+30,9+3+3,5+10+30+10+6,5</t>
  </si>
  <si>
    <t>-0,01"DOPROVODNÉ_N</t>
  </si>
  <si>
    <t>0,441</t>
  </si>
  <si>
    <t>-0,001"DOPROVODNÉ_N</t>
  </si>
  <si>
    <t>8,5+8</t>
  </si>
  <si>
    <t>4,5</t>
  </si>
  <si>
    <t>18,2*2+5+5+5+3+3</t>
  </si>
  <si>
    <t>4*7</t>
  </si>
  <si>
    <t>+4</t>
  </si>
  <si>
    <t>-1"DOPROVODNÉ_N</t>
  </si>
  <si>
    <t>722174023</t>
  </si>
  <si>
    <t>Potrubí vodovodní plastové PPR svar polyfúze PN 20 D 25x4,2 mm</t>
  </si>
  <si>
    <t>-1959501287</t>
  </si>
  <si>
    <t>Potrubí z plastových trubek z polypropylenu PPR svařovaných polyfúzně PN 20 (SDR 6) D 25 x 4,2</t>
  </si>
  <si>
    <t>https://podminky.urs.cz/item/CS_URS_2022_01/722174023</t>
  </si>
  <si>
    <t>8+8,5+3,2+1,5+1,5</t>
  </si>
  <si>
    <t>10+6</t>
  </si>
  <si>
    <t>18,3</t>
  </si>
  <si>
    <t>722174024</t>
  </si>
  <si>
    <t>Potrubí vodovodní plastové PPR svar polyfúze PN 20 D 32x5,4 mm</t>
  </si>
  <si>
    <t>-1195589857</t>
  </si>
  <si>
    <t>Potrubí z plastových trubek z polypropylenu PPR svařovaných polyfúzně PN 20 (SDR 6) D 32 x 5,4</t>
  </si>
  <si>
    <t>https://podminky.urs.cz/item/CS_URS_2022_01/722174024</t>
  </si>
  <si>
    <t>3,2+1,5+2</t>
  </si>
  <si>
    <t>722174025</t>
  </si>
  <si>
    <t>Potrubí vodovodní plastové PPR svar polyfúze PN 20 D 40x6,7 mm</t>
  </si>
  <si>
    <t>-848125223</t>
  </si>
  <si>
    <t>Potrubí z plastových trubek z polypropylenu PPR svařovaných polyfúzně PN 20 (SDR 6) D 40 x 6,7</t>
  </si>
  <si>
    <t>https://podminky.urs.cz/item/CS_URS_2022_01/722174025</t>
  </si>
  <si>
    <t>1,5</t>
  </si>
  <si>
    <t>106,4+61,5</t>
  </si>
  <si>
    <t>722181252</t>
  </si>
  <si>
    <t>Ochrana vodovodního potrubí přilepenými termoizolačními trubicemi z PE tl přes 20 do 25 mm DN přes 22 do 45 mm</t>
  </si>
  <si>
    <t>-1766796101</t>
  </si>
  <si>
    <t>Ochrana potrubí termoizolačními trubicemi z pěnového polyetylenu PE přilepenými v příčných a podélných spojích, tloušťky izolace přes 20 do 25 mm, vnitřního průměru izolace DN přes 22 do 45 mm</t>
  </si>
  <si>
    <t>https://podminky.urs.cz/item/CS_URS_2022_01/722181252</t>
  </si>
  <si>
    <t>11,2+1,5</t>
  </si>
  <si>
    <t>722224152</t>
  </si>
  <si>
    <t>Kulový kohout zahradní s vnějším závitem a páčkou PN 15, T 120°C G 1/2" - 3/4"</t>
  </si>
  <si>
    <t>2042009368</t>
  </si>
  <si>
    <t>Armatury s jedním závitem ventily kulové zahradní uzávěry PN 15 do 120° C G 1/2" - 3/4"</t>
  </si>
  <si>
    <t>https://podminky.urs.cz/item/CS_URS_2022_01/722224152</t>
  </si>
  <si>
    <t>722290215</t>
  </si>
  <si>
    <t>Zkouška těsnosti vodovodního potrubí hrdlového nebo přírubového DN do 100</t>
  </si>
  <si>
    <t>1848169883</t>
  </si>
  <si>
    <t>Zkoušky, proplach a desinfekce vodovodního potrubí zkoušky těsnosti vodovodního potrubí hrdlového nebo přírubového do DN 100</t>
  </si>
  <si>
    <t>https://podminky.urs.cz/item/CS_URS_2022_01/722290215</t>
  </si>
  <si>
    <t>110,4+61,5+11,2+1,5</t>
  </si>
  <si>
    <t>0,318</t>
  </si>
  <si>
    <t>725112022</t>
  </si>
  <si>
    <t>Klozet keramický závěsný na nosné stěny s hlubokým splachováním odpad vodorovný</t>
  </si>
  <si>
    <t>937687042</t>
  </si>
  <si>
    <t>Zařízení záchodů klozety keramické závěsné na nosné stěny s hlubokým splachováním odpad vodorovný</t>
  </si>
  <si>
    <t>https://podminky.urs.cz/item/CS_URS_2022_01/725112022</t>
  </si>
  <si>
    <t>725112173</t>
  </si>
  <si>
    <t>Kombi klozeti s hlubokým splachováním zvýšený odpad svislý</t>
  </si>
  <si>
    <t>-1905073647</t>
  </si>
  <si>
    <t>Zařízení záchodů kombi klozety s hlubokým splachováním zvýšený 50 cm s odpadem svislým</t>
  </si>
  <si>
    <t>https://podminky.urs.cz/item/CS_URS_2022_01/725112173</t>
  </si>
  <si>
    <t>725121502</t>
  </si>
  <si>
    <t>Pisoárový záchodek keramický bez splachovací nádrže bez odsávání a s otvorem pro ventil</t>
  </si>
  <si>
    <t>1597337753</t>
  </si>
  <si>
    <t>Pisoárové záchodky keramické bez splachovací nádrže urinál bez odsávání s otvorem pro ventil</t>
  </si>
  <si>
    <t>https://podminky.urs.cz/item/CS_URS_2022_01/725121502</t>
  </si>
  <si>
    <t>725211603</t>
  </si>
  <si>
    <t>Umyvadlo keramické bílé šířky 600 mm bez krytu na sifon připevněné na stěnu šrouby</t>
  </si>
  <si>
    <t>-138540837</t>
  </si>
  <si>
    <t>Umyvadla keramická bílá bez výtokových armatur připevněná na stěnu šrouby bez sloupu nebo krytu na sifon, šířka umyvadla 600 mm</t>
  </si>
  <si>
    <t>https://podminky.urs.cz/item/CS_URS_2022_01/725211603</t>
  </si>
  <si>
    <t>725211681</t>
  </si>
  <si>
    <t>Umyvadlo keramické bílé zdravotní šířky 640 mm připevněné na stěnu šrouby</t>
  </si>
  <si>
    <t>-1291540334</t>
  </si>
  <si>
    <t>Umyvadla keramická bílá bez výtokových armatur připevněná na stěnu šrouby zdravotní, šířka umyvadla 640 mm</t>
  </si>
  <si>
    <t>https://podminky.urs.cz/item/CS_URS_2022_01/725211681</t>
  </si>
  <si>
    <t>725241128</t>
  </si>
  <si>
    <t>Vanička sprchová akrylátová obdélníková 1200x900 mm</t>
  </si>
  <si>
    <t>1178165284</t>
  </si>
  <si>
    <t>Sprchové vaničky akrylátové obdélníkové 1200x900 mm</t>
  </si>
  <si>
    <t>https://podminky.urs.cz/item/CS_URS_2022_01/725241128</t>
  </si>
  <si>
    <t>725244215</t>
  </si>
  <si>
    <t>Zástěna sprchová skleněná tl. 8 mm pevná bezdveřová na vaničku šířky 1200 mm</t>
  </si>
  <si>
    <t>-113508187</t>
  </si>
  <si>
    <t>Sprchové dveře a zástěny zástěny sprchové ke stěně bezdveřové, pevná stěna sklo tl. 8 mm, na vaničku šířky 1200 mm</t>
  </si>
  <si>
    <t>https://podminky.urs.cz/item/CS_URS_2022_01/725244215</t>
  </si>
  <si>
    <t>725291708</t>
  </si>
  <si>
    <t>Doplňky zařízení koupelen a záchodů smaltované madlo rovné dl 1000 mm</t>
  </si>
  <si>
    <t>1376905671</t>
  </si>
  <si>
    <t>Doplňky zařízení koupelen a záchodů smaltované madla rovná, délky 1000 mm</t>
  </si>
  <si>
    <t>https://podminky.urs.cz/item/CS_URS_2022_01/725291708</t>
  </si>
  <si>
    <t>725291722</t>
  </si>
  <si>
    <t>Doplňky zařízení koupelen a záchodů smaltované madlo krakorcové sklopné dl 834 mm</t>
  </si>
  <si>
    <t>1032263491</t>
  </si>
  <si>
    <t>Doplňky zařízení koupelen a záchodů smaltované madla krakorcová sklopná, délky 834 mm</t>
  </si>
  <si>
    <t>https://podminky.urs.cz/item/CS_URS_2022_01/725291722</t>
  </si>
  <si>
    <t>725311131</t>
  </si>
  <si>
    <t>Dřez dvojitý nerezový se zápachovou uzávěrkou nástavný 900x600 mm</t>
  </si>
  <si>
    <t>-1679343557</t>
  </si>
  <si>
    <t>Dřezy bez výtokových armatur dvojité se zápachovou uzávěrkou nerezové nástavné 900x600 mm</t>
  </si>
  <si>
    <t>https://podminky.urs.cz/item/CS_URS_2022_01/725311131</t>
  </si>
  <si>
    <t>725331111</t>
  </si>
  <si>
    <t>Výlevka bez výtokových armatur keramická se sklopnou plastovou mřížkou 500 mm</t>
  </si>
  <si>
    <t>1645993710</t>
  </si>
  <si>
    <t>Výlevky bez výtokových armatur a splachovací nádrže keramické se sklopnou plastovou mřížkou 425 mm</t>
  </si>
  <si>
    <t>https://podminky.urs.cz/item/CS_URS_2022_01/725331111</t>
  </si>
  <si>
    <t>-2"DOPROVODNÉ_N</t>
  </si>
  <si>
    <t>-0,5"DOPROVODNÉ_N</t>
  </si>
  <si>
    <t>54241402</t>
  </si>
  <si>
    <t>myčka nádobí, 12 souprav, š 600mm</t>
  </si>
  <si>
    <t>1282340963</t>
  </si>
  <si>
    <t>725822611</t>
  </si>
  <si>
    <t>Baterie umyvadlová stojánková páková bez výpusti</t>
  </si>
  <si>
    <t>1713312085</t>
  </si>
  <si>
    <t>Baterie umyvadlové stojánkové pákové bez výpusti</t>
  </si>
  <si>
    <t>https://podminky.urs.cz/item/CS_URS_2022_01/725822611</t>
  </si>
  <si>
    <t>725839202</t>
  </si>
  <si>
    <t>Montáž baterie kombinované podomítkové pro vanu a sprchu ostatní typ</t>
  </si>
  <si>
    <t>543663442</t>
  </si>
  <si>
    <t>Baterie kombinované montáž baterií kombinovaných ostatních typů pro vanu a sprchu</t>
  </si>
  <si>
    <t>https://podminky.urs.cz/item/CS_URS_2022_01/725839202</t>
  </si>
  <si>
    <t>55145590</t>
  </si>
  <si>
    <t>baterie sprchová páková včetně sprchové soupravy 150mm chrom</t>
  </si>
  <si>
    <t>1031411938</t>
  </si>
  <si>
    <t>725851325</t>
  </si>
  <si>
    <t>Ventil odpadní umyvadlový bez přepadu G 5/4"</t>
  </si>
  <si>
    <t>1508588739</t>
  </si>
  <si>
    <t>Ventily odpadní pro zařizovací předměty umyvadlové bez přepadu G 5/4"</t>
  </si>
  <si>
    <t>https://podminky.urs.cz/item/CS_URS_2022_01/725851325</t>
  </si>
  <si>
    <t>725861101</t>
  </si>
  <si>
    <t>Zápachová uzávěrka pro umyvadla DN 32</t>
  </si>
  <si>
    <t>670378906</t>
  </si>
  <si>
    <t>Zápachové uzávěrky zařizovacích předmětů pro umyvadla DN 32</t>
  </si>
  <si>
    <t>https://podminky.urs.cz/item/CS_URS_2022_01/725861101</t>
  </si>
  <si>
    <t>725865411</t>
  </si>
  <si>
    <t>Zápachová uzávěrka pisoárová DN 32/40</t>
  </si>
  <si>
    <t>-211757110</t>
  </si>
  <si>
    <t>Zápachové uzávěrky zařizovacích předmětů pro pisoáry DN 32/40</t>
  </si>
  <si>
    <t>https://podminky.urs.cz/item/CS_URS_2022_01/725865411</t>
  </si>
  <si>
    <t>725-R1.1</t>
  </si>
  <si>
    <t>Vybavení hygienického zázemí - zrcadlo</t>
  </si>
  <si>
    <t>1182569920</t>
  </si>
  <si>
    <t>Poznámka k položce:
VÝBĚR DLE INVESTORA</t>
  </si>
  <si>
    <t>725-R1.2</t>
  </si>
  <si>
    <t>Vybavení hygienického zázemí - dávkovač mýdla</t>
  </si>
  <si>
    <t>417689832</t>
  </si>
  <si>
    <t>725-R1.3</t>
  </si>
  <si>
    <t>Vybavení hygienického zázemí - zásobník toaletního papíru</t>
  </si>
  <si>
    <t>-1305899648</t>
  </si>
  <si>
    <t>725-R1.4</t>
  </si>
  <si>
    <t>Vybavení hygienického zázemí - odpadkový koš</t>
  </si>
  <si>
    <t>1539149504</t>
  </si>
  <si>
    <t>0,652</t>
  </si>
  <si>
    <t>-0,068"DOPROVODNÉ_N</t>
  </si>
  <si>
    <t>726</t>
  </si>
  <si>
    <t>Zdravotechnika - předstěnové instalace</t>
  </si>
  <si>
    <t>726131021</t>
  </si>
  <si>
    <t>Instalační předstěna - pisoár v 1300 mm do lehkých stěn s kovovou kcí</t>
  </si>
  <si>
    <t>1143745847</t>
  </si>
  <si>
    <t>Předstěnové instalační systémy do lehkých stěn s kovovou konstrukcí pro pisoáry stavební výška 1300 mm</t>
  </si>
  <si>
    <t>https://podminky.urs.cz/item/CS_URS_2022_01/726131021</t>
  </si>
  <si>
    <t>726131041</t>
  </si>
  <si>
    <t>Instalační předstěna - klozet závěsný v 1120 mm s ovládáním zepředu do lehkých stěn s kovovou kcí</t>
  </si>
  <si>
    <t>1912659047</t>
  </si>
  <si>
    <t>Předstěnové instalační systémy do lehkých stěn s kovovou konstrukcí pro závěsné klozety ovládání zepředu, stavební výšky 1120 mm</t>
  </si>
  <si>
    <t>https://podminky.urs.cz/item/CS_URS_2022_01/726131041</t>
  </si>
  <si>
    <t>726191002</t>
  </si>
  <si>
    <t>Souprava pro předstěnovou montáž</t>
  </si>
  <si>
    <t>2074036932</t>
  </si>
  <si>
    <t>Ostatní příslušenství instalačních systémů souprava pro předstěnovou montáž</t>
  </si>
  <si>
    <t>https://podminky.urs.cz/item/CS_URS_2022_01/726191002</t>
  </si>
  <si>
    <t>998726113</t>
  </si>
  <si>
    <t>Přesun hmot tonážní pro instalační prefabrikáty v objektech v přes 12 do 24 m</t>
  </si>
  <si>
    <t>170568583</t>
  </si>
  <si>
    <t>Přesun hmot pro instalační prefabrikáty stanovený z hmotnosti přesunovaného materiálu vodorovná dopravní vzdálenost do 50 m v objektech výšky přes 12 m do 24 m</t>
  </si>
  <si>
    <t>https://podminky.urs.cz/item/CS_URS_2022_01/998726113</t>
  </si>
  <si>
    <t>-5"DOPROVODNÉ_N</t>
  </si>
  <si>
    <t>D1 - Zařízení</t>
  </si>
  <si>
    <t>D4 - Armatury</t>
  </si>
  <si>
    <t>D5 - Měření a regulace</t>
  </si>
  <si>
    <t>D7 - Pomocný a spojovací materiál</t>
  </si>
  <si>
    <t>D1</t>
  </si>
  <si>
    <t>Zařízení</t>
  </si>
  <si>
    <t>Oběhové čerpadlo Grundfos ALPHA2 25-80 180</t>
  </si>
  <si>
    <t>Sestava rozdělovač/sběrač IVAR.CS 553VP, 7 vývodů, vč. skříně pod omítku</t>
  </si>
  <si>
    <t>Sestava rozdělovač/sběrač IVAR.CS 553VP, 8 vývodů, vč. skříně nad omítku</t>
  </si>
  <si>
    <t>Otopné těleso Korado K21HK 0588 0800</t>
  </si>
  <si>
    <t>Trubka ocelová DN32</t>
  </si>
  <si>
    <t>Trubka Cu15x1 polotvrdá</t>
  </si>
  <si>
    <t>Trubka Cu28x1 polotvrdá</t>
  </si>
  <si>
    <t>Trubka Cu35x1 polotvrdá</t>
  </si>
  <si>
    <t>Předizolované potrubí UPONOR Ecoflex Thermo single Ø40x3,7</t>
  </si>
  <si>
    <t>2000</t>
  </si>
  <si>
    <t>-192"DOPROVODNÉ_N</t>
  </si>
  <si>
    <t>Ochranná hadice IVAR.HK 1620</t>
  </si>
  <si>
    <t>Koleno ocelové varné DN32 - 90°</t>
  </si>
  <si>
    <t>Koleno Cu15 - 90°</t>
  </si>
  <si>
    <t>Koleno Cu28 - 90°</t>
  </si>
  <si>
    <t>Koleno Cu35 - 90°</t>
  </si>
  <si>
    <t>Nátrubek Cu28</t>
  </si>
  <si>
    <t>Nátrubek Cu35</t>
  </si>
  <si>
    <t>T-kus Cu35</t>
  </si>
  <si>
    <t>T-kus Cu35-15-35</t>
  </si>
  <si>
    <t>T-kus Cu35-18-35</t>
  </si>
  <si>
    <t>T-kus Cu35-22-35</t>
  </si>
  <si>
    <t>T-kus Cu35-28-28</t>
  </si>
  <si>
    <t>T-kus Cu35-28-35</t>
  </si>
  <si>
    <t>Přechod Cu15 x G1/2" vnější</t>
  </si>
  <si>
    <t>Přechod Cu18 x G1/2" vnitřní</t>
  </si>
  <si>
    <t>Přechod Cu22 x G3/4" vnější</t>
  </si>
  <si>
    <t>Přechod Cu28 x G1" vnější</t>
  </si>
  <si>
    <t>Přechod Cu35 x G1" vnější</t>
  </si>
  <si>
    <t>Přechod Cu35 x G5/4" vnější</t>
  </si>
  <si>
    <t>Redukce závitová 5/4" x 1" mosaz</t>
  </si>
  <si>
    <t>Redukovaná vsuvka závitová 5/4" x 1" mosaz</t>
  </si>
  <si>
    <t>UPONOR WIPEX koleno G5/4" - G5/4"</t>
  </si>
  <si>
    <t>UPONOR WIPEX přechod Ø40x3,7 - G5/4" vnější</t>
  </si>
  <si>
    <t>Šroubení topenářské přímé 1" mosaz</t>
  </si>
  <si>
    <t>Šroubení topenářské přímé 5/4" mosaz</t>
  </si>
  <si>
    <t>Šroubení topenářské rohové 3/4" mosaz</t>
  </si>
  <si>
    <t>Regulační uzavíratelné šroubení IVAR.DD305 - 1/2" x Cu15</t>
  </si>
  <si>
    <t>-6"DOPROVODNÉ_N</t>
  </si>
  <si>
    <t>D4</t>
  </si>
  <si>
    <t>Armatury</t>
  </si>
  <si>
    <t>Kulový kohout plnoprůtočný 5/4"FF</t>
  </si>
  <si>
    <t>Vypouštěcí kohout 1/2"M</t>
  </si>
  <si>
    <t>Zpětná klapka 5/4" mosaz, s pružinou</t>
  </si>
  <si>
    <t>Diferenční přepouštěcí ventil Heimeier Hydrolux DN20, rozsah nastavení 50-500mbar</t>
  </si>
  <si>
    <t>Třícestný směšovací ventil ESBE VRG131 DN25-Rp1", Kvs=10</t>
  </si>
  <si>
    <t>Termostatický radiátorový ventil IMI V-exakt přímý DN15 - 1/2"</t>
  </si>
  <si>
    <t>Automatický odvzdušňovací ventil 1/2" spodní přip., se zpětnou klapkou</t>
  </si>
  <si>
    <t>Filtr závitový 5/4" mosaz, s nerez sítkem</t>
  </si>
  <si>
    <t>Měření a regulace</t>
  </si>
  <si>
    <t>Pol47</t>
  </si>
  <si>
    <t>Servomotorický pohon ESBE ARA 661, 3-bodové řízení, 230V AC</t>
  </si>
  <si>
    <t>Pol48</t>
  </si>
  <si>
    <t>Teploměr příložný  na potrubí 0 - 60 °C</t>
  </si>
  <si>
    <t>Teploměr příložný na potrubí 0 - 60 °C</t>
  </si>
  <si>
    <t>Pol49</t>
  </si>
  <si>
    <t>Termostatická hlavice IVAR.T5000</t>
  </si>
  <si>
    <t>375</t>
  </si>
  <si>
    <t>PE potrubní  izolační pouzdro Ø15/20</t>
  </si>
  <si>
    <t>PE potrubní izolační pouzdro Ø15/20</t>
  </si>
  <si>
    <t>PE potrubní  izolační pouzdro Ø28/20</t>
  </si>
  <si>
    <t>PE potrubní izolační pouzdro Ø28/20</t>
  </si>
  <si>
    <t>PE potrubní  izolační pouzdro Ø35/20</t>
  </si>
  <si>
    <t>PE potrubní izolační pouzdro Ø35/20</t>
  </si>
  <si>
    <t>Pomocný a spojovací materiál</t>
  </si>
  <si>
    <t>Dilatační profil (dodávka litých podlah)</t>
  </si>
  <si>
    <t>Příchytka kovová jednošroubová Ø32-35, vč. šroubu a hmoždinky</t>
  </si>
  <si>
    <t>D1 - Elektroměrový rozváděč ER (pro ČEZ) :</t>
  </si>
  <si>
    <t>D3 - Rozvaděč RH2</t>
  </si>
  <si>
    <t>D4 - Rozvaděč RH3</t>
  </si>
  <si>
    <t>D8 - Hromosvod, uzemnění - provedení AlMgSi</t>
  </si>
  <si>
    <t>Elektroměrový rozváděč ER (pro ČEZ) :</t>
  </si>
  <si>
    <t>Oceloplechová elektroměrová rozvodnice RE 3fáz do 40A pro přímé měření dle výkresu blokového schéma napájení, osazená ve výklenku, IP54 DCK Holoubkov</t>
  </si>
  <si>
    <t>1167748857</t>
  </si>
  <si>
    <t>Hl.jistič 80/B/3, 10kA např. LTN-80B-3</t>
  </si>
  <si>
    <t>2067407306</t>
  </si>
  <si>
    <t>Svorkovnice ZS</t>
  </si>
  <si>
    <t>776475532</t>
  </si>
  <si>
    <t>-334922816</t>
  </si>
  <si>
    <t>-519054000</t>
  </si>
  <si>
    <t>Jistič 3P 25A/B, 6kA např. LTE-25B-3</t>
  </si>
  <si>
    <t>815779093</t>
  </si>
  <si>
    <t>Jistič 3P 16A/B, 6kA např. LTE-16B-3</t>
  </si>
  <si>
    <t>539804710</t>
  </si>
  <si>
    <t>Proudový chránič  2P 40A 30mA, typ A  např. LFE-40-2-030A</t>
  </si>
  <si>
    <t>-1987151307</t>
  </si>
  <si>
    <t>Proudový chránič 2P 40A 30mA, typ A např. LFE-40-2-030A</t>
  </si>
  <si>
    <t>Proudový chránič  2P 25A 30mA, typ A  např. LFE-25-2-030A</t>
  </si>
  <si>
    <t>942513251</t>
  </si>
  <si>
    <t>Proudový chránič 2P 25A 30mA, typ A např. LFE-25-2-030A</t>
  </si>
  <si>
    <t>Proudový chránič  4P 40A 30mA, typ A  např. LFE-40-4-030A</t>
  </si>
  <si>
    <t>849783809</t>
  </si>
  <si>
    <t>Proudový chránič 4P 40A 30mA, typ A např. LFE-40-4-030A</t>
  </si>
  <si>
    <t>Svorkovnice hl. ochranného pospojování HOP</t>
  </si>
  <si>
    <t>-1949687902</t>
  </si>
  <si>
    <t>Nulová svorkovnice 8 svorek</t>
  </si>
  <si>
    <t>1866102708</t>
  </si>
  <si>
    <t>-0,05"DOPROVODNÉ_N</t>
  </si>
  <si>
    <t>Rozvodnicová skříň oceloplechová s plnými dveřmi pro zapuštěnou montáž, 96 modulů, IP30 - elektroměry a jističe musí být osazeny ve výšce 600 až 1200mm nad podlahou a musí být umístěny ve vzdálenosti 500mm od pevné překážky např. RZB-Z-4S96</t>
  </si>
  <si>
    <t>-802405512</t>
  </si>
  <si>
    <t>Hl. vypínač 80/3 např. MSO-80-3</t>
  </si>
  <si>
    <t>437163063</t>
  </si>
  <si>
    <t>Svodič přepětí v zapojení 3+1 např. SJBC-25E-3N-MZS</t>
  </si>
  <si>
    <t>-207054272</t>
  </si>
  <si>
    <t>Jistič 1P 32A/C, 6kA např. LTE-32C-1</t>
  </si>
  <si>
    <t>343503563</t>
  </si>
  <si>
    <t>Rozvaděč RH2</t>
  </si>
  <si>
    <t>242927834</t>
  </si>
  <si>
    <t>201231367</t>
  </si>
  <si>
    <t>-1873560361</t>
  </si>
  <si>
    <t>921355782</t>
  </si>
  <si>
    <t>-1983037031</t>
  </si>
  <si>
    <t>1866706292</t>
  </si>
  <si>
    <t>720192735</t>
  </si>
  <si>
    <t>392804772</t>
  </si>
  <si>
    <t>Rozvodnicová skříň oceloplechová s plnými dveřmi pro zapuštěnou montáž, 72 modulů, IP30 - elektroměry a jističe musí být osazeny ve výšce 600 až 1200mm nad podlahou a musí být umístěny ve vzdálenosti 500mm od pevné překážky např. RZB-Z-3S72</t>
  </si>
  <si>
    <t>1086022964</t>
  </si>
  <si>
    <t>Hl. vypínač 32/3 např. MSO-32-3</t>
  </si>
  <si>
    <t>983569746</t>
  </si>
  <si>
    <t>Svodič přepětí v zapojení 3+1 např. SVC-350-3N-MZ</t>
  </si>
  <si>
    <t>1810911874</t>
  </si>
  <si>
    <t>Rozvaděč RH3</t>
  </si>
  <si>
    <t>1523451793</t>
  </si>
  <si>
    <t>951496558</t>
  </si>
  <si>
    <t>2091737584</t>
  </si>
  <si>
    <t>-1258251536</t>
  </si>
  <si>
    <t>-691534065</t>
  </si>
  <si>
    <t>-611558673</t>
  </si>
  <si>
    <t>-1454978873</t>
  </si>
  <si>
    <t>-1860009041</t>
  </si>
  <si>
    <t>1552696398</t>
  </si>
  <si>
    <t>-726543814</t>
  </si>
  <si>
    <t>-1566892489</t>
  </si>
  <si>
    <t>Přístroj - spínač jednopólový, řazení 1, 1So</t>
  </si>
  <si>
    <t>1860676999</t>
  </si>
  <si>
    <t>Přístroj - přepínač střídavý, řazení 6, 6So</t>
  </si>
  <si>
    <t>808773811</t>
  </si>
  <si>
    <t>Přístroj - přepínač křížový řazení 7</t>
  </si>
  <si>
    <t>-744943371</t>
  </si>
  <si>
    <t>Kryt jednoduchý (přístr. 1, 6, 1/0)</t>
  </si>
  <si>
    <t>642218666</t>
  </si>
  <si>
    <t>Zásuvka 230V/16A/IP44</t>
  </si>
  <si>
    <t>611214337</t>
  </si>
  <si>
    <t>-14"DOPROVODNÉ_N</t>
  </si>
  <si>
    <t>Zásuvka 230V/16A s přepěťovou ochranou</t>
  </si>
  <si>
    <t>-1270273577</t>
  </si>
  <si>
    <t>Pohybový senzor PIR 360°</t>
  </si>
  <si>
    <t>-1415506928</t>
  </si>
  <si>
    <t>Podlahová krabice Legrand IP66 box 4 moduly</t>
  </si>
  <si>
    <t>1571407719</t>
  </si>
  <si>
    <t>Podlahová krabice Legrand 16 modulů</t>
  </si>
  <si>
    <t>249817383</t>
  </si>
  <si>
    <t>Krabice instalační A11 OBO</t>
  </si>
  <si>
    <t>114723683</t>
  </si>
  <si>
    <t>Krabice rozvodná s víčkem a svorkovnicí KU 68-1903</t>
  </si>
  <si>
    <t>-846779178</t>
  </si>
  <si>
    <t>-15"DOPROVODNÉ_N</t>
  </si>
  <si>
    <t>Kabelový nosič OBO GRIP malý</t>
  </si>
  <si>
    <t>2115958415</t>
  </si>
  <si>
    <t>Kabelový nosič OBO GRIP velký</t>
  </si>
  <si>
    <t>788989274</t>
  </si>
  <si>
    <t>-10"DOPROVODNÉ_N</t>
  </si>
  <si>
    <t>Elektroinstalační trubka SF 20</t>
  </si>
  <si>
    <t>-1177176236</t>
  </si>
  <si>
    <t>Elektroinstalační trubka SF 35</t>
  </si>
  <si>
    <t>755745071</t>
  </si>
  <si>
    <t>-1938703175</t>
  </si>
  <si>
    <t>Kabelová chránička pro venkovní rozvody KF 09075</t>
  </si>
  <si>
    <t>-1057167622</t>
  </si>
  <si>
    <t>Uzemňovací svorka na potrubí s páskem Cu</t>
  </si>
  <si>
    <t>-1524915929</t>
  </si>
  <si>
    <t>Kabelový žlab 200x50</t>
  </si>
  <si>
    <t>979917955</t>
  </si>
  <si>
    <t>Kabelový žlab 100x50</t>
  </si>
  <si>
    <t>1711972860</t>
  </si>
  <si>
    <t>Kabelový žlab 50x50</t>
  </si>
  <si>
    <t>-1371847446</t>
  </si>
  <si>
    <t>1f/3f vývod pro zařízení</t>
  </si>
  <si>
    <t>1769993655</t>
  </si>
  <si>
    <t>-8"DOPROVODNÉ_N</t>
  </si>
  <si>
    <t>A2 LEDVANCE  PL PFM 600 30W 4000K UGR19</t>
  </si>
  <si>
    <t>1754831155</t>
  </si>
  <si>
    <t>A2 LEDVANCE PL PFM 600 30W 4000K UGR19</t>
  </si>
  <si>
    <t>B1 MODUS přisazené asymetrické LED ASTAP000L</t>
  </si>
  <si>
    <t>2025414719</t>
  </si>
  <si>
    <t>C1 LEDVANCE  DL SLIM DN 155 12 W 4000 K WT</t>
  </si>
  <si>
    <t>-788025767</t>
  </si>
  <si>
    <t>C1 LEDVANCE DL SLIM DN 155 12 W 4000 K WT</t>
  </si>
  <si>
    <t>C2 LEDVANCE  DL SLIM DN 210 18 W 4000 K WT</t>
  </si>
  <si>
    <t>-462603577</t>
  </si>
  <si>
    <t>C2 LEDVANCE DL SLIM DN 210 18 W 4000 K WT</t>
  </si>
  <si>
    <t>E1 VYRTYCH a.s. NEXI150-AT NexiTech, M/NM, 1h</t>
  </si>
  <si>
    <t>763126722</t>
  </si>
  <si>
    <t>N1 VYRTYCH a.s. DIOS-S2-1H, 5W 1h</t>
  </si>
  <si>
    <t>-250664159</t>
  </si>
  <si>
    <t>CYKY-J 4x35</t>
  </si>
  <si>
    <t>-1626306330</t>
  </si>
  <si>
    <t>CYKY-J 5x10</t>
  </si>
  <si>
    <t>-1471043822</t>
  </si>
  <si>
    <t>CYKY-J 5x2,5</t>
  </si>
  <si>
    <t>955765812</t>
  </si>
  <si>
    <t>H05RN 3x4</t>
  </si>
  <si>
    <t>-762258430</t>
  </si>
  <si>
    <t>1350</t>
  </si>
  <si>
    <t>-55"DOPROVODNÉ_N</t>
  </si>
  <si>
    <t>CYKY-J(O) 3x1,5</t>
  </si>
  <si>
    <t>1000294737</t>
  </si>
  <si>
    <t>CYKY-O 2x1,5</t>
  </si>
  <si>
    <t>-895794014</t>
  </si>
  <si>
    <t>Vodič CYA 25 (H07V-K) zž</t>
  </si>
  <si>
    <t>1089076298</t>
  </si>
  <si>
    <t>Vodič CY16</t>
  </si>
  <si>
    <t>-1393319841</t>
  </si>
  <si>
    <t>Vodič CY6 (H07V-U) zž</t>
  </si>
  <si>
    <t>-493793945</t>
  </si>
  <si>
    <t>-0,005"DOPROVODNÉ_N</t>
  </si>
  <si>
    <t>D8</t>
  </si>
  <si>
    <t>Hromosvod, uzemnění - provedení AlMgSi</t>
  </si>
  <si>
    <t>jímací vedení AlMgSi pr.8mm</t>
  </si>
  <si>
    <t>170342658</t>
  </si>
  <si>
    <t>izolovaný drát AlMgSi pr.8mm</t>
  </si>
  <si>
    <t>363685403</t>
  </si>
  <si>
    <t>svorka spojovací, křížová SK</t>
  </si>
  <si>
    <t>-1817204329</t>
  </si>
  <si>
    <t>svorka připojovací SP</t>
  </si>
  <si>
    <t>-580267494</t>
  </si>
  <si>
    <t>svorka zkušební SZ</t>
  </si>
  <si>
    <t>1460773811</t>
  </si>
  <si>
    <t>svorka spojovací SS</t>
  </si>
  <si>
    <t>1024283831</t>
  </si>
  <si>
    <t>podp. vedení (střecha)</t>
  </si>
  <si>
    <t>-1821585252</t>
  </si>
  <si>
    <t>jímací tyč s rovným koncem JR1,5</t>
  </si>
  <si>
    <t>1649809456</t>
  </si>
  <si>
    <t>pomocný jímač</t>
  </si>
  <si>
    <t>1619931204</t>
  </si>
  <si>
    <t>Pol79</t>
  </si>
  <si>
    <t>svorka k jímací tyči SJ</t>
  </si>
  <si>
    <t>-965416508</t>
  </si>
  <si>
    <t>Pol80</t>
  </si>
  <si>
    <t>podpěra vedení na zeď</t>
  </si>
  <si>
    <t>-846434617</t>
  </si>
  <si>
    <t>Pol81</t>
  </si>
  <si>
    <t>označovací štítek</t>
  </si>
  <si>
    <t>-1208650092</t>
  </si>
  <si>
    <t>Pol82</t>
  </si>
  <si>
    <t>krabice pro zkušební svorku</t>
  </si>
  <si>
    <t>1913242227</t>
  </si>
  <si>
    <t>zemnící pásek FeZn 30x4</t>
  </si>
  <si>
    <t>-219371889</t>
  </si>
  <si>
    <t>drát FeZn d=10mm</t>
  </si>
  <si>
    <t>-1850420811</t>
  </si>
  <si>
    <t>Pol85</t>
  </si>
  <si>
    <t>protikorozní nátěr</t>
  </si>
  <si>
    <t>1090279090</t>
  </si>
  <si>
    <t>prořez</t>
  </si>
  <si>
    <t>-14740657</t>
  </si>
  <si>
    <t>-455417692</t>
  </si>
  <si>
    <t>AV. - Příprava pro AV techniku</t>
  </si>
  <si>
    <t>HDMI kabel, optický fiber High Speed with Ether. 4K@60Hz kabel 10m, M/M, zlacené konektory</t>
  </si>
  <si>
    <t>HDMI kabel, optický fiber High Speed with Ether. 4K@60Hz kabel 15m, M/M, zlacené konektory</t>
  </si>
  <si>
    <t>HDMI spojka</t>
  </si>
  <si>
    <t>Datová zásuvka 45x22,5,mod.,neos., pro 1 keystone,</t>
  </si>
  <si>
    <t>Jednozásuvka 1xRJ45,  bez modulů</t>
  </si>
  <si>
    <t>Jednozásuvka 1xRJ45, bez modulů</t>
  </si>
  <si>
    <t>Požární konzole s integrovaným mechanickým koordinátorem a jedním elektromagnetem pro zajištění dveří v otevřené poloze, určen pro požárně odolné dvoukřídlé a kouřotěsné dveře</t>
  </si>
  <si>
    <t>Červené tlačítko, NC/NO výstup, zápustná montáž, prolam. plast, symbol EN54-11</t>
  </si>
  <si>
    <t>Otickokouřový požární detektor je spolu s paticí  určen pro připojení k systémům vyžadující napájení 24 V (např. MaR). Mikroprocesorově řízený tepelný hlásič, detekce poruch, hlásič reaguje na koncentraci kouře. Při aktivaci svítí červená LED a spíná výst</t>
  </si>
  <si>
    <t>Otickokouřový požární detektor je spolu s paticí určen pro připojení k systémům vyžadující napájení 24 V (např. MaR). Mikroprocesorově řízený tepelný hlásič, detekce poruch, hlásič reaguje na koncentraci kouře. Při aktivaci svítí červená LED a spíná výstupní relé v patici. Zatížení relé 30V/1A</t>
  </si>
  <si>
    <t>Napájecí zdroj 24V/2,2A</t>
  </si>
  <si>
    <t>F - Vzduchotechnika</t>
  </si>
  <si>
    <t>D1 - Digestoře - cvičná kuchyň</t>
  </si>
  <si>
    <t>D2 - Ventilátory</t>
  </si>
  <si>
    <t>D3 - Potrubí, tvarovky, koncové elementy</t>
  </si>
  <si>
    <t>D4 - Klimatizace</t>
  </si>
  <si>
    <t>D5 - Požární izolace</t>
  </si>
  <si>
    <t>D6 - Ostatní</t>
  </si>
  <si>
    <t>Digestoře - cvičná kuchyň</t>
  </si>
  <si>
    <t>VZT01</t>
  </si>
  <si>
    <t>MODIS 2-1R - 2200x950x360</t>
  </si>
  <si>
    <t>-277176148</t>
  </si>
  <si>
    <t>VZT02</t>
  </si>
  <si>
    <t>MODIS 2-1R - 1000x950x360</t>
  </si>
  <si>
    <t>-828903685</t>
  </si>
  <si>
    <t>VZT03</t>
  </si>
  <si>
    <t>GRANDE 2R - 900x1900x435</t>
  </si>
  <si>
    <t>-489535105</t>
  </si>
  <si>
    <t>VZT04</t>
  </si>
  <si>
    <t>tukové filtry</t>
  </si>
  <si>
    <t>1091345495</t>
  </si>
  <si>
    <t>Ventilátory</t>
  </si>
  <si>
    <t>VZT05</t>
  </si>
  <si>
    <t>RM160 ECOWATT IP 44 + DT 8R</t>
  </si>
  <si>
    <t>-239098712</t>
  </si>
  <si>
    <t>VZT06</t>
  </si>
  <si>
    <t>RM200 ECOWATT IP 44 + DT 8R</t>
  </si>
  <si>
    <t>-1644818021</t>
  </si>
  <si>
    <t>VZT07</t>
  </si>
  <si>
    <t>VENTS TT PRO 200 ST dvourychlostní ventilátor</t>
  </si>
  <si>
    <t>-421576900</t>
  </si>
  <si>
    <t>VZT08</t>
  </si>
  <si>
    <t>přepínač otáček P2-10</t>
  </si>
  <si>
    <t>-1190884588</t>
  </si>
  <si>
    <t>Potrubí, tvarovky, koncové elementy</t>
  </si>
  <si>
    <t>R230001</t>
  </si>
  <si>
    <t>Talířový ventil odtah vzduchu KO 100 - včetně rámečku</t>
  </si>
  <si>
    <t>570508181</t>
  </si>
  <si>
    <t>R230002</t>
  </si>
  <si>
    <t>Talířový ventil odtah vzduchu KO 125 - včetně rámečku</t>
  </si>
  <si>
    <t>257091469</t>
  </si>
  <si>
    <t>R153004</t>
  </si>
  <si>
    <t>SVA 200 - spojka vnitřní ø200mm</t>
  </si>
  <si>
    <t>1551789937</t>
  </si>
  <si>
    <t>R153005</t>
  </si>
  <si>
    <t>SVA 250 - spojka vnitřní ø250mm</t>
  </si>
  <si>
    <t>-1555034897</t>
  </si>
  <si>
    <t>R219100</t>
  </si>
  <si>
    <t>Trouba SPIRO Ø 100 ( l=3 bm)</t>
  </si>
  <si>
    <t>-988918976</t>
  </si>
  <si>
    <t>R219125</t>
  </si>
  <si>
    <t>Trouba SPIRO Ø 125 ( l=3 bm)</t>
  </si>
  <si>
    <t>-1858857470</t>
  </si>
  <si>
    <t>R219160</t>
  </si>
  <si>
    <t>Trouba SPIRO Ø 160 ( l=3 bm)</t>
  </si>
  <si>
    <t>1100708627</t>
  </si>
  <si>
    <t>R219200</t>
  </si>
  <si>
    <t>Trouba SPIRO Ø 200 ( l=3 bm)</t>
  </si>
  <si>
    <t>162803395</t>
  </si>
  <si>
    <t>R219250</t>
  </si>
  <si>
    <t>Trouba SPIRO Ø 250 ( l=3 bm)</t>
  </si>
  <si>
    <t>-144029776</t>
  </si>
  <si>
    <t>R220002</t>
  </si>
  <si>
    <t>OS koleno Ø 100/90</t>
  </si>
  <si>
    <t>1636524667</t>
  </si>
  <si>
    <t>R220003</t>
  </si>
  <si>
    <t>OS koleno Ø 125/90</t>
  </si>
  <si>
    <t>812759625</t>
  </si>
  <si>
    <t>R220005</t>
  </si>
  <si>
    <t>OS koleno Ø 160/90</t>
  </si>
  <si>
    <t>-481098846</t>
  </si>
  <si>
    <t>R220007</t>
  </si>
  <si>
    <t>OS koleno Ø 200/90</t>
  </si>
  <si>
    <t>-1635371885</t>
  </si>
  <si>
    <t>R220009</t>
  </si>
  <si>
    <t>OS koleno Ø 250/90</t>
  </si>
  <si>
    <t>-1660625942</t>
  </si>
  <si>
    <t>R220107</t>
  </si>
  <si>
    <t>OS koleno Ø 200/45</t>
  </si>
  <si>
    <t>-1967068912</t>
  </si>
  <si>
    <t>R221104</t>
  </si>
  <si>
    <t>OBJ Odbočka jednostrannná 90° 125/100</t>
  </si>
  <si>
    <t>1507396045</t>
  </si>
  <si>
    <t>R221105</t>
  </si>
  <si>
    <t>OBJ Odbočka jednostrannná 90° 125/125</t>
  </si>
  <si>
    <t>617442507</t>
  </si>
  <si>
    <t>R221108</t>
  </si>
  <si>
    <t>OBJ Odbočka jednostrannná 90° 160/125</t>
  </si>
  <si>
    <t>-116941862</t>
  </si>
  <si>
    <t>R221109</t>
  </si>
  <si>
    <t>OBJ Odbočka jednostrannná 90° 160/160</t>
  </si>
  <si>
    <t>1730281038</t>
  </si>
  <si>
    <t>R221113</t>
  </si>
  <si>
    <t>OBJ Odbočka jednostrannná 90° 200/160</t>
  </si>
  <si>
    <t>1977629363</t>
  </si>
  <si>
    <t>R221322</t>
  </si>
  <si>
    <t>OBJ Odbočka jednostrannná 45° 200/160</t>
  </si>
  <si>
    <t>1959201201</t>
  </si>
  <si>
    <t>R221328</t>
  </si>
  <si>
    <t>OBJ Odbočka jednostrannná 45° 250/200</t>
  </si>
  <si>
    <t>1038550326</t>
  </si>
  <si>
    <t>R221513</t>
  </si>
  <si>
    <t>KKS 60 250/200 - kalhotový kus</t>
  </si>
  <si>
    <t>-9165237</t>
  </si>
  <si>
    <t>R222003</t>
  </si>
  <si>
    <t>PRO přechod 125/100</t>
  </si>
  <si>
    <t>2061210823</t>
  </si>
  <si>
    <t>R222006</t>
  </si>
  <si>
    <t>PRO přechod 160/125</t>
  </si>
  <si>
    <t>1864368501</t>
  </si>
  <si>
    <t>R222009</t>
  </si>
  <si>
    <t>PRO přechod 200/160</t>
  </si>
  <si>
    <t>228200664</t>
  </si>
  <si>
    <t>R222012</t>
  </si>
  <si>
    <t>PRO přechod 250/200</t>
  </si>
  <si>
    <t>-116006161</t>
  </si>
  <si>
    <t>R224103</t>
  </si>
  <si>
    <t>spojka vnější SN 125</t>
  </si>
  <si>
    <t>1364975681</t>
  </si>
  <si>
    <t>R224106</t>
  </si>
  <si>
    <t>spojka vnější SN 160</t>
  </si>
  <si>
    <t>-820083367</t>
  </si>
  <si>
    <t>R224108</t>
  </si>
  <si>
    <t>spojka vnější SN 200</t>
  </si>
  <si>
    <t>-238774088</t>
  </si>
  <si>
    <t>R224110</t>
  </si>
  <si>
    <t>spojka vnější SN 250</t>
  </si>
  <si>
    <t>718890086</t>
  </si>
  <si>
    <t>R226204</t>
  </si>
  <si>
    <t>Zpětná klapka 200 (RSK)</t>
  </si>
  <si>
    <t>-768034684</t>
  </si>
  <si>
    <t>Klimatizace</t>
  </si>
  <si>
    <t>VZT09</t>
  </si>
  <si>
    <t>venkovní jednotka 5MXM90 N</t>
  </si>
  <si>
    <t>1542522873</t>
  </si>
  <si>
    <t>VZT10</t>
  </si>
  <si>
    <t>vnitřní jednotka FTXP 25 M</t>
  </si>
  <si>
    <t>1693375891</t>
  </si>
  <si>
    <t>VZT11</t>
  </si>
  <si>
    <t>vnitřní jednotkaFTXP 20 M</t>
  </si>
  <si>
    <t>1285356021</t>
  </si>
  <si>
    <t>VZT12</t>
  </si>
  <si>
    <t>připojovací 2 x  Cu potrubí včetně izolace</t>
  </si>
  <si>
    <t>827410490</t>
  </si>
  <si>
    <t>připojovací 2 x Cu potrubí včetně izolace</t>
  </si>
  <si>
    <t>Požární izolace</t>
  </si>
  <si>
    <t>VZT13</t>
  </si>
  <si>
    <t>požární izolace tl. 30 mm</t>
  </si>
  <si>
    <t>-957918374</t>
  </si>
  <si>
    <t>Ostatní</t>
  </si>
  <si>
    <t>R311010</t>
  </si>
  <si>
    <t>lepící páska univerzální š. - 50mm       50m</t>
  </si>
  <si>
    <t>1356965394</t>
  </si>
  <si>
    <t>lepící páska univerzální š. - 50mm 50m</t>
  </si>
  <si>
    <t>R311030</t>
  </si>
  <si>
    <t>lepící páska AL š. - 50mm       50m</t>
  </si>
  <si>
    <t>-757685753</t>
  </si>
  <si>
    <t>lepící páska AL š. - 50mm 50m</t>
  </si>
  <si>
    <t>R313030</t>
  </si>
  <si>
    <t>Nylonová spona vázací 9/1020 mm na průměr do 290 mm</t>
  </si>
  <si>
    <t>-1845935709</t>
  </si>
  <si>
    <t>R314010</t>
  </si>
  <si>
    <t>Hmoždinka FISCHER GK č. 52389 (závěs na sádrok.)</t>
  </si>
  <si>
    <t>2040572966</t>
  </si>
  <si>
    <t>VZT14</t>
  </si>
  <si>
    <t>Montážní práce</t>
  </si>
  <si>
    <t>soubur</t>
  </si>
  <si>
    <t>-2117730901</t>
  </si>
  <si>
    <t>VZT15</t>
  </si>
  <si>
    <t>Uvedení do provozu</t>
  </si>
  <si>
    <t>-1332092511</t>
  </si>
  <si>
    <t xml:space="preserve">    723 - Zdravotechnika - vnitřní plynovod</t>
  </si>
  <si>
    <t>829146187</t>
  </si>
  <si>
    <t>18*0,8*1,2</t>
  </si>
  <si>
    <t>-2106982615</t>
  </si>
  <si>
    <t>17,28-11,52</t>
  </si>
  <si>
    <t>-85920747</t>
  </si>
  <si>
    <t>18*0,8</t>
  </si>
  <si>
    <t>1369078855</t>
  </si>
  <si>
    <t>5,76*1,8 "Přepočtené koeficientem množství</t>
  </si>
  <si>
    <t>-2090802900</t>
  </si>
  <si>
    <t>379636197</t>
  </si>
  <si>
    <t>17,28-4,32-1,44</t>
  </si>
  <si>
    <t>1859445608</t>
  </si>
  <si>
    <t>18*0,8*0,3</t>
  </si>
  <si>
    <t>štěrkopísek netříděný zásypový</t>
  </si>
  <si>
    <t>1809109343</t>
  </si>
  <si>
    <t>4,32*2 "Přepočtené koeficientem množství</t>
  </si>
  <si>
    <t>-2099792890</t>
  </si>
  <si>
    <t>18*0,8*0,1</t>
  </si>
  <si>
    <t>871161211</t>
  </si>
  <si>
    <t>Montáž potrubí z PE100 SDR 11 otevřený výkop svařovaných elektrotvarovkou D 32 x 3,0 mm</t>
  </si>
  <si>
    <t>-754598434</t>
  </si>
  <si>
    <t>28613170</t>
  </si>
  <si>
    <t>trubka vodovodní PE100 SDR11 se signalizační vrstvou 32x3,0mm</t>
  </si>
  <si>
    <t>-1905944596</t>
  </si>
  <si>
    <t>P02</t>
  </si>
  <si>
    <t>Chránička</t>
  </si>
  <si>
    <t>-1690502198</t>
  </si>
  <si>
    <t>P01</t>
  </si>
  <si>
    <t>Napojení na stávající rozvod plynu</t>
  </si>
  <si>
    <t>-1414488900</t>
  </si>
  <si>
    <t>-1935227253</t>
  </si>
  <si>
    <t>723</t>
  </si>
  <si>
    <t>Zdravotechnika - vnitřní plynovod</t>
  </si>
  <si>
    <t>723170213</t>
  </si>
  <si>
    <t>Potrubí plynové plastové ze síťovaného Pe, PN 10 D 20/2,0 mm spojované lisovacími tvarovkami</t>
  </si>
  <si>
    <t>-1921548456</t>
  </si>
  <si>
    <t>723170214</t>
  </si>
  <si>
    <t>Potrubí plynové plastové ze síťovaného Pe, PN 10 D 26/3,0 mm spojované lisovacími tvarovkami</t>
  </si>
  <si>
    <t>-1880766528</t>
  </si>
  <si>
    <t>723170215</t>
  </si>
  <si>
    <t>Potrubí plynové plastové ze síťovaného Pe, PN 10 D 32/3,0 mm spojované lisovacími tvarovkami</t>
  </si>
  <si>
    <t>801991651</t>
  </si>
  <si>
    <t>723170224</t>
  </si>
  <si>
    <t>Ochrana plynového potrubí ze síťovaného Pe korugovanými trubkami D 26</t>
  </si>
  <si>
    <t>93825406</t>
  </si>
  <si>
    <t>723190104</t>
  </si>
  <si>
    <t>Přípojka plynovodní nerezová hadice G 1/2"F x G 1/2"F délky 75 cm spojovaná na závit</t>
  </si>
  <si>
    <t>1692447230</t>
  </si>
  <si>
    <t>723230104</t>
  </si>
  <si>
    <t>Kulový uzávěr přímý PN 5 G 1" FF s protipožární armaturou a 2x vnitřním závitem</t>
  </si>
  <si>
    <t>-1625865423</t>
  </si>
  <si>
    <t>723231163</t>
  </si>
  <si>
    <t>Kohout kulový přímý G 3/4" PN 42 do 185°C plnoprůtokový vnitřní závit těžká řada</t>
  </si>
  <si>
    <t>1719749655</t>
  </si>
  <si>
    <t>998723103</t>
  </si>
  <si>
    <t>Přesun hmot tonážní pro vnitřní plynovod v objektech v přes 12 do 24 m</t>
  </si>
  <si>
    <t>-523569893</t>
  </si>
  <si>
    <t>725619101</t>
  </si>
  <si>
    <t>Montáž sporáku na zemní plyn</t>
  </si>
  <si>
    <t>1050459194</t>
  </si>
  <si>
    <t>54112236</t>
  </si>
  <si>
    <t>deska plynová vařidl.vestavná nerez 2 hořáky vn zapalování</t>
  </si>
  <si>
    <t>-261973028</t>
  </si>
  <si>
    <t>215790187</t>
  </si>
  <si>
    <t>-2035099069</t>
  </si>
  <si>
    <t>SEZNAM FIGUR</t>
  </si>
  <si>
    <t>Výměra</t>
  </si>
  <si>
    <t xml:space="preserve"> 03921-III-NEPRIME_N/ SO_05</t>
  </si>
  <si>
    <t>S03a</t>
  </si>
  <si>
    <t>S04a - PODLAHA NA TERÉNU (SPOLEČNÉ PROSTORY) - KERAMICKÁ DLAŽBA</t>
  </si>
  <si>
    <t>"S04a PODLAHA NA TERÉNU (SPOLEČNÉ PROSTORY),</t>
  </si>
  <si>
    <t>22,42+1,89+2,09+5,69</t>
  </si>
  <si>
    <t>S03b</t>
  </si>
  <si>
    <t>PODLAHA NA TERÉNU (OBYT. MÍSTNOSTI) - PVC</t>
  </si>
  <si>
    <t>"S04b PODLAHA NA TERÉNU (OBYT. MÍSTNOSTI),</t>
  </si>
  <si>
    <t>2,68+1,39+20,77+3,02+26,83+17,67</t>
  </si>
  <si>
    <t>S03c</t>
  </si>
  <si>
    <t>PODLAHA NA TERÉNU (KOUPELNY) - KERAMICKÁ DLAŽBA</t>
  </si>
  <si>
    <t>"S04c PODLAHA NA TERÉNU (KOUPELNY),</t>
  </si>
  <si>
    <t>3,71+3,53</t>
  </si>
  <si>
    <t>S04d</t>
  </si>
  <si>
    <t>S04d PODLAHA NA TERÉNU/KLENBĚ (TECHNICKÁ MÍSTNOST)</t>
  </si>
  <si>
    <t>5,76</t>
  </si>
  <si>
    <t>S05</t>
  </si>
  <si>
    <t>PODLAHA SUTERÉN + DVORNÍ KŘÍDLO 1.NP - BETONOVÁ DLAŽBA</t>
  </si>
  <si>
    <t>"S03 PODLAHA SUTERÉN</t>
  </si>
  <si>
    <t>"0.01 - 0.04</t>
  </si>
  <si>
    <t>11,8+1,43+5,76+2,73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</si>
  <si>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</si>
  <si>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</si>
  <si>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</si>
  <si>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</si>
  <si>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</si>
  <si>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</si>
  <si>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</si>
  <si>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</si>
  <si>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</si>
  <si>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</si>
  <si>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</si>
  <si>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</si>
  <si>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</si>
  <si>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</si>
  <si>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</si>
  <si>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</si>
  <si>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</si>
  <si>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</si>
  <si>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</si>
  <si>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</si>
  <si>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</si>
  <si>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</si>
  <si>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</si>
  <si>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</si>
  <si>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</si>
  <si>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</si>
  <si>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</si>
  <si>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</si>
  <si>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</si>
  <si>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</si>
  <si>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</si>
  <si>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</si>
  <si>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</si>
  <si>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</si>
  <si>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</si>
  <si>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</si>
  <si>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</si>
  <si>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</si>
  <si>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</si>
  <si>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</si>
  <si>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</si>
  <si>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</si>
  <si>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</si>
  <si>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</si>
  <si>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</si>
  <si>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</si>
  <si>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</si>
  <si>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</si>
  <si>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</si>
  <si>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</si>
  <si>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</si>
  <si>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</si>
  <si>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</si>
  <si>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</si>
  <si>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</si>
  <si>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</si>
  <si>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</si>
  <si>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</si>
  <si>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</si>
  <si>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</si>
  <si>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</si>
  <si>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</si>
  <si>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</si>
  <si>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</si>
  <si>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</si>
  <si>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</si>
  <si>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</si>
  <si>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</si>
  <si>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</si>
  <si>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</si>
  <si>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</si>
  <si>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</si>
  <si>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</si>
  <si>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</si>
  <si>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</si>
  <si>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</si>
  <si>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</si>
  <si>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</si>
  <si>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</si>
  <si>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</si>
  <si>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</si>
  <si>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</si>
  <si>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</si>
  <si>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</si>
  <si>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</si>
  <si>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</si>
  <si>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</si>
  <si>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</si>
  <si>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</si>
  <si>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</si>
  <si>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</si>
  <si>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</si>
  <si>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</si>
  <si>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</si>
  <si>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</si>
  <si>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</si>
  <si>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</si>
  <si>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</si>
  <si>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</si>
  <si>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</si>
  <si>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</si>
  <si>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</si>
  <si>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</si>
  <si>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</si>
  <si>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</si>
  <si>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</si>
  <si>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</si>
  <si>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</si>
  <si>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</si>
  <si>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</si>
  <si>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</si>
  <si>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</si>
  <si>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</si>
  <si>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</si>
  <si>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</si>
  <si>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</si>
  <si>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</si>
  <si>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</si>
  <si>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</si>
  <si>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</si>
  <si>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</si>
  <si>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</si>
  <si>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</si>
  <si>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</si>
  <si>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</si>
  <si>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</si>
  <si>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</si>
  <si>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</si>
  <si>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</si>
  <si>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</si>
  <si>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</si>
  <si>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</si>
  <si>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</si>
  <si>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</si>
  <si>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</si>
  <si>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</si>
  <si>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</si>
  <si>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</si>
  <si>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</si>
  <si>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</si>
  <si>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</si>
  <si>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</si>
  <si>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</si>
  <si>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</si>
  <si>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</si>
  <si>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</si>
  <si>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</si>
  <si>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</si>
  <si>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</si>
  <si>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</si>
  <si>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</si>
  <si>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</si>
  <si>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</si>
  <si>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</si>
  <si>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</si>
  <si>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</si>
  <si>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</si>
  <si>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</si>
  <si>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</si>
  <si>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</si>
  <si>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</si>
  <si>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</si>
  <si>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</si>
  <si>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</si>
  <si>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</si>
  <si>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</si>
  <si>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</si>
  <si>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</si>
  <si>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</si>
  <si>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</si>
  <si>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</si>
  <si>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</si>
  <si>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</si>
  <si>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</si>
  <si>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</si>
  <si>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</si>
  <si>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</si>
  <si>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</si>
  <si>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</si>
  <si>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</si>
  <si>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</si>
  <si>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</si>
  <si>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</si>
  <si>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</si>
  <si>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 xml:space="preserve">Posuvná vrata s dřevěnou výplní (ocelový rám) </t>
  </si>
  <si>
    <t xml:space="preserve">Posuvná vrata s dřevěnou výplní (ocelový rám) rozměr 2820x1800mm
svařovaný rám z jaklů 60x50x3, 4x kotevní úhelník L40x40x3x1650, lanové ztužidlo
výplň z latí 40x60mm á 120mm
včetně pojezdu a vodící lišty s kladkami
</t>
  </si>
  <si>
    <t>Kuchyňská linka - pracovní deska š. 600mm se spodní skříňkou
Materiál laminovaná dřevotříska, výška 820mm, pracovní deska tl.28mm
Jedna sestava o 4 polích= vestavná trouba, skříň se 4mi šuplíky, 2 skříně s policí
Dvířka hladká, bílá, povrch lesklý, madla hranatá, leštěný chromový kov
Plynová varná deska vestavná, nerez, 2 hořáky vnější zapalování
Dřez nerezový se zápachovou uzávěrkou odkapávací plochou
Stojánková dřezová baterie s otáčivým kulatým ústím
včetně zásuvek do pracovní desky případně do zvýšeného soklu mezi linkami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</si>
</sst>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1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31" fillId="0" borderId="0" xfId="20" applyFont="1" applyAlignment="1">
      <alignment horizontal="center" vertical="center"/>
    </xf>
    <xf numFmtId="4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40" fillId="0" borderId="22" xfId="0" applyFont="1" applyBorder="1" applyAlignment="1">
      <alignment horizontal="center" vertical="center"/>
    </xf>
    <xf numFmtId="49" fontId="40" fillId="0" borderId="22" xfId="0" applyNumberFormat="1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center" vertical="center" wrapText="1"/>
    </xf>
    <xf numFmtId="167" fontId="40" fillId="0" borderId="22" xfId="0" applyNumberFormat="1" applyFont="1" applyBorder="1" applyAlignment="1">
      <alignment vertical="center"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40" fillId="2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6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0" fillId="0" borderId="0" xfId="0" applyAlignment="1">
      <alignment vertical="top"/>
    </xf>
    <xf numFmtId="0" fontId="44" fillId="0" borderId="23" xfId="0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6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48" fillId="0" borderId="29" xfId="0" applyFont="1" applyBorder="1" applyAlignment="1">
      <alignment vertical="center" wrapText="1"/>
    </xf>
    <xf numFmtId="0" fontId="44" fillId="0" borderId="30" xfId="0" applyFont="1" applyBorder="1" applyAlignment="1">
      <alignment vertical="center" wrapText="1"/>
    </xf>
    <xf numFmtId="0" fontId="44" fillId="0" borderId="0" xfId="0" applyFont="1" applyBorder="1" applyAlignment="1">
      <alignment vertical="top"/>
    </xf>
    <xf numFmtId="0" fontId="44" fillId="0" borderId="0" xfId="0" applyFont="1" applyAlignment="1">
      <alignment vertical="top"/>
    </xf>
    <xf numFmtId="0" fontId="44" fillId="0" borderId="2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6" fillId="0" borderId="29" xfId="0" applyFont="1" applyBorder="1" applyAlignment="1">
      <alignment horizontal="center" vertical="center"/>
    </xf>
    <xf numFmtId="0" fontId="49" fillId="0" borderId="29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7" fillId="0" borderId="28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6" fillId="0" borderId="29" xfId="0" applyFont="1" applyBorder="1" applyAlignment="1">
      <alignment horizontal="left"/>
    </xf>
    <xf numFmtId="0" fontId="49" fillId="0" borderId="29" xfId="0" applyFont="1" applyBorder="1"/>
    <xf numFmtId="0" fontId="44" fillId="0" borderId="26" xfId="0" applyFont="1" applyBorder="1" applyAlignment="1">
      <alignment vertical="top"/>
    </xf>
    <xf numFmtId="0" fontId="44" fillId="0" borderId="27" xfId="0" applyFont="1" applyBorder="1" applyAlignment="1">
      <alignment vertical="top"/>
    </xf>
    <xf numFmtId="0" fontId="44" fillId="0" borderId="28" xfId="0" applyFont="1" applyBorder="1" applyAlignment="1">
      <alignment vertical="top"/>
    </xf>
    <xf numFmtId="0" fontId="44" fillId="0" borderId="29" xfId="0" applyFont="1" applyBorder="1" applyAlignment="1">
      <alignment vertical="top"/>
    </xf>
    <xf numFmtId="0" fontId="44" fillId="0" borderId="30" xfId="0" applyFont="1" applyBorder="1" applyAlignment="1">
      <alignment vertical="top"/>
    </xf>
    <xf numFmtId="0" fontId="30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left"/>
    </xf>
    <xf numFmtId="0" fontId="45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2251105" TargetMode="External" /><Relationship Id="rId2" Type="http://schemas.openxmlformats.org/officeDocument/2006/relationships/hyperlink" Target="https://podminky.urs.cz/item/CS_URS_2022_01/171152501" TargetMode="External" /><Relationship Id="rId3" Type="http://schemas.openxmlformats.org/officeDocument/2006/relationships/hyperlink" Target="https://podminky.urs.cz/item/CS_URS_2022_01/171201221" TargetMode="External" /><Relationship Id="rId4" Type="http://schemas.openxmlformats.org/officeDocument/2006/relationships/hyperlink" Target="https://podminky.urs.cz/item/CS_URS_2022_01/171251201" TargetMode="External" /><Relationship Id="rId5" Type="http://schemas.openxmlformats.org/officeDocument/2006/relationships/hyperlink" Target="https://podminky.urs.cz/item/CS_URS_2022_01/338171113" TargetMode="External" /><Relationship Id="rId6" Type="http://schemas.openxmlformats.org/officeDocument/2006/relationships/hyperlink" Target="https://podminky.urs.cz/item/CS_URS_2022_01/338171115" TargetMode="External" /><Relationship Id="rId7" Type="http://schemas.openxmlformats.org/officeDocument/2006/relationships/hyperlink" Target="https://podminky.urs.cz/item/CS_URS_2022_01/348401130" TargetMode="External" /><Relationship Id="rId8" Type="http://schemas.openxmlformats.org/officeDocument/2006/relationships/hyperlink" Target="https://podminky.urs.cz/item/CS_URS_2022_01/564760111" TargetMode="External" /><Relationship Id="rId9" Type="http://schemas.openxmlformats.org/officeDocument/2006/relationships/hyperlink" Target="https://podminky.urs.cz/item/CS_URS_2022_01/564761111" TargetMode="External" /><Relationship Id="rId10" Type="http://schemas.openxmlformats.org/officeDocument/2006/relationships/hyperlink" Target="https://podminky.urs.cz/item/CS_URS_2022_01/596211212" TargetMode="External" /><Relationship Id="rId11" Type="http://schemas.openxmlformats.org/officeDocument/2006/relationships/hyperlink" Target="https://podminky.urs.cz/item/CS_URS_2022_01/916231112" TargetMode="External" /><Relationship Id="rId12" Type="http://schemas.openxmlformats.org/officeDocument/2006/relationships/hyperlink" Target="https://podminky.urs.cz/item/CS_URS_2022_01/998223011" TargetMode="External" /><Relationship Id="rId13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2151101" TargetMode="External" /><Relationship Id="rId2" Type="http://schemas.openxmlformats.org/officeDocument/2006/relationships/hyperlink" Target="https://podminky.urs.cz/item/CS_URS_2023_02/174151101" TargetMode="External" /><Relationship Id="rId3" Type="http://schemas.openxmlformats.org/officeDocument/2006/relationships/hyperlink" Target="https://podminky.urs.cz/item/CS_URS_2023_02/181951112" TargetMode="External" /><Relationship Id="rId4" Type="http://schemas.openxmlformats.org/officeDocument/2006/relationships/hyperlink" Target="https://podminky.urs.cz/item/CS_URS_2023_02/451573111" TargetMode="External" /><Relationship Id="rId5" Type="http://schemas.openxmlformats.org/officeDocument/2006/relationships/hyperlink" Target="https://podminky.urs.cz/item/CS_URS_2023_02/998276101" TargetMode="External" /><Relationship Id="rId6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2151254" TargetMode="External" /><Relationship Id="rId2" Type="http://schemas.openxmlformats.org/officeDocument/2006/relationships/hyperlink" Target="https://podminky.urs.cz/item/CS_URS_2023_02/174151101" TargetMode="External" /><Relationship Id="rId3" Type="http://schemas.openxmlformats.org/officeDocument/2006/relationships/hyperlink" Target="https://podminky.urs.cz/item/CS_URS_2023_02/181951112" TargetMode="External" /><Relationship Id="rId4" Type="http://schemas.openxmlformats.org/officeDocument/2006/relationships/hyperlink" Target="https://podminky.urs.cz/item/CS_URS_2023_02/451573111" TargetMode="External" /><Relationship Id="rId5" Type="http://schemas.openxmlformats.org/officeDocument/2006/relationships/hyperlink" Target="https://podminky.urs.cz/item/CS_URS_2023_02/892351111" TargetMode="External" /><Relationship Id="rId6" Type="http://schemas.openxmlformats.org/officeDocument/2006/relationships/hyperlink" Target="https://podminky.urs.cz/item/CS_URS_2023_02/899722113" TargetMode="External" /><Relationship Id="rId7" Type="http://schemas.openxmlformats.org/officeDocument/2006/relationships/hyperlink" Target="https://podminky.urs.cz/item/CS_URS_2023_02/998276101" TargetMode="External" /><Relationship Id="rId8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612341121" TargetMode="External" /><Relationship Id="rId2" Type="http://schemas.openxmlformats.org/officeDocument/2006/relationships/hyperlink" Target="https://podminky.urs.cz/item/CS_URS_2022_01/612341191" TargetMode="External" /><Relationship Id="rId3" Type="http://schemas.openxmlformats.org/officeDocument/2006/relationships/hyperlink" Target="https://podminky.urs.cz/item/CS_URS_2022_01/622143005" TargetMode="External" /><Relationship Id="rId4" Type="http://schemas.openxmlformats.org/officeDocument/2006/relationships/hyperlink" Target="https://podminky.urs.cz/item/CS_URS_2022_01/632441213" TargetMode="External" /><Relationship Id="rId5" Type="http://schemas.openxmlformats.org/officeDocument/2006/relationships/hyperlink" Target="https://podminky.urs.cz/item/CS_URS_2022_01/632481213" TargetMode="External" /><Relationship Id="rId6" Type="http://schemas.openxmlformats.org/officeDocument/2006/relationships/hyperlink" Target="https://podminky.urs.cz/item/CS_URS_2022_01/633811111" TargetMode="External" /><Relationship Id="rId7" Type="http://schemas.openxmlformats.org/officeDocument/2006/relationships/hyperlink" Target="https://podminky.urs.cz/item/CS_URS_2022_01/634112112" TargetMode="External" /><Relationship Id="rId8" Type="http://schemas.openxmlformats.org/officeDocument/2006/relationships/hyperlink" Target="https://podminky.urs.cz/item/CS_URS_2022_01/952901111" TargetMode="External" /><Relationship Id="rId9" Type="http://schemas.openxmlformats.org/officeDocument/2006/relationships/hyperlink" Target="https://podminky.urs.cz/item/CS_URS_2022_01/998011003" TargetMode="External" /><Relationship Id="rId10" Type="http://schemas.openxmlformats.org/officeDocument/2006/relationships/hyperlink" Target="https://podminky.urs.cz/item/CS_URS_2022_01/713121111" TargetMode="External" /><Relationship Id="rId11" Type="http://schemas.openxmlformats.org/officeDocument/2006/relationships/hyperlink" Target="https://podminky.urs.cz/item/CS_URS_2022_01/998713103" TargetMode="External" /><Relationship Id="rId12" Type="http://schemas.openxmlformats.org/officeDocument/2006/relationships/hyperlink" Target="https://podminky.urs.cz/item/CS_URS_2022_01/763121714" TargetMode="External" /><Relationship Id="rId13" Type="http://schemas.openxmlformats.org/officeDocument/2006/relationships/hyperlink" Target="https://podminky.urs.cz/item/CS_URS_2022_01/763121761" TargetMode="External" /><Relationship Id="rId14" Type="http://schemas.openxmlformats.org/officeDocument/2006/relationships/hyperlink" Target="https://podminky.urs.cz/item/CS_URS_2022_01/763131411" TargetMode="External" /><Relationship Id="rId15" Type="http://schemas.openxmlformats.org/officeDocument/2006/relationships/hyperlink" Target="https://podminky.urs.cz/item/CS_URS_2022_01/763131714" TargetMode="External" /><Relationship Id="rId16" Type="http://schemas.openxmlformats.org/officeDocument/2006/relationships/hyperlink" Target="https://podminky.urs.cz/item/CS_URS_2022_01/763131765" TargetMode="External" /><Relationship Id="rId17" Type="http://schemas.openxmlformats.org/officeDocument/2006/relationships/hyperlink" Target="https://podminky.urs.cz/item/CS_URS_2022_01/763131771" TargetMode="External" /><Relationship Id="rId18" Type="http://schemas.openxmlformats.org/officeDocument/2006/relationships/hyperlink" Target="https://podminky.urs.cz/item/CS_URS_2022_01/763164751" TargetMode="External" /><Relationship Id="rId19" Type="http://schemas.openxmlformats.org/officeDocument/2006/relationships/hyperlink" Target="https://podminky.urs.cz/item/CS_URS_2022_01/763172322" TargetMode="External" /><Relationship Id="rId20" Type="http://schemas.openxmlformats.org/officeDocument/2006/relationships/hyperlink" Target="https://podminky.urs.cz/item/CS_URS_2022_01/998763303" TargetMode="External" /><Relationship Id="rId21" Type="http://schemas.openxmlformats.org/officeDocument/2006/relationships/hyperlink" Target="https://podminky.urs.cz/item/CS_URS_2022_01/766694122" TargetMode="External" /><Relationship Id="rId22" Type="http://schemas.openxmlformats.org/officeDocument/2006/relationships/hyperlink" Target="https://podminky.urs.cz/item/CS_URS_2022_01/998766103" TargetMode="External" /><Relationship Id="rId23" Type="http://schemas.openxmlformats.org/officeDocument/2006/relationships/hyperlink" Target="https://podminky.urs.cz/item/CS_URS_2022_01/771121011" TargetMode="External" /><Relationship Id="rId24" Type="http://schemas.openxmlformats.org/officeDocument/2006/relationships/hyperlink" Target="https://podminky.urs.cz/item/CS_URS_2022_01/771474112" TargetMode="External" /><Relationship Id="rId25" Type="http://schemas.openxmlformats.org/officeDocument/2006/relationships/hyperlink" Target="https://podminky.urs.cz/item/CS_URS_2022_01/771574111" TargetMode="External" /><Relationship Id="rId26" Type="http://schemas.openxmlformats.org/officeDocument/2006/relationships/hyperlink" Target="https://podminky.urs.cz/item/CS_URS_2022_01/771577133" TargetMode="External" /><Relationship Id="rId27" Type="http://schemas.openxmlformats.org/officeDocument/2006/relationships/hyperlink" Target="https://podminky.urs.cz/item/CS_URS_2022_01/771592011" TargetMode="External" /><Relationship Id="rId28" Type="http://schemas.openxmlformats.org/officeDocument/2006/relationships/hyperlink" Target="https://podminky.urs.cz/item/CS_URS_2022_01/998771103" TargetMode="External" /><Relationship Id="rId29" Type="http://schemas.openxmlformats.org/officeDocument/2006/relationships/hyperlink" Target="https://podminky.urs.cz/item/CS_URS_2022_01/781121011" TargetMode="External" /><Relationship Id="rId30" Type="http://schemas.openxmlformats.org/officeDocument/2006/relationships/hyperlink" Target="https://podminky.urs.cz/item/CS_URS_2022_01/781474111" TargetMode="External" /><Relationship Id="rId31" Type="http://schemas.openxmlformats.org/officeDocument/2006/relationships/hyperlink" Target="https://podminky.urs.cz/item/CS_URS_2022_01/781477113" TargetMode="External" /><Relationship Id="rId32" Type="http://schemas.openxmlformats.org/officeDocument/2006/relationships/hyperlink" Target="https://podminky.urs.cz/item/CS_URS_2022_01/781494511" TargetMode="External" /><Relationship Id="rId33" Type="http://schemas.openxmlformats.org/officeDocument/2006/relationships/hyperlink" Target="https://podminky.urs.cz/item/CS_URS_2022_01/781495211" TargetMode="External" /><Relationship Id="rId34" Type="http://schemas.openxmlformats.org/officeDocument/2006/relationships/hyperlink" Target="https://podminky.urs.cz/item/CS_URS_2022_01/998781103" TargetMode="External" /><Relationship Id="rId35" Type="http://schemas.openxmlformats.org/officeDocument/2006/relationships/hyperlink" Target="https://podminky.urs.cz/item/CS_URS_2022_01/784211101" TargetMode="External" /><Relationship Id="rId36" Type="http://schemas.openxmlformats.org/officeDocument/2006/relationships/hyperlink" Target="https://podminky.urs.cz/item/CS_URS_2022_01/784221141" TargetMode="External" /><Relationship Id="rId37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2151101" TargetMode="External" /><Relationship Id="rId2" Type="http://schemas.openxmlformats.org/officeDocument/2006/relationships/hyperlink" Target="https://podminky.urs.cz/item/CS_URS_2021_01/132151101" TargetMode="External" /><Relationship Id="rId3" Type="http://schemas.openxmlformats.org/officeDocument/2006/relationships/hyperlink" Target="https://podminky.urs.cz/item/CS_URS_2021_01/274321411" TargetMode="External" /><Relationship Id="rId4" Type="http://schemas.openxmlformats.org/officeDocument/2006/relationships/hyperlink" Target="https://podminky.urs.cz/item/CS_URS_2021_01/274351121" TargetMode="External" /><Relationship Id="rId5" Type="http://schemas.openxmlformats.org/officeDocument/2006/relationships/hyperlink" Target="https://podminky.urs.cz/item/CS_URS_2021_01/274351122" TargetMode="External" /><Relationship Id="rId6" Type="http://schemas.openxmlformats.org/officeDocument/2006/relationships/hyperlink" Target="https://podminky.urs.cz/item/CS_URS_2021_01/279113144" TargetMode="External" /><Relationship Id="rId7" Type="http://schemas.openxmlformats.org/officeDocument/2006/relationships/hyperlink" Target="https://podminky.urs.cz/item/CS_URS_2021_01/279361821" TargetMode="External" /><Relationship Id="rId8" Type="http://schemas.openxmlformats.org/officeDocument/2006/relationships/hyperlink" Target="https://podminky.urs.cz/item/CS_URS_2021_01/348272615" TargetMode="External" /><Relationship Id="rId9" Type="http://schemas.openxmlformats.org/officeDocument/2006/relationships/hyperlink" Target="https://podminky.urs.cz/item/CS_URS_2023_02/413941121" TargetMode="External" /><Relationship Id="rId10" Type="http://schemas.openxmlformats.org/officeDocument/2006/relationships/hyperlink" Target="https://podminky.urs.cz/item/CS_URS_2021_01/413941123" TargetMode="External" /><Relationship Id="rId11" Type="http://schemas.openxmlformats.org/officeDocument/2006/relationships/hyperlink" Target="https://podminky.urs.cz/item/CS_URS_2021_01/564750111" TargetMode="External" /><Relationship Id="rId12" Type="http://schemas.openxmlformats.org/officeDocument/2006/relationships/hyperlink" Target="https://podminky.urs.cz/item/CS_URS_2021_01/632481215" TargetMode="External" /><Relationship Id="rId13" Type="http://schemas.openxmlformats.org/officeDocument/2006/relationships/hyperlink" Target="https://podminky.urs.cz/item/CS_URS_2021_01/711161112" TargetMode="External" /><Relationship Id="rId14" Type="http://schemas.openxmlformats.org/officeDocument/2006/relationships/hyperlink" Target="https://podminky.urs.cz/item/CS_URS_2021_01/712363001" TargetMode="External" /><Relationship Id="rId15" Type="http://schemas.openxmlformats.org/officeDocument/2006/relationships/hyperlink" Target="https://podminky.urs.cz/item/CS_URS_2021_01/713141212" TargetMode="External" /><Relationship Id="rId16" Type="http://schemas.openxmlformats.org/officeDocument/2006/relationships/hyperlink" Target="https://podminky.urs.cz/item/CS_URS_2021_01/762341042" TargetMode="External" /><Relationship Id="rId17" Type="http://schemas.openxmlformats.org/officeDocument/2006/relationships/hyperlink" Target="https://podminky.urs.cz/item/CS_URS_2021_01/762361312" TargetMode="External" /><Relationship Id="rId18" Type="http://schemas.openxmlformats.org/officeDocument/2006/relationships/hyperlink" Target="https://podminky.urs.cz/item/CS_URS_2021_01/764212664" TargetMode="External" /><Relationship Id="rId19" Type="http://schemas.openxmlformats.org/officeDocument/2006/relationships/hyperlink" Target="https://podminky.urs.cz/item/CS_URS_2021_01/764214607" TargetMode="External" /><Relationship Id="rId20" Type="http://schemas.openxmlformats.org/officeDocument/2006/relationships/hyperlink" Target="https://podminky.urs.cz/item/CS_URS_2021_01/766417211" TargetMode="External" /><Relationship Id="rId2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42503000" TargetMode="External" /><Relationship Id="rId2" Type="http://schemas.openxmlformats.org/officeDocument/2006/relationships/hyperlink" Target="https://podminky.urs.cz/item/CS_URS_2022_01/043103000" TargetMode="External" /><Relationship Id="rId3" Type="http://schemas.openxmlformats.org/officeDocument/2006/relationships/hyperlink" Target="https://podminky.urs.cz/item/CS_URS_2022_01/043154000" TargetMode="External" /><Relationship Id="rId4" Type="http://schemas.openxmlformats.org/officeDocument/2006/relationships/hyperlink" Target="https://podminky.urs.cz/item/CS_URS_2022_01/010001000" TargetMode="External" /><Relationship Id="rId5" Type="http://schemas.openxmlformats.org/officeDocument/2006/relationships/hyperlink" Target="https://podminky.urs.cz/item/CS_URS_2022_01/012002000" TargetMode="External" /><Relationship Id="rId6" Type="http://schemas.openxmlformats.org/officeDocument/2006/relationships/hyperlink" Target="https://podminky.urs.cz/item/CS_URS_2022_01/013254000" TargetMode="External" /><Relationship Id="rId7" Type="http://schemas.openxmlformats.org/officeDocument/2006/relationships/hyperlink" Target="https://podminky.urs.cz/item/CS_URS_2022_01/030001000" TargetMode="External" /><Relationship Id="rId8" Type="http://schemas.openxmlformats.org/officeDocument/2006/relationships/hyperlink" Target="https://podminky.urs.cz/item/CS_URS_2022_01/031203000" TargetMode="External" /><Relationship Id="rId9" Type="http://schemas.openxmlformats.org/officeDocument/2006/relationships/hyperlink" Target="https://podminky.urs.cz/item/CS_URS_2022_01/033103000" TargetMode="External" /><Relationship Id="rId10" Type="http://schemas.openxmlformats.org/officeDocument/2006/relationships/hyperlink" Target="https://podminky.urs.cz/item/CS_URS_2022_01/034103000" TargetMode="External" /><Relationship Id="rId11" Type="http://schemas.openxmlformats.org/officeDocument/2006/relationships/hyperlink" Target="https://podminky.urs.cz/item/CS_URS_2022_01/034503000" TargetMode="External" /><Relationship Id="rId12" Type="http://schemas.openxmlformats.org/officeDocument/2006/relationships/hyperlink" Target="https://podminky.urs.cz/item/CS_URS_2022_01/039103000" TargetMode="External" /><Relationship Id="rId13" Type="http://schemas.openxmlformats.org/officeDocument/2006/relationships/hyperlink" Target="https://podminky.urs.cz/item/CS_URS_2022_01/065002000" TargetMode="External" /><Relationship Id="rId14" Type="http://schemas.openxmlformats.org/officeDocument/2006/relationships/hyperlink" Target="https://podminky.urs.cz/item/CS_URS_2022_01/090001000" TargetMode="External" /><Relationship Id="rId15" Type="http://schemas.openxmlformats.org/officeDocument/2006/relationships/hyperlink" Target="https://podminky.urs.cz/item/CS_URS_2022_01/091003000" TargetMode="External" /><Relationship Id="rId16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2251105" TargetMode="External" /><Relationship Id="rId2" Type="http://schemas.openxmlformats.org/officeDocument/2006/relationships/hyperlink" Target="https://podminky.urs.cz/item/CS_URS_2022_01/132254204" TargetMode="External" /><Relationship Id="rId3" Type="http://schemas.openxmlformats.org/officeDocument/2006/relationships/hyperlink" Target="https://podminky.urs.cz/item/CS_URS_2022_01/162751117" TargetMode="External" /><Relationship Id="rId4" Type="http://schemas.openxmlformats.org/officeDocument/2006/relationships/hyperlink" Target="https://podminky.urs.cz/item/CS_URS_2022_01/171152501" TargetMode="External" /><Relationship Id="rId5" Type="http://schemas.openxmlformats.org/officeDocument/2006/relationships/hyperlink" Target="https://podminky.urs.cz/item/CS_URS_2022_01/171201221" TargetMode="External" /><Relationship Id="rId6" Type="http://schemas.openxmlformats.org/officeDocument/2006/relationships/hyperlink" Target="https://podminky.urs.cz/item/CS_URS_2022_01/171251201" TargetMode="External" /><Relationship Id="rId7" Type="http://schemas.openxmlformats.org/officeDocument/2006/relationships/hyperlink" Target="https://podminky.urs.cz/item/CS_URS_2022_01/212572111" TargetMode="External" /><Relationship Id="rId8" Type="http://schemas.openxmlformats.org/officeDocument/2006/relationships/hyperlink" Target="https://podminky.urs.cz/item/CS_URS_2022_01/212755214" TargetMode="External" /><Relationship Id="rId9" Type="http://schemas.openxmlformats.org/officeDocument/2006/relationships/hyperlink" Target="https://podminky.urs.cz/item/CS_URS_2022_01/212755215" TargetMode="External" /><Relationship Id="rId10" Type="http://schemas.openxmlformats.org/officeDocument/2006/relationships/hyperlink" Target="https://podminky.urs.cz/item/CS_URS_2022_01/213141112" TargetMode="External" /><Relationship Id="rId11" Type="http://schemas.openxmlformats.org/officeDocument/2006/relationships/hyperlink" Target="https://podminky.urs.cz/item/CS_URS_2022_01/271532212" TargetMode="External" /><Relationship Id="rId12" Type="http://schemas.openxmlformats.org/officeDocument/2006/relationships/hyperlink" Target="https://podminky.urs.cz/item/CS_URS_2022_01/272353102" TargetMode="External" /><Relationship Id="rId13" Type="http://schemas.openxmlformats.org/officeDocument/2006/relationships/hyperlink" Target="https://podminky.urs.cz/item/CS_URS_2022_01/273313611" TargetMode="External" /><Relationship Id="rId14" Type="http://schemas.openxmlformats.org/officeDocument/2006/relationships/hyperlink" Target="https://podminky.urs.cz/item/CS_URS_2022_01/273321511" TargetMode="External" /><Relationship Id="rId15" Type="http://schemas.openxmlformats.org/officeDocument/2006/relationships/hyperlink" Target="https://podminky.urs.cz/item/CS_URS_2022_01/273351121" TargetMode="External" /><Relationship Id="rId16" Type="http://schemas.openxmlformats.org/officeDocument/2006/relationships/hyperlink" Target="https://podminky.urs.cz/item/CS_URS_2022_01/273351122" TargetMode="External" /><Relationship Id="rId17" Type="http://schemas.openxmlformats.org/officeDocument/2006/relationships/hyperlink" Target="https://podminky.urs.cz/item/CS_URS_2022_01/273362021" TargetMode="External" /><Relationship Id="rId18" Type="http://schemas.openxmlformats.org/officeDocument/2006/relationships/hyperlink" Target="https://podminky.urs.cz/item/CS_URS_2022_01/274313711" TargetMode="External" /><Relationship Id="rId19" Type="http://schemas.openxmlformats.org/officeDocument/2006/relationships/hyperlink" Target="https://podminky.urs.cz/item/CS_URS_2022_01/274321511" TargetMode="External" /><Relationship Id="rId20" Type="http://schemas.openxmlformats.org/officeDocument/2006/relationships/hyperlink" Target="https://podminky.urs.cz/item/CS_URS_2022_01/274351121" TargetMode="External" /><Relationship Id="rId21" Type="http://schemas.openxmlformats.org/officeDocument/2006/relationships/hyperlink" Target="https://podminky.urs.cz/item/CS_URS_2022_01/274351122" TargetMode="External" /><Relationship Id="rId22" Type="http://schemas.openxmlformats.org/officeDocument/2006/relationships/hyperlink" Target="https://podminky.urs.cz/item/CS_URS_2022_01/274361821" TargetMode="External" /><Relationship Id="rId23" Type="http://schemas.openxmlformats.org/officeDocument/2006/relationships/hyperlink" Target="https://podminky.urs.cz/item/CS_URS_2022_01/279113134" TargetMode="External" /><Relationship Id="rId24" Type="http://schemas.openxmlformats.org/officeDocument/2006/relationships/hyperlink" Target="https://podminky.urs.cz/item/CS_URS_2022_01/279361821" TargetMode="External" /><Relationship Id="rId25" Type="http://schemas.openxmlformats.org/officeDocument/2006/relationships/hyperlink" Target="https://podminky.urs.cz/item/CS_URS_2022_01/310239211" TargetMode="External" /><Relationship Id="rId26" Type="http://schemas.openxmlformats.org/officeDocument/2006/relationships/hyperlink" Target="https://podminky.urs.cz/item/CS_URS_2022_01/311113134" TargetMode="External" /><Relationship Id="rId27" Type="http://schemas.openxmlformats.org/officeDocument/2006/relationships/hyperlink" Target="https://podminky.urs.cz/item/CS_URS_2022_01/311321611" TargetMode="External" /><Relationship Id="rId28" Type="http://schemas.openxmlformats.org/officeDocument/2006/relationships/hyperlink" Target="https://podminky.urs.cz/item/CS_URS_2022_01/311351121" TargetMode="External" /><Relationship Id="rId29" Type="http://schemas.openxmlformats.org/officeDocument/2006/relationships/hyperlink" Target="https://podminky.urs.cz/item/CS_URS_2022_01/311351122" TargetMode="External" /><Relationship Id="rId30" Type="http://schemas.openxmlformats.org/officeDocument/2006/relationships/hyperlink" Target="https://podminky.urs.cz/item/CS_URS_2022_01/311361821" TargetMode="External" /><Relationship Id="rId31" Type="http://schemas.openxmlformats.org/officeDocument/2006/relationships/hyperlink" Target="https://podminky.urs.cz/item/CS_URS_2022_01/315231177" TargetMode="External" /><Relationship Id="rId32" Type="http://schemas.openxmlformats.org/officeDocument/2006/relationships/hyperlink" Target="https://podminky.urs.cz/item/CS_URS_2022_01/317168011" TargetMode="External" /><Relationship Id="rId33" Type="http://schemas.openxmlformats.org/officeDocument/2006/relationships/hyperlink" Target="https://podminky.urs.cz/item/CS_URS_2022_01/317168012" TargetMode="External" /><Relationship Id="rId34" Type="http://schemas.openxmlformats.org/officeDocument/2006/relationships/hyperlink" Target="https://podminky.urs.cz/item/CS_URS_2022_01/317168016" TargetMode="External" /><Relationship Id="rId35" Type="http://schemas.openxmlformats.org/officeDocument/2006/relationships/hyperlink" Target="https://podminky.urs.cz/item/CS_URS_2022_01/317941123" TargetMode="External" /><Relationship Id="rId36" Type="http://schemas.openxmlformats.org/officeDocument/2006/relationships/hyperlink" Target="https://podminky.urs.cz/item/CS_URS_2022_01/330321610" TargetMode="External" /><Relationship Id="rId37" Type="http://schemas.openxmlformats.org/officeDocument/2006/relationships/hyperlink" Target="https://podminky.urs.cz/item/CS_URS_2022_01/331351121" TargetMode="External" /><Relationship Id="rId38" Type="http://schemas.openxmlformats.org/officeDocument/2006/relationships/hyperlink" Target="https://podminky.urs.cz/item/CS_URS_2022_01/331351122" TargetMode="External" /><Relationship Id="rId39" Type="http://schemas.openxmlformats.org/officeDocument/2006/relationships/hyperlink" Target="https://podminky.urs.cz/item/CS_URS_2022_01/331361821" TargetMode="External" /><Relationship Id="rId40" Type="http://schemas.openxmlformats.org/officeDocument/2006/relationships/hyperlink" Target="https://podminky.urs.cz/item/CS_URS_2022_01/342244101" TargetMode="External" /><Relationship Id="rId41" Type="http://schemas.openxmlformats.org/officeDocument/2006/relationships/hyperlink" Target="https://podminky.urs.cz/item/CS_URS_2022_01/342244111" TargetMode="External" /><Relationship Id="rId42" Type="http://schemas.openxmlformats.org/officeDocument/2006/relationships/hyperlink" Target="https://podminky.urs.cz/item/CS_URS_2022_01/411321414" TargetMode="External" /><Relationship Id="rId43" Type="http://schemas.openxmlformats.org/officeDocument/2006/relationships/hyperlink" Target="https://podminky.urs.cz/item/CS_URS_2022_01/411321616" TargetMode="External" /><Relationship Id="rId44" Type="http://schemas.openxmlformats.org/officeDocument/2006/relationships/hyperlink" Target="https://podminky.urs.cz/item/CS_URS_2022_01/411351011" TargetMode="External" /><Relationship Id="rId45" Type="http://schemas.openxmlformats.org/officeDocument/2006/relationships/hyperlink" Target="https://podminky.urs.cz/item/CS_URS_2022_01/411351012" TargetMode="External" /><Relationship Id="rId46" Type="http://schemas.openxmlformats.org/officeDocument/2006/relationships/hyperlink" Target="https://podminky.urs.cz/item/CS_URS_2022_01/411354313" TargetMode="External" /><Relationship Id="rId47" Type="http://schemas.openxmlformats.org/officeDocument/2006/relationships/hyperlink" Target="https://podminky.urs.cz/item/CS_URS_2022_01/411354314" TargetMode="External" /><Relationship Id="rId48" Type="http://schemas.openxmlformats.org/officeDocument/2006/relationships/hyperlink" Target="https://podminky.urs.cz/item/CS_URS_2022_01/411361821" TargetMode="External" /><Relationship Id="rId49" Type="http://schemas.openxmlformats.org/officeDocument/2006/relationships/hyperlink" Target="https://podminky.urs.cz/item/CS_URS_2022_01/413321616" TargetMode="External" /><Relationship Id="rId50" Type="http://schemas.openxmlformats.org/officeDocument/2006/relationships/hyperlink" Target="https://podminky.urs.cz/item/CS_URS_2022_01/413351111" TargetMode="External" /><Relationship Id="rId51" Type="http://schemas.openxmlformats.org/officeDocument/2006/relationships/hyperlink" Target="https://podminky.urs.cz/item/CS_URS_2022_01/413351112" TargetMode="External" /><Relationship Id="rId52" Type="http://schemas.openxmlformats.org/officeDocument/2006/relationships/hyperlink" Target="https://podminky.urs.cz/item/CS_URS_2022_01/413352111" TargetMode="External" /><Relationship Id="rId53" Type="http://schemas.openxmlformats.org/officeDocument/2006/relationships/hyperlink" Target="https://podminky.urs.cz/item/CS_URS_2022_01/413352112" TargetMode="External" /><Relationship Id="rId54" Type="http://schemas.openxmlformats.org/officeDocument/2006/relationships/hyperlink" Target="https://podminky.urs.cz/item/CS_URS_2022_01/413361821" TargetMode="External" /><Relationship Id="rId55" Type="http://schemas.openxmlformats.org/officeDocument/2006/relationships/hyperlink" Target="https://podminky.urs.cz/item/CS_URS_2022_01/612341121" TargetMode="External" /><Relationship Id="rId56" Type="http://schemas.openxmlformats.org/officeDocument/2006/relationships/hyperlink" Target="https://podminky.urs.cz/item/CS_URS_2022_01/612341191" TargetMode="External" /><Relationship Id="rId57" Type="http://schemas.openxmlformats.org/officeDocument/2006/relationships/hyperlink" Target="https://podminky.urs.cz/item/CS_URS_2022_01/621272081" TargetMode="External" /><Relationship Id="rId58" Type="http://schemas.openxmlformats.org/officeDocument/2006/relationships/hyperlink" Target="https://podminky.urs.cz/item/CS_URS_2022_01/621511062" TargetMode="External" /><Relationship Id="rId59" Type="http://schemas.openxmlformats.org/officeDocument/2006/relationships/hyperlink" Target="https://podminky.urs.cz/item/CS_URS_2022_01/622142001" TargetMode="External" /><Relationship Id="rId60" Type="http://schemas.openxmlformats.org/officeDocument/2006/relationships/hyperlink" Target="https://podminky.urs.cz/item/CS_URS_2022_01/622143004" TargetMode="External" /><Relationship Id="rId61" Type="http://schemas.openxmlformats.org/officeDocument/2006/relationships/hyperlink" Target="https://podminky.urs.cz/item/CS_URS_2022_01/622143005" TargetMode="External" /><Relationship Id="rId62" Type="http://schemas.openxmlformats.org/officeDocument/2006/relationships/hyperlink" Target="https://podminky.urs.cz/item/CS_URS_2022_01/622151001" TargetMode="External" /><Relationship Id="rId63" Type="http://schemas.openxmlformats.org/officeDocument/2006/relationships/hyperlink" Target="https://podminky.urs.cz/item/CS_URS_2022_01/622151011" TargetMode="External" /><Relationship Id="rId64" Type="http://schemas.openxmlformats.org/officeDocument/2006/relationships/hyperlink" Target="https://podminky.urs.cz/item/CS_URS_2022_01/622211011" TargetMode="External" /><Relationship Id="rId65" Type="http://schemas.openxmlformats.org/officeDocument/2006/relationships/hyperlink" Target="https://podminky.urs.cz/item/CS_URS_2022_01/622211021" TargetMode="External" /><Relationship Id="rId66" Type="http://schemas.openxmlformats.org/officeDocument/2006/relationships/hyperlink" Target="https://podminky.urs.cz/item/CS_URS_2022_01/622221141" TargetMode="External" /><Relationship Id="rId67" Type="http://schemas.openxmlformats.org/officeDocument/2006/relationships/hyperlink" Target="https://podminky.urs.cz/item/CS_URS_2022_01/622222051" TargetMode="External" /><Relationship Id="rId68" Type="http://schemas.openxmlformats.org/officeDocument/2006/relationships/hyperlink" Target="https://podminky.urs.cz/item/CS_URS_2022_01/622251105" TargetMode="External" /><Relationship Id="rId69" Type="http://schemas.openxmlformats.org/officeDocument/2006/relationships/hyperlink" Target="https://podminky.urs.cz/item/CS_URS_2022_01/622252001" TargetMode="External" /><Relationship Id="rId70" Type="http://schemas.openxmlformats.org/officeDocument/2006/relationships/hyperlink" Target="https://podminky.urs.cz/item/CS_URS_2022_01/622252002" TargetMode="External" /><Relationship Id="rId71" Type="http://schemas.openxmlformats.org/officeDocument/2006/relationships/hyperlink" Target="https://podminky.urs.cz/item/CS_URS_2022_01/622272081" TargetMode="External" /><Relationship Id="rId72" Type="http://schemas.openxmlformats.org/officeDocument/2006/relationships/hyperlink" Target="https://podminky.urs.cz/item/CS_URS_2022_01/622272091" TargetMode="External" /><Relationship Id="rId73" Type="http://schemas.openxmlformats.org/officeDocument/2006/relationships/hyperlink" Target="https://podminky.urs.cz/item/CS_URS_2022_01/622511052" TargetMode="External" /><Relationship Id="rId74" Type="http://schemas.openxmlformats.org/officeDocument/2006/relationships/hyperlink" Target="https://podminky.urs.cz/item/CS_URS_2022_01/622511102" TargetMode="External" /><Relationship Id="rId75" Type="http://schemas.openxmlformats.org/officeDocument/2006/relationships/hyperlink" Target="https://podminky.urs.cz/item/CS_URS_2022_01/622531022" TargetMode="External" /><Relationship Id="rId76" Type="http://schemas.openxmlformats.org/officeDocument/2006/relationships/hyperlink" Target="https://podminky.urs.cz/item/CS_URS_2022_01/632441213" TargetMode="External" /><Relationship Id="rId77" Type="http://schemas.openxmlformats.org/officeDocument/2006/relationships/hyperlink" Target="https://podminky.urs.cz/item/CS_URS_2022_01/632481213" TargetMode="External" /><Relationship Id="rId78" Type="http://schemas.openxmlformats.org/officeDocument/2006/relationships/hyperlink" Target="https://podminky.urs.cz/item/CS_URS_2022_01/633811111" TargetMode="External" /><Relationship Id="rId79" Type="http://schemas.openxmlformats.org/officeDocument/2006/relationships/hyperlink" Target="https://podminky.urs.cz/item/CS_URS_2022_01/634112112" TargetMode="External" /><Relationship Id="rId80" Type="http://schemas.openxmlformats.org/officeDocument/2006/relationships/hyperlink" Target="https://podminky.urs.cz/item/CS_URS_2022_01/637121112" TargetMode="External" /><Relationship Id="rId81" Type="http://schemas.openxmlformats.org/officeDocument/2006/relationships/hyperlink" Target="https://podminky.urs.cz/item/CS_URS_2022_01/637311121" TargetMode="External" /><Relationship Id="rId82" Type="http://schemas.openxmlformats.org/officeDocument/2006/relationships/hyperlink" Target="https://podminky.urs.cz/item/CS_URS_2022_01/941111122" TargetMode="External" /><Relationship Id="rId83" Type="http://schemas.openxmlformats.org/officeDocument/2006/relationships/hyperlink" Target="https://podminky.urs.cz/item/CS_URS_2022_01/941111222" TargetMode="External" /><Relationship Id="rId84" Type="http://schemas.openxmlformats.org/officeDocument/2006/relationships/hyperlink" Target="https://podminky.urs.cz/item/CS_URS_2022_01/941111822" TargetMode="External" /><Relationship Id="rId85" Type="http://schemas.openxmlformats.org/officeDocument/2006/relationships/hyperlink" Target="https://podminky.urs.cz/item/CS_URS_2022_01/944511111" TargetMode="External" /><Relationship Id="rId86" Type="http://schemas.openxmlformats.org/officeDocument/2006/relationships/hyperlink" Target="https://podminky.urs.cz/item/CS_URS_2022_01/944511211" TargetMode="External" /><Relationship Id="rId87" Type="http://schemas.openxmlformats.org/officeDocument/2006/relationships/hyperlink" Target="https://podminky.urs.cz/item/CS_URS_2022_01/949101111" TargetMode="External" /><Relationship Id="rId88" Type="http://schemas.openxmlformats.org/officeDocument/2006/relationships/hyperlink" Target="https://podminky.urs.cz/item/CS_URS_2022_01/952901111" TargetMode="External" /><Relationship Id="rId89" Type="http://schemas.openxmlformats.org/officeDocument/2006/relationships/hyperlink" Target="https://podminky.urs.cz/item/CS_URS_2022_01/953943212" TargetMode="External" /><Relationship Id="rId90" Type="http://schemas.openxmlformats.org/officeDocument/2006/relationships/hyperlink" Target="https://podminky.urs.cz/item/CS_URS_2022_01/967031142" TargetMode="External" /><Relationship Id="rId91" Type="http://schemas.openxmlformats.org/officeDocument/2006/relationships/hyperlink" Target="https://podminky.urs.cz/item/CS_URS_2022_01/968072247" TargetMode="External" /><Relationship Id="rId92" Type="http://schemas.openxmlformats.org/officeDocument/2006/relationships/hyperlink" Target="https://podminky.urs.cz/item/CS_URS_2022_01/997013501" TargetMode="External" /><Relationship Id="rId93" Type="http://schemas.openxmlformats.org/officeDocument/2006/relationships/hyperlink" Target="https://podminky.urs.cz/item/CS_URS_2022_01/997013509" TargetMode="External" /><Relationship Id="rId94" Type="http://schemas.openxmlformats.org/officeDocument/2006/relationships/hyperlink" Target="https://podminky.urs.cz/item/CS_URS_2022_01/997013603" TargetMode="External" /><Relationship Id="rId95" Type="http://schemas.openxmlformats.org/officeDocument/2006/relationships/hyperlink" Target="https://podminky.urs.cz/item/CS_URS_2022_01/997013631" TargetMode="External" /><Relationship Id="rId96" Type="http://schemas.openxmlformats.org/officeDocument/2006/relationships/hyperlink" Target="https://podminky.urs.cz/item/CS_URS_2022_01/998011003" TargetMode="External" /><Relationship Id="rId97" Type="http://schemas.openxmlformats.org/officeDocument/2006/relationships/hyperlink" Target="https://podminky.urs.cz/item/CS_URS_2022_01/711111001" TargetMode="External" /><Relationship Id="rId98" Type="http://schemas.openxmlformats.org/officeDocument/2006/relationships/hyperlink" Target="https://podminky.urs.cz/item/CS_URS_2022_01/711112001" TargetMode="External" /><Relationship Id="rId99" Type="http://schemas.openxmlformats.org/officeDocument/2006/relationships/hyperlink" Target="https://podminky.urs.cz/item/CS_URS_2022_01/711141559" TargetMode="External" /><Relationship Id="rId100" Type="http://schemas.openxmlformats.org/officeDocument/2006/relationships/hyperlink" Target="https://podminky.urs.cz/item/CS_URS_2022_01/711142559" TargetMode="External" /><Relationship Id="rId101" Type="http://schemas.openxmlformats.org/officeDocument/2006/relationships/hyperlink" Target="https://podminky.urs.cz/item/CS_URS_2022_01/711747288" TargetMode="External" /><Relationship Id="rId102" Type="http://schemas.openxmlformats.org/officeDocument/2006/relationships/hyperlink" Target="https://podminky.urs.cz/item/CS_URS_2022_01/998711103" TargetMode="External" /><Relationship Id="rId103" Type="http://schemas.openxmlformats.org/officeDocument/2006/relationships/hyperlink" Target="https://podminky.urs.cz/item/CS_URS_2022_01/712311101" TargetMode="External" /><Relationship Id="rId104" Type="http://schemas.openxmlformats.org/officeDocument/2006/relationships/hyperlink" Target="https://podminky.urs.cz/item/CS_URS_2022_01/712341559" TargetMode="External" /><Relationship Id="rId105" Type="http://schemas.openxmlformats.org/officeDocument/2006/relationships/hyperlink" Target="https://podminky.urs.cz/item/CS_URS_2022_01/712361301" TargetMode="External" /><Relationship Id="rId106" Type="http://schemas.openxmlformats.org/officeDocument/2006/relationships/hyperlink" Target="https://podminky.urs.cz/item/CS_URS_2022_01/712363101" TargetMode="External" /><Relationship Id="rId107" Type="http://schemas.openxmlformats.org/officeDocument/2006/relationships/hyperlink" Target="https://podminky.urs.cz/item/CS_URS_2022_01/712363552" TargetMode="External" /><Relationship Id="rId108" Type="http://schemas.openxmlformats.org/officeDocument/2006/relationships/hyperlink" Target="https://podminky.urs.cz/item/CS_URS_2022_01/712393001" TargetMode="External" /><Relationship Id="rId109" Type="http://schemas.openxmlformats.org/officeDocument/2006/relationships/hyperlink" Target="https://podminky.urs.cz/item/CS_URS_2022_01/712394002" TargetMode="External" /><Relationship Id="rId110" Type="http://schemas.openxmlformats.org/officeDocument/2006/relationships/hyperlink" Target="https://podminky.urs.cz/item/CS_URS_2022_01/712771101" TargetMode="External" /><Relationship Id="rId111" Type="http://schemas.openxmlformats.org/officeDocument/2006/relationships/hyperlink" Target="https://podminky.urs.cz/item/CS_URS_2022_01/712771223" TargetMode="External" /><Relationship Id="rId112" Type="http://schemas.openxmlformats.org/officeDocument/2006/relationships/hyperlink" Target="https://podminky.urs.cz/item/CS_URS_2022_01/712771255" TargetMode="External" /><Relationship Id="rId113" Type="http://schemas.openxmlformats.org/officeDocument/2006/relationships/hyperlink" Target="https://podminky.urs.cz/item/CS_URS_2022_01/712771271" TargetMode="External" /><Relationship Id="rId114" Type="http://schemas.openxmlformats.org/officeDocument/2006/relationships/hyperlink" Target="https://podminky.urs.cz/item/CS_URS_2022_01/712771411" TargetMode="External" /><Relationship Id="rId115" Type="http://schemas.openxmlformats.org/officeDocument/2006/relationships/hyperlink" Target="https://podminky.urs.cz/item/CS_URS_2022_01/712771521" TargetMode="External" /><Relationship Id="rId116" Type="http://schemas.openxmlformats.org/officeDocument/2006/relationships/hyperlink" Target="https://podminky.urs.cz/item/CS_URS_2022_01/712861702" TargetMode="External" /><Relationship Id="rId117" Type="http://schemas.openxmlformats.org/officeDocument/2006/relationships/hyperlink" Target="https://podminky.urs.cz/item/CS_URS_2022_01/998712103" TargetMode="External" /><Relationship Id="rId118" Type="http://schemas.openxmlformats.org/officeDocument/2006/relationships/hyperlink" Target="https://podminky.urs.cz/item/CS_URS_2022_01/713121111" TargetMode="External" /><Relationship Id="rId119" Type="http://schemas.openxmlformats.org/officeDocument/2006/relationships/hyperlink" Target="https://podminky.urs.cz/item/CS_URS_2022_01/713121121" TargetMode="External" /><Relationship Id="rId120" Type="http://schemas.openxmlformats.org/officeDocument/2006/relationships/hyperlink" Target="https://podminky.urs.cz/item/CS_URS_2022_01/713131121" TargetMode="External" /><Relationship Id="rId121" Type="http://schemas.openxmlformats.org/officeDocument/2006/relationships/hyperlink" Target="https://podminky.urs.cz/item/CS_URS_2022_01/713141131" TargetMode="External" /><Relationship Id="rId122" Type="http://schemas.openxmlformats.org/officeDocument/2006/relationships/hyperlink" Target="https://podminky.urs.cz/item/CS_URS_2022_01/713141331" TargetMode="External" /><Relationship Id="rId123" Type="http://schemas.openxmlformats.org/officeDocument/2006/relationships/hyperlink" Target="https://podminky.urs.cz/item/CS_URS_2022_01/713141356" TargetMode="External" /><Relationship Id="rId124" Type="http://schemas.openxmlformats.org/officeDocument/2006/relationships/hyperlink" Target="https://podminky.urs.cz/item/CS_URS_2022_01/998713103" TargetMode="External" /><Relationship Id="rId125" Type="http://schemas.openxmlformats.org/officeDocument/2006/relationships/hyperlink" Target="https://podminky.urs.cz/item/CS_URS_2022_01/714121013" TargetMode="External" /><Relationship Id="rId126" Type="http://schemas.openxmlformats.org/officeDocument/2006/relationships/hyperlink" Target="https://podminky.urs.cz/item/CS_URS_2022_01/714123002" TargetMode="External" /><Relationship Id="rId127" Type="http://schemas.openxmlformats.org/officeDocument/2006/relationships/hyperlink" Target="https://podminky.urs.cz/item/CS_URS_2022_01/998714103" TargetMode="External" /><Relationship Id="rId128" Type="http://schemas.openxmlformats.org/officeDocument/2006/relationships/hyperlink" Target="https://podminky.urs.cz/item/CS_URS_2022_01/751398024" TargetMode="External" /><Relationship Id="rId129" Type="http://schemas.openxmlformats.org/officeDocument/2006/relationships/hyperlink" Target="https://podminky.urs.cz/item/CS_URS_2022_01/762083111" TargetMode="External" /><Relationship Id="rId130" Type="http://schemas.openxmlformats.org/officeDocument/2006/relationships/hyperlink" Target="https://podminky.urs.cz/item/CS_URS_2022_01/762341210" TargetMode="External" /><Relationship Id="rId131" Type="http://schemas.openxmlformats.org/officeDocument/2006/relationships/hyperlink" Target="https://podminky.urs.cz/item/CS_URS_2022_01/762342211" TargetMode="External" /><Relationship Id="rId132" Type="http://schemas.openxmlformats.org/officeDocument/2006/relationships/hyperlink" Target="https://podminky.urs.cz/item/CS_URS_2022_01/762361312" TargetMode="External" /><Relationship Id="rId133" Type="http://schemas.openxmlformats.org/officeDocument/2006/relationships/hyperlink" Target="https://podminky.urs.cz/item/CS_URS_2022_01/762713150" TargetMode="External" /><Relationship Id="rId134" Type="http://schemas.openxmlformats.org/officeDocument/2006/relationships/hyperlink" Target="https://podminky.urs.cz/item/CS_URS_2022_01/762795000" TargetMode="External" /><Relationship Id="rId135" Type="http://schemas.openxmlformats.org/officeDocument/2006/relationships/hyperlink" Target="https://podminky.urs.cz/item/CS_URS_2022_01/998762103" TargetMode="External" /><Relationship Id="rId136" Type="http://schemas.openxmlformats.org/officeDocument/2006/relationships/hyperlink" Target="https://podminky.urs.cz/item/CS_URS_2022_01/763111341" TargetMode="External" /><Relationship Id="rId137" Type="http://schemas.openxmlformats.org/officeDocument/2006/relationships/hyperlink" Target="https://podminky.urs.cz/item/CS_URS_2022_01/763111717" TargetMode="External" /><Relationship Id="rId138" Type="http://schemas.openxmlformats.org/officeDocument/2006/relationships/hyperlink" Target="https://podminky.urs.cz/item/CS_URS_2022_01/763111771" TargetMode="External" /><Relationship Id="rId139" Type="http://schemas.openxmlformats.org/officeDocument/2006/relationships/hyperlink" Target="https://podminky.urs.cz/item/CS_URS_2022_01/763113321" TargetMode="External" /><Relationship Id="rId140" Type="http://schemas.openxmlformats.org/officeDocument/2006/relationships/hyperlink" Target="https://podminky.urs.cz/item/CS_URS_2022_01/763121714" TargetMode="External" /><Relationship Id="rId141" Type="http://schemas.openxmlformats.org/officeDocument/2006/relationships/hyperlink" Target="https://podminky.urs.cz/item/CS_URS_2022_01/763121761" TargetMode="External" /><Relationship Id="rId142" Type="http://schemas.openxmlformats.org/officeDocument/2006/relationships/hyperlink" Target="https://podminky.urs.cz/item/CS_URS_2022_01/763131411" TargetMode="External" /><Relationship Id="rId143" Type="http://schemas.openxmlformats.org/officeDocument/2006/relationships/hyperlink" Target="https://podminky.urs.cz/item/CS_URS_2022_01/763131714" TargetMode="External" /><Relationship Id="rId144" Type="http://schemas.openxmlformats.org/officeDocument/2006/relationships/hyperlink" Target="https://podminky.urs.cz/item/CS_URS_2022_01/763131765" TargetMode="External" /><Relationship Id="rId145" Type="http://schemas.openxmlformats.org/officeDocument/2006/relationships/hyperlink" Target="https://podminky.urs.cz/item/CS_URS_2022_01/763131771" TargetMode="External" /><Relationship Id="rId146" Type="http://schemas.openxmlformats.org/officeDocument/2006/relationships/hyperlink" Target="https://podminky.urs.cz/item/CS_URS_2022_01/763135102" TargetMode="External" /><Relationship Id="rId147" Type="http://schemas.openxmlformats.org/officeDocument/2006/relationships/hyperlink" Target="https://podminky.urs.cz/item/CS_URS_2022_01/763164751" TargetMode="External" /><Relationship Id="rId148" Type="http://schemas.openxmlformats.org/officeDocument/2006/relationships/hyperlink" Target="https://podminky.urs.cz/item/CS_URS_2022_01/763172322" TargetMode="External" /><Relationship Id="rId149" Type="http://schemas.openxmlformats.org/officeDocument/2006/relationships/hyperlink" Target="https://podminky.urs.cz/item/CS_URS_2022_01/763172355" TargetMode="External" /><Relationship Id="rId150" Type="http://schemas.openxmlformats.org/officeDocument/2006/relationships/hyperlink" Target="https://podminky.urs.cz/item/CS_URS_2022_01/998763303" TargetMode="External" /><Relationship Id="rId151" Type="http://schemas.openxmlformats.org/officeDocument/2006/relationships/hyperlink" Target="https://podminky.urs.cz/item/CS_URS_2022_01/764002851" TargetMode="External" /><Relationship Id="rId152" Type="http://schemas.openxmlformats.org/officeDocument/2006/relationships/hyperlink" Target="https://podminky.urs.cz/item/CS_URS_2022_01/764225402" TargetMode="External" /><Relationship Id="rId153" Type="http://schemas.openxmlformats.org/officeDocument/2006/relationships/hyperlink" Target="https://podminky.urs.cz/item/CS_URS_2022_01/764225409" TargetMode="External" /><Relationship Id="rId154" Type="http://schemas.openxmlformats.org/officeDocument/2006/relationships/hyperlink" Target="https://podminky.urs.cz/item/CS_URS_2022_01/764226443" TargetMode="External" /><Relationship Id="rId155" Type="http://schemas.openxmlformats.org/officeDocument/2006/relationships/hyperlink" Target="https://podminky.urs.cz/item/CS_URS_2022_01/764226444" TargetMode="External" /><Relationship Id="rId156" Type="http://schemas.openxmlformats.org/officeDocument/2006/relationships/hyperlink" Target="https://podminky.urs.cz/item/CS_URS_2022_01/764226445" TargetMode="External" /><Relationship Id="rId157" Type="http://schemas.openxmlformats.org/officeDocument/2006/relationships/hyperlink" Target="https://podminky.urs.cz/item/CS_URS_2022_01/764228425" TargetMode="External" /><Relationship Id="rId158" Type="http://schemas.openxmlformats.org/officeDocument/2006/relationships/hyperlink" Target="https://podminky.urs.cz/item/CS_URS_2022_01/764228427" TargetMode="External" /><Relationship Id="rId159" Type="http://schemas.openxmlformats.org/officeDocument/2006/relationships/hyperlink" Target="https://podminky.urs.cz/item/CS_URS_2022_01/764228431" TargetMode="External" /><Relationship Id="rId160" Type="http://schemas.openxmlformats.org/officeDocument/2006/relationships/hyperlink" Target="https://podminky.urs.cz/item/CS_URS_2022_01/764321403" TargetMode="External" /><Relationship Id="rId161" Type="http://schemas.openxmlformats.org/officeDocument/2006/relationships/hyperlink" Target="https://podminky.urs.cz/item/CS_URS_2022_01/764321404" TargetMode="External" /><Relationship Id="rId162" Type="http://schemas.openxmlformats.org/officeDocument/2006/relationships/hyperlink" Target="https://podminky.urs.cz/item/CS_URS_2022_01/764321406" TargetMode="External" /><Relationship Id="rId163" Type="http://schemas.openxmlformats.org/officeDocument/2006/relationships/hyperlink" Target="https://podminky.urs.cz/item/CS_URS_2022_01/764525411" TargetMode="External" /><Relationship Id="rId164" Type="http://schemas.openxmlformats.org/officeDocument/2006/relationships/hyperlink" Target="https://podminky.urs.cz/item/CS_URS_2022_01/764528422" TargetMode="External" /><Relationship Id="rId165" Type="http://schemas.openxmlformats.org/officeDocument/2006/relationships/hyperlink" Target="https://podminky.urs.cz/item/CS_URS_2022_01/998764103" TargetMode="External" /><Relationship Id="rId166" Type="http://schemas.openxmlformats.org/officeDocument/2006/relationships/hyperlink" Target="https://podminky.urs.cz/item/CS_URS_2022_01/766660171" TargetMode="External" /><Relationship Id="rId167" Type="http://schemas.openxmlformats.org/officeDocument/2006/relationships/hyperlink" Target="https://podminky.urs.cz/item/CS_URS_2022_01/766660172" TargetMode="External" /><Relationship Id="rId168" Type="http://schemas.openxmlformats.org/officeDocument/2006/relationships/hyperlink" Target="https://podminky.urs.cz/item/CS_URS_2022_01/766660182" TargetMode="External" /><Relationship Id="rId169" Type="http://schemas.openxmlformats.org/officeDocument/2006/relationships/hyperlink" Target="https://podminky.urs.cz/item/CS_URS_2022_01/766660183" TargetMode="External" /><Relationship Id="rId170" Type="http://schemas.openxmlformats.org/officeDocument/2006/relationships/hyperlink" Target="https://podminky.urs.cz/item/CS_URS_2022_01/766660716" TargetMode="External" /><Relationship Id="rId171" Type="http://schemas.openxmlformats.org/officeDocument/2006/relationships/hyperlink" Target="https://podminky.urs.cz/item/CS_URS_2022_01/766660728" TargetMode="External" /><Relationship Id="rId172" Type="http://schemas.openxmlformats.org/officeDocument/2006/relationships/hyperlink" Target="https://podminky.urs.cz/item/CS_URS_2022_01/766660729" TargetMode="External" /><Relationship Id="rId173" Type="http://schemas.openxmlformats.org/officeDocument/2006/relationships/hyperlink" Target="https://podminky.urs.cz/item/CS_URS_2022_01/766660731" TargetMode="External" /><Relationship Id="rId174" Type="http://schemas.openxmlformats.org/officeDocument/2006/relationships/hyperlink" Target="https://podminky.urs.cz/item/CS_URS_2022_01/766660733" TargetMode="External" /><Relationship Id="rId175" Type="http://schemas.openxmlformats.org/officeDocument/2006/relationships/hyperlink" Target="https://podminky.urs.cz/item/CS_URS_2022_01/766682111" TargetMode="External" /><Relationship Id="rId176" Type="http://schemas.openxmlformats.org/officeDocument/2006/relationships/hyperlink" Target="https://podminky.urs.cz/item/CS_URS_2022_01/766682211" TargetMode="External" /><Relationship Id="rId177" Type="http://schemas.openxmlformats.org/officeDocument/2006/relationships/hyperlink" Target="https://podminky.urs.cz/item/CS_URS_2022_01/766682212" TargetMode="External" /><Relationship Id="rId178" Type="http://schemas.openxmlformats.org/officeDocument/2006/relationships/hyperlink" Target="https://podminky.urs.cz/item/CS_URS_2022_01/766682221" TargetMode="External" /><Relationship Id="rId179" Type="http://schemas.openxmlformats.org/officeDocument/2006/relationships/hyperlink" Target="https://podminky.urs.cz/item/CS_URS_2022_01/766694122" TargetMode="External" /><Relationship Id="rId180" Type="http://schemas.openxmlformats.org/officeDocument/2006/relationships/hyperlink" Target="https://podminky.urs.cz/item/CS_URS_2022_01/766694123" TargetMode="External" /><Relationship Id="rId181" Type="http://schemas.openxmlformats.org/officeDocument/2006/relationships/hyperlink" Target="https://podminky.urs.cz/item/CS_URS_2022_01/766694124" TargetMode="External" /><Relationship Id="rId182" Type="http://schemas.openxmlformats.org/officeDocument/2006/relationships/hyperlink" Target="https://podminky.urs.cz/item/CS_URS_2022_01/766694125" TargetMode="External" /><Relationship Id="rId183" Type="http://schemas.openxmlformats.org/officeDocument/2006/relationships/hyperlink" Target="https://podminky.urs.cz/item/CS_URS_2022_01/998766103" TargetMode="External" /><Relationship Id="rId184" Type="http://schemas.openxmlformats.org/officeDocument/2006/relationships/hyperlink" Target="https://podminky.urs.cz/item/CS_URS_2022_01/767154130" TargetMode="External" /><Relationship Id="rId185" Type="http://schemas.openxmlformats.org/officeDocument/2006/relationships/hyperlink" Target="https://podminky.urs.cz/item/CS_URS_2022_01/767154210" TargetMode="External" /><Relationship Id="rId186" Type="http://schemas.openxmlformats.org/officeDocument/2006/relationships/hyperlink" Target="https://podminky.urs.cz/item/CS_URS_2022_01/767159110" TargetMode="External" /><Relationship Id="rId187" Type="http://schemas.openxmlformats.org/officeDocument/2006/relationships/hyperlink" Target="https://podminky.urs.cz/item/CS_URS_2022_01/767316311" TargetMode="External" /><Relationship Id="rId188" Type="http://schemas.openxmlformats.org/officeDocument/2006/relationships/hyperlink" Target="https://podminky.urs.cz/item/CS_URS_2022_01/767316314" TargetMode="External" /><Relationship Id="rId189" Type="http://schemas.openxmlformats.org/officeDocument/2006/relationships/hyperlink" Target="https://podminky.urs.cz/item/CS_URS_2022_01/767330112" TargetMode="External" /><Relationship Id="rId190" Type="http://schemas.openxmlformats.org/officeDocument/2006/relationships/hyperlink" Target="https://podminky.urs.cz/item/CS_URS_2022_01/767531111" TargetMode="External" /><Relationship Id="rId191" Type="http://schemas.openxmlformats.org/officeDocument/2006/relationships/hyperlink" Target="https://podminky.urs.cz/item/CS_URS_2022_01/766629613" TargetMode="External" /><Relationship Id="rId192" Type="http://schemas.openxmlformats.org/officeDocument/2006/relationships/hyperlink" Target="https://podminky.urs.cz/item/CS_URS_2022_01/767627306" TargetMode="External" /><Relationship Id="rId193" Type="http://schemas.openxmlformats.org/officeDocument/2006/relationships/hyperlink" Target="https://podminky.urs.cz/item/CS_URS_2022_01/767627307" TargetMode="External" /><Relationship Id="rId194" Type="http://schemas.openxmlformats.org/officeDocument/2006/relationships/hyperlink" Target="https://podminky.urs.cz/item/CS_URS_2022_01/767640222" TargetMode="External" /><Relationship Id="rId195" Type="http://schemas.openxmlformats.org/officeDocument/2006/relationships/hyperlink" Target="https://podminky.urs.cz/item/CS_URS_2022_01/767640223" TargetMode="External" /><Relationship Id="rId196" Type="http://schemas.openxmlformats.org/officeDocument/2006/relationships/hyperlink" Target="https://podminky.urs.cz/item/CS_URS_2022_01/767640311" TargetMode="External" /><Relationship Id="rId197" Type="http://schemas.openxmlformats.org/officeDocument/2006/relationships/hyperlink" Target="https://podminky.urs.cz/item/CS_URS_2022_01/767721120" TargetMode="External" /><Relationship Id="rId198" Type="http://schemas.openxmlformats.org/officeDocument/2006/relationships/hyperlink" Target="https://podminky.urs.cz/item/CS_URS_2022_01/767861011" TargetMode="External" /><Relationship Id="rId199" Type="http://schemas.openxmlformats.org/officeDocument/2006/relationships/hyperlink" Target="https://podminky.urs.cz/item/CS_URS_2022_01/998767103" TargetMode="External" /><Relationship Id="rId200" Type="http://schemas.openxmlformats.org/officeDocument/2006/relationships/hyperlink" Target="https://podminky.urs.cz/item/CS_URS_2022_01/771121011" TargetMode="External" /><Relationship Id="rId201" Type="http://schemas.openxmlformats.org/officeDocument/2006/relationships/hyperlink" Target="https://podminky.urs.cz/item/CS_URS_2022_01/771474112" TargetMode="External" /><Relationship Id="rId202" Type="http://schemas.openxmlformats.org/officeDocument/2006/relationships/hyperlink" Target="https://podminky.urs.cz/item/CS_URS_2022_01/771574111" TargetMode="External" /><Relationship Id="rId203" Type="http://schemas.openxmlformats.org/officeDocument/2006/relationships/hyperlink" Target="https://podminky.urs.cz/item/CS_URS_2022_01/771577133" TargetMode="External" /><Relationship Id="rId204" Type="http://schemas.openxmlformats.org/officeDocument/2006/relationships/hyperlink" Target="https://podminky.urs.cz/item/CS_URS_2022_01/771592011" TargetMode="External" /><Relationship Id="rId205" Type="http://schemas.openxmlformats.org/officeDocument/2006/relationships/hyperlink" Target="https://podminky.urs.cz/item/CS_URS_2022_01/998771103" TargetMode="External" /><Relationship Id="rId206" Type="http://schemas.openxmlformats.org/officeDocument/2006/relationships/hyperlink" Target="https://podminky.urs.cz/item/CS_URS_2022_01/776121111" TargetMode="External" /><Relationship Id="rId207" Type="http://schemas.openxmlformats.org/officeDocument/2006/relationships/hyperlink" Target="https://podminky.urs.cz/item/CS_URS_2022_01/776141111" TargetMode="External" /><Relationship Id="rId208" Type="http://schemas.openxmlformats.org/officeDocument/2006/relationships/hyperlink" Target="https://podminky.urs.cz/item/CS_URS_2022_01/776221111" TargetMode="External" /><Relationship Id="rId209" Type="http://schemas.openxmlformats.org/officeDocument/2006/relationships/hyperlink" Target="https://podminky.urs.cz/item/CS_URS_2022_01/776421111" TargetMode="External" /><Relationship Id="rId210" Type="http://schemas.openxmlformats.org/officeDocument/2006/relationships/hyperlink" Target="https://podminky.urs.cz/item/CS_URS_2022_01/776991121" TargetMode="External" /><Relationship Id="rId211" Type="http://schemas.openxmlformats.org/officeDocument/2006/relationships/hyperlink" Target="https://podminky.urs.cz/item/CS_URS_2022_01/998776103" TargetMode="External" /><Relationship Id="rId212" Type="http://schemas.openxmlformats.org/officeDocument/2006/relationships/hyperlink" Target="https://podminky.urs.cz/item/CS_URS_2022_01/781121011" TargetMode="External" /><Relationship Id="rId213" Type="http://schemas.openxmlformats.org/officeDocument/2006/relationships/hyperlink" Target="https://podminky.urs.cz/item/CS_URS_2022_01/781474111" TargetMode="External" /><Relationship Id="rId214" Type="http://schemas.openxmlformats.org/officeDocument/2006/relationships/hyperlink" Target="https://podminky.urs.cz/item/CS_URS_2022_01/781477113" TargetMode="External" /><Relationship Id="rId215" Type="http://schemas.openxmlformats.org/officeDocument/2006/relationships/hyperlink" Target="https://podminky.urs.cz/item/CS_URS_2022_01/781494511" TargetMode="External" /><Relationship Id="rId216" Type="http://schemas.openxmlformats.org/officeDocument/2006/relationships/hyperlink" Target="https://podminky.urs.cz/item/CS_URS_2022_01/781495211" TargetMode="External" /><Relationship Id="rId217" Type="http://schemas.openxmlformats.org/officeDocument/2006/relationships/hyperlink" Target="https://podminky.urs.cz/item/CS_URS_2022_01/998781103" TargetMode="External" /><Relationship Id="rId218" Type="http://schemas.openxmlformats.org/officeDocument/2006/relationships/hyperlink" Target="https://podminky.urs.cz/item/CS_URS_2022_01/784211101" TargetMode="External" /><Relationship Id="rId219" Type="http://schemas.openxmlformats.org/officeDocument/2006/relationships/hyperlink" Target="https://podminky.urs.cz/item/CS_URS_2022_01/784221141" TargetMode="External" /><Relationship Id="rId220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2251102" TargetMode="External" /><Relationship Id="rId2" Type="http://schemas.openxmlformats.org/officeDocument/2006/relationships/hyperlink" Target="https://podminky.urs.cz/item/CS_URS_2022_01/133251101" TargetMode="External" /><Relationship Id="rId3" Type="http://schemas.openxmlformats.org/officeDocument/2006/relationships/hyperlink" Target="https://podminky.urs.cz/item/CS_URS_2022_01/162751117" TargetMode="External" /><Relationship Id="rId4" Type="http://schemas.openxmlformats.org/officeDocument/2006/relationships/hyperlink" Target="https://podminky.urs.cz/item/CS_URS_2022_01/171152501" TargetMode="External" /><Relationship Id="rId5" Type="http://schemas.openxmlformats.org/officeDocument/2006/relationships/hyperlink" Target="https://podminky.urs.cz/item/CS_URS_2022_01/171201221" TargetMode="External" /><Relationship Id="rId6" Type="http://schemas.openxmlformats.org/officeDocument/2006/relationships/hyperlink" Target="https://podminky.urs.cz/item/CS_URS_2022_01/171251201" TargetMode="External" /><Relationship Id="rId7" Type="http://schemas.openxmlformats.org/officeDocument/2006/relationships/hyperlink" Target="https://podminky.urs.cz/item/CS_URS_2022_01/174151101" TargetMode="External" /><Relationship Id="rId8" Type="http://schemas.openxmlformats.org/officeDocument/2006/relationships/hyperlink" Target="https://podminky.urs.cz/item/CS_URS_2022_01/175151101" TargetMode="External" /><Relationship Id="rId9" Type="http://schemas.openxmlformats.org/officeDocument/2006/relationships/hyperlink" Target="https://podminky.urs.cz/item/CS_URS_2022_01/451573111" TargetMode="External" /><Relationship Id="rId10" Type="http://schemas.openxmlformats.org/officeDocument/2006/relationships/hyperlink" Target="https://podminky.urs.cz/item/CS_URS_2022_01/871171211" TargetMode="External" /><Relationship Id="rId11" Type="http://schemas.openxmlformats.org/officeDocument/2006/relationships/hyperlink" Target="https://podminky.urs.cz/item/CS_URS_2022_01/998271201" TargetMode="External" /><Relationship Id="rId12" Type="http://schemas.openxmlformats.org/officeDocument/2006/relationships/hyperlink" Target="https://podminky.urs.cz/item/CS_URS_2022_01/721173401" TargetMode="External" /><Relationship Id="rId13" Type="http://schemas.openxmlformats.org/officeDocument/2006/relationships/hyperlink" Target="https://podminky.urs.cz/item/CS_URS_2022_01/721173402" TargetMode="External" /><Relationship Id="rId14" Type="http://schemas.openxmlformats.org/officeDocument/2006/relationships/hyperlink" Target="https://podminky.urs.cz/item/CS_URS_2022_01/721174024" TargetMode="External" /><Relationship Id="rId15" Type="http://schemas.openxmlformats.org/officeDocument/2006/relationships/hyperlink" Target="https://podminky.urs.cz/item/CS_URS_2022_01/721174025" TargetMode="External" /><Relationship Id="rId16" Type="http://schemas.openxmlformats.org/officeDocument/2006/relationships/hyperlink" Target="https://podminky.urs.cz/item/CS_URS_2022_01/721174042" TargetMode="External" /><Relationship Id="rId17" Type="http://schemas.openxmlformats.org/officeDocument/2006/relationships/hyperlink" Target="https://podminky.urs.cz/item/CS_URS_2022_01/721174043" TargetMode="External" /><Relationship Id="rId18" Type="http://schemas.openxmlformats.org/officeDocument/2006/relationships/hyperlink" Target="https://podminky.urs.cz/item/CS_URS_2022_01/721174044" TargetMode="External" /><Relationship Id="rId19" Type="http://schemas.openxmlformats.org/officeDocument/2006/relationships/hyperlink" Target="https://podminky.urs.cz/item/CS_URS_2022_01/721174045" TargetMode="External" /><Relationship Id="rId20" Type="http://schemas.openxmlformats.org/officeDocument/2006/relationships/hyperlink" Target="https://podminky.urs.cz/item/CS_URS_2022_01/721174055" TargetMode="External" /><Relationship Id="rId21" Type="http://schemas.openxmlformats.org/officeDocument/2006/relationships/hyperlink" Target="https://podminky.urs.cz/item/CS_URS_2022_01/721174063" TargetMode="External" /><Relationship Id="rId22" Type="http://schemas.openxmlformats.org/officeDocument/2006/relationships/hyperlink" Target="https://podminky.urs.cz/item/CS_URS_2022_01/721175232" TargetMode="External" /><Relationship Id="rId23" Type="http://schemas.openxmlformats.org/officeDocument/2006/relationships/hyperlink" Target="https://podminky.urs.cz/item/CS_URS_2022_01/721211401" TargetMode="External" /><Relationship Id="rId24" Type="http://schemas.openxmlformats.org/officeDocument/2006/relationships/hyperlink" Target="https://podminky.urs.cz/item/CS_URS_2022_01/721233212" TargetMode="External" /><Relationship Id="rId25" Type="http://schemas.openxmlformats.org/officeDocument/2006/relationships/hyperlink" Target="https://podminky.urs.cz/item/CS_URS_2022_01/721241102" TargetMode="External" /><Relationship Id="rId26" Type="http://schemas.openxmlformats.org/officeDocument/2006/relationships/hyperlink" Target="https://podminky.urs.cz/item/CS_URS_2022_01/721273153" TargetMode="External" /><Relationship Id="rId27" Type="http://schemas.openxmlformats.org/officeDocument/2006/relationships/hyperlink" Target="https://podminky.urs.cz/item/CS_URS_2022_01/721290111" TargetMode="External" /><Relationship Id="rId28" Type="http://schemas.openxmlformats.org/officeDocument/2006/relationships/hyperlink" Target="https://podminky.urs.cz/item/CS_URS_2022_01/998721103" TargetMode="External" /><Relationship Id="rId29" Type="http://schemas.openxmlformats.org/officeDocument/2006/relationships/hyperlink" Target="https://podminky.urs.cz/item/CS_URS_2022_01/722174022" TargetMode="External" /><Relationship Id="rId30" Type="http://schemas.openxmlformats.org/officeDocument/2006/relationships/hyperlink" Target="https://podminky.urs.cz/item/CS_URS_2022_01/722174023" TargetMode="External" /><Relationship Id="rId31" Type="http://schemas.openxmlformats.org/officeDocument/2006/relationships/hyperlink" Target="https://podminky.urs.cz/item/CS_URS_2022_01/722174024" TargetMode="External" /><Relationship Id="rId32" Type="http://schemas.openxmlformats.org/officeDocument/2006/relationships/hyperlink" Target="https://podminky.urs.cz/item/CS_URS_2022_01/722174025" TargetMode="External" /><Relationship Id="rId33" Type="http://schemas.openxmlformats.org/officeDocument/2006/relationships/hyperlink" Target="https://podminky.urs.cz/item/CS_URS_2022_01/722181251" TargetMode="External" /><Relationship Id="rId34" Type="http://schemas.openxmlformats.org/officeDocument/2006/relationships/hyperlink" Target="https://podminky.urs.cz/item/CS_URS_2022_01/722181252" TargetMode="External" /><Relationship Id="rId35" Type="http://schemas.openxmlformats.org/officeDocument/2006/relationships/hyperlink" Target="https://podminky.urs.cz/item/CS_URS_2022_01/722224152" TargetMode="External" /><Relationship Id="rId36" Type="http://schemas.openxmlformats.org/officeDocument/2006/relationships/hyperlink" Target="https://podminky.urs.cz/item/CS_URS_2022_01/722290215" TargetMode="External" /><Relationship Id="rId37" Type="http://schemas.openxmlformats.org/officeDocument/2006/relationships/hyperlink" Target="https://podminky.urs.cz/item/CS_URS_2022_01/722290234" TargetMode="External" /><Relationship Id="rId38" Type="http://schemas.openxmlformats.org/officeDocument/2006/relationships/hyperlink" Target="https://podminky.urs.cz/item/CS_URS_2022_01/998722103" TargetMode="External" /><Relationship Id="rId39" Type="http://schemas.openxmlformats.org/officeDocument/2006/relationships/hyperlink" Target="https://podminky.urs.cz/item/CS_URS_2022_01/725112022" TargetMode="External" /><Relationship Id="rId40" Type="http://schemas.openxmlformats.org/officeDocument/2006/relationships/hyperlink" Target="https://podminky.urs.cz/item/CS_URS_2022_01/725112173" TargetMode="External" /><Relationship Id="rId41" Type="http://schemas.openxmlformats.org/officeDocument/2006/relationships/hyperlink" Target="https://podminky.urs.cz/item/CS_URS_2022_01/725121502" TargetMode="External" /><Relationship Id="rId42" Type="http://schemas.openxmlformats.org/officeDocument/2006/relationships/hyperlink" Target="https://podminky.urs.cz/item/CS_URS_2022_01/725211603" TargetMode="External" /><Relationship Id="rId43" Type="http://schemas.openxmlformats.org/officeDocument/2006/relationships/hyperlink" Target="https://podminky.urs.cz/item/CS_URS_2022_01/725211681" TargetMode="External" /><Relationship Id="rId44" Type="http://schemas.openxmlformats.org/officeDocument/2006/relationships/hyperlink" Target="https://podminky.urs.cz/item/CS_URS_2022_01/725241128" TargetMode="External" /><Relationship Id="rId45" Type="http://schemas.openxmlformats.org/officeDocument/2006/relationships/hyperlink" Target="https://podminky.urs.cz/item/CS_URS_2022_01/725244215" TargetMode="External" /><Relationship Id="rId46" Type="http://schemas.openxmlformats.org/officeDocument/2006/relationships/hyperlink" Target="https://podminky.urs.cz/item/CS_URS_2022_01/725291708" TargetMode="External" /><Relationship Id="rId47" Type="http://schemas.openxmlformats.org/officeDocument/2006/relationships/hyperlink" Target="https://podminky.urs.cz/item/CS_URS_2022_01/725291722" TargetMode="External" /><Relationship Id="rId48" Type="http://schemas.openxmlformats.org/officeDocument/2006/relationships/hyperlink" Target="https://podminky.urs.cz/item/CS_URS_2022_01/725311121" TargetMode="External" /><Relationship Id="rId49" Type="http://schemas.openxmlformats.org/officeDocument/2006/relationships/hyperlink" Target="https://podminky.urs.cz/item/CS_URS_2022_01/725311131" TargetMode="External" /><Relationship Id="rId50" Type="http://schemas.openxmlformats.org/officeDocument/2006/relationships/hyperlink" Target="https://podminky.urs.cz/item/CS_URS_2022_01/725331111" TargetMode="External" /><Relationship Id="rId51" Type="http://schemas.openxmlformats.org/officeDocument/2006/relationships/hyperlink" Target="https://podminky.urs.cz/item/CS_URS_2022_01/725813111" TargetMode="External" /><Relationship Id="rId52" Type="http://schemas.openxmlformats.org/officeDocument/2006/relationships/hyperlink" Target="https://podminky.urs.cz/item/CS_URS_2022_01/725821325" TargetMode="External" /><Relationship Id="rId53" Type="http://schemas.openxmlformats.org/officeDocument/2006/relationships/hyperlink" Target="https://podminky.urs.cz/item/CS_URS_2022_01/725822611" TargetMode="External" /><Relationship Id="rId54" Type="http://schemas.openxmlformats.org/officeDocument/2006/relationships/hyperlink" Target="https://podminky.urs.cz/item/CS_URS_2022_01/725839202" TargetMode="External" /><Relationship Id="rId55" Type="http://schemas.openxmlformats.org/officeDocument/2006/relationships/hyperlink" Target="https://podminky.urs.cz/item/CS_URS_2022_01/725851305" TargetMode="External" /><Relationship Id="rId56" Type="http://schemas.openxmlformats.org/officeDocument/2006/relationships/hyperlink" Target="https://podminky.urs.cz/item/CS_URS_2022_01/725851325" TargetMode="External" /><Relationship Id="rId57" Type="http://schemas.openxmlformats.org/officeDocument/2006/relationships/hyperlink" Target="https://podminky.urs.cz/item/CS_URS_2022_01/725861101" TargetMode="External" /><Relationship Id="rId58" Type="http://schemas.openxmlformats.org/officeDocument/2006/relationships/hyperlink" Target="https://podminky.urs.cz/item/CS_URS_2022_01/725862103" TargetMode="External" /><Relationship Id="rId59" Type="http://schemas.openxmlformats.org/officeDocument/2006/relationships/hyperlink" Target="https://podminky.urs.cz/item/CS_URS_2022_01/725865411" TargetMode="External" /><Relationship Id="rId60" Type="http://schemas.openxmlformats.org/officeDocument/2006/relationships/hyperlink" Target="https://podminky.urs.cz/item/CS_URS_2022_01/998725103" TargetMode="External" /><Relationship Id="rId61" Type="http://schemas.openxmlformats.org/officeDocument/2006/relationships/hyperlink" Target="https://podminky.urs.cz/item/CS_URS_2022_01/726131021" TargetMode="External" /><Relationship Id="rId62" Type="http://schemas.openxmlformats.org/officeDocument/2006/relationships/hyperlink" Target="https://podminky.urs.cz/item/CS_URS_2022_01/726131041" TargetMode="External" /><Relationship Id="rId63" Type="http://schemas.openxmlformats.org/officeDocument/2006/relationships/hyperlink" Target="https://podminky.urs.cz/item/CS_URS_2022_01/726191002" TargetMode="External" /><Relationship Id="rId64" Type="http://schemas.openxmlformats.org/officeDocument/2006/relationships/hyperlink" Target="https://podminky.urs.cz/item/CS_URS_2022_01/998726113" TargetMode="External" /><Relationship Id="rId65" Type="http://schemas.openxmlformats.org/officeDocument/2006/relationships/hyperlink" Target="https://podminky.urs.cz/item/CS_URS_2022_01/HZS2492" TargetMode="External" /><Relationship Id="rId66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21174043" TargetMode="External" /><Relationship Id="rId2" Type="http://schemas.openxmlformats.org/officeDocument/2006/relationships/hyperlink" Target="https://podminky.urs.cz/item/CS_URS_2022_01/721290111" TargetMode="External" /><Relationship Id="rId3" Type="http://schemas.openxmlformats.org/officeDocument/2006/relationships/hyperlink" Target="https://podminky.urs.cz/item/CS_URS_2022_01/998721103" TargetMode="External" /><Relationship Id="rId4" Type="http://schemas.openxmlformats.org/officeDocument/2006/relationships/hyperlink" Target="https://podminky.urs.cz/item/CS_URS_2022_01/722174022" TargetMode="External" /><Relationship Id="rId5" Type="http://schemas.openxmlformats.org/officeDocument/2006/relationships/hyperlink" Target="https://podminky.urs.cz/item/CS_URS_2022_01/722181251" TargetMode="External" /><Relationship Id="rId6" Type="http://schemas.openxmlformats.org/officeDocument/2006/relationships/hyperlink" Target="https://podminky.urs.cz/item/CS_URS_2022_01/722290234" TargetMode="External" /><Relationship Id="rId7" Type="http://schemas.openxmlformats.org/officeDocument/2006/relationships/hyperlink" Target="https://podminky.urs.cz/item/CS_URS_2022_01/998722103" TargetMode="External" /><Relationship Id="rId8" Type="http://schemas.openxmlformats.org/officeDocument/2006/relationships/hyperlink" Target="https://podminky.urs.cz/item/CS_URS_2022_01/725311121" TargetMode="External" /><Relationship Id="rId9" Type="http://schemas.openxmlformats.org/officeDocument/2006/relationships/hyperlink" Target="https://podminky.urs.cz/item/CS_URS_2022_01/725813111" TargetMode="External" /><Relationship Id="rId10" Type="http://schemas.openxmlformats.org/officeDocument/2006/relationships/hyperlink" Target="https://podminky.urs.cz/item/CS_URS_2022_01/725821325" TargetMode="External" /><Relationship Id="rId11" Type="http://schemas.openxmlformats.org/officeDocument/2006/relationships/hyperlink" Target="https://podminky.urs.cz/item/CS_URS_2022_01/725851305" TargetMode="External" /><Relationship Id="rId12" Type="http://schemas.openxmlformats.org/officeDocument/2006/relationships/hyperlink" Target="https://podminky.urs.cz/item/CS_URS_2022_01/725862103" TargetMode="External" /><Relationship Id="rId13" Type="http://schemas.openxmlformats.org/officeDocument/2006/relationships/hyperlink" Target="https://podminky.urs.cz/item/CS_URS_2022_01/998725103" TargetMode="External" /><Relationship Id="rId14" Type="http://schemas.openxmlformats.org/officeDocument/2006/relationships/hyperlink" Target="https://podminky.urs.cz/item/CS_URS_2022_01/HZS2492" TargetMode="External" /><Relationship Id="rId15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51111" TargetMode="External" /><Relationship Id="rId2" Type="http://schemas.openxmlformats.org/officeDocument/2006/relationships/hyperlink" Target="https://podminky.urs.cz/item/CS_URS_2022_01/968062355" TargetMode="External" /><Relationship Id="rId3" Type="http://schemas.openxmlformats.org/officeDocument/2006/relationships/hyperlink" Target="https://podminky.urs.cz/item/CS_URS_2022_01/968072455" TargetMode="External" /><Relationship Id="rId4" Type="http://schemas.openxmlformats.org/officeDocument/2006/relationships/hyperlink" Target="https://podminky.urs.cz/item/CS_URS_2022_01/981011414" TargetMode="External" /><Relationship Id="rId5" Type="http://schemas.openxmlformats.org/officeDocument/2006/relationships/hyperlink" Target="https://podminky.urs.cz/item/CS_URS_2022_01/997013501" TargetMode="External" /><Relationship Id="rId6" Type="http://schemas.openxmlformats.org/officeDocument/2006/relationships/hyperlink" Target="https://podminky.urs.cz/item/CS_URS_2022_01/997013509" TargetMode="External" /><Relationship Id="rId7" Type="http://schemas.openxmlformats.org/officeDocument/2006/relationships/hyperlink" Target="https://podminky.urs.cz/item/CS_URS_2022_01/997013601" TargetMode="External" /><Relationship Id="rId8" Type="http://schemas.openxmlformats.org/officeDocument/2006/relationships/hyperlink" Target="https://podminky.urs.cz/item/CS_URS_2022_01/997013603" TargetMode="External" /><Relationship Id="rId9" Type="http://schemas.openxmlformats.org/officeDocument/2006/relationships/hyperlink" Target="https://podminky.urs.cz/item/CS_URS_2022_01/997013631" TargetMode="External" /><Relationship Id="rId10" Type="http://schemas.openxmlformats.org/officeDocument/2006/relationships/hyperlink" Target="https://podminky.urs.cz/item/CS_URS_2022_01/997013804" TargetMode="External" /><Relationship Id="rId11" Type="http://schemas.openxmlformats.org/officeDocument/2006/relationships/hyperlink" Target="https://podminky.urs.cz/item/CS_URS_2022_01/997013811" TargetMode="External" /><Relationship Id="rId12" Type="http://schemas.openxmlformats.org/officeDocument/2006/relationships/hyperlink" Target="https://podminky.urs.cz/item/CS_URS_2022_01/762331812" TargetMode="External" /><Relationship Id="rId13" Type="http://schemas.openxmlformats.org/officeDocument/2006/relationships/hyperlink" Target="https://podminky.urs.cz/item/CS_URS_2022_01/762331813" TargetMode="External" /><Relationship Id="rId14" Type="http://schemas.openxmlformats.org/officeDocument/2006/relationships/hyperlink" Target="https://podminky.urs.cz/item/CS_URS_2022_01/762342812" TargetMode="External" /><Relationship Id="rId15" Type="http://schemas.openxmlformats.org/officeDocument/2006/relationships/hyperlink" Target="https://podminky.urs.cz/item/CS_URS_2022_01/764001821" TargetMode="External" /><Relationship Id="rId16" Type="http://schemas.openxmlformats.org/officeDocument/2006/relationships/hyperlink" Target="https://podminky.urs.cz/item/CS_URS_2022_01/766622862" TargetMode="External" /><Relationship Id="rId17" Type="http://schemas.openxmlformats.org/officeDocument/2006/relationships/hyperlink" Target="https://podminky.urs.cz/item/CS_URS_2022_01/787600802" TargetMode="External" /><Relationship Id="rId18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4"/>
  <sheetViews>
    <sheetView showGridLines="0" tabSelected="1" workbookViewId="0" topLeftCell="A1">
      <selection activeCell="G2" sqref="G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324" t="s">
        <v>14</v>
      </c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R5" s="21"/>
      <c r="BE5" s="321" t="s">
        <v>15</v>
      </c>
      <c r="BS5" s="18" t="s">
        <v>6</v>
      </c>
    </row>
    <row r="6" spans="2:71" ht="36.95" customHeight="1">
      <c r="B6" s="21"/>
      <c r="D6" s="27" t="s">
        <v>16</v>
      </c>
      <c r="K6" s="325" t="s">
        <v>17</v>
      </c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R6" s="21"/>
      <c r="BE6" s="322"/>
      <c r="BS6" s="18" t="s">
        <v>6</v>
      </c>
    </row>
    <row r="7" spans="2:71" ht="12" customHeight="1">
      <c r="B7" s="21"/>
      <c r="D7" s="28" t="s">
        <v>18</v>
      </c>
      <c r="K7" s="26" t="s">
        <v>19</v>
      </c>
      <c r="AK7" s="28" t="s">
        <v>20</v>
      </c>
      <c r="AN7" s="26" t="s">
        <v>19</v>
      </c>
      <c r="AR7" s="21"/>
      <c r="BE7" s="322"/>
      <c r="BS7" s="18" t="s">
        <v>6</v>
      </c>
    </row>
    <row r="8" spans="2:7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322"/>
      <c r="BS8" s="18" t="s">
        <v>6</v>
      </c>
    </row>
    <row r="9" spans="2:71" ht="14.45" customHeight="1">
      <c r="B9" s="21"/>
      <c r="AR9" s="21"/>
      <c r="BE9" s="322"/>
      <c r="BS9" s="18" t="s">
        <v>6</v>
      </c>
    </row>
    <row r="10" spans="2:71" ht="12" customHeight="1">
      <c r="B10" s="21"/>
      <c r="D10" s="28" t="s">
        <v>25</v>
      </c>
      <c r="AK10" s="28" t="s">
        <v>26</v>
      </c>
      <c r="AN10" s="26" t="s">
        <v>19</v>
      </c>
      <c r="AR10" s="21"/>
      <c r="BE10" s="322"/>
      <c r="BS10" s="18" t="s">
        <v>6</v>
      </c>
    </row>
    <row r="11" spans="2:71" ht="18.4" customHeight="1">
      <c r="B11" s="21"/>
      <c r="E11" s="26" t="s">
        <v>27</v>
      </c>
      <c r="AK11" s="28" t="s">
        <v>28</v>
      </c>
      <c r="AN11" s="26" t="s">
        <v>19</v>
      </c>
      <c r="AR11" s="21"/>
      <c r="BE11" s="322"/>
      <c r="BS11" s="18" t="s">
        <v>6</v>
      </c>
    </row>
    <row r="12" spans="2:71" ht="6.95" customHeight="1">
      <c r="B12" s="21"/>
      <c r="AR12" s="21"/>
      <c r="BE12" s="322"/>
      <c r="BS12" s="18" t="s">
        <v>6</v>
      </c>
    </row>
    <row r="13" spans="2:71" ht="12" customHeight="1">
      <c r="B13" s="21"/>
      <c r="D13" s="28" t="s">
        <v>29</v>
      </c>
      <c r="AK13" s="28" t="s">
        <v>26</v>
      </c>
      <c r="AN13" s="30" t="s">
        <v>30</v>
      </c>
      <c r="AR13" s="21"/>
      <c r="BE13" s="322"/>
      <c r="BS13" s="18" t="s">
        <v>6</v>
      </c>
    </row>
    <row r="14" spans="2:71" ht="12.75">
      <c r="B14" s="21"/>
      <c r="E14" s="326" t="s">
        <v>30</v>
      </c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28" t="s">
        <v>28</v>
      </c>
      <c r="AN14" s="30" t="s">
        <v>30</v>
      </c>
      <c r="AR14" s="21"/>
      <c r="BE14" s="322"/>
      <c r="BS14" s="18" t="s">
        <v>6</v>
      </c>
    </row>
    <row r="15" spans="2:71" ht="6.95" customHeight="1">
      <c r="B15" s="21"/>
      <c r="AR15" s="21"/>
      <c r="BE15" s="322"/>
      <c r="BS15" s="18" t="s">
        <v>4</v>
      </c>
    </row>
    <row r="16" spans="2:71" ht="12" customHeight="1">
      <c r="B16" s="21"/>
      <c r="D16" s="28" t="s">
        <v>31</v>
      </c>
      <c r="AK16" s="28" t="s">
        <v>26</v>
      </c>
      <c r="AN16" s="26" t="s">
        <v>32</v>
      </c>
      <c r="AR16" s="21"/>
      <c r="BE16" s="322"/>
      <c r="BS16" s="18" t="s">
        <v>4</v>
      </c>
    </row>
    <row r="17" spans="2:71" ht="18.4" customHeight="1">
      <c r="B17" s="21"/>
      <c r="E17" s="26" t="s">
        <v>33</v>
      </c>
      <c r="AK17" s="28" t="s">
        <v>28</v>
      </c>
      <c r="AN17" s="26" t="s">
        <v>34</v>
      </c>
      <c r="AR17" s="21"/>
      <c r="BE17" s="322"/>
      <c r="BS17" s="18" t="s">
        <v>35</v>
      </c>
    </row>
    <row r="18" spans="2:71" ht="6.95" customHeight="1">
      <c r="B18" s="21"/>
      <c r="AR18" s="21"/>
      <c r="BE18" s="322"/>
      <c r="BS18" s="18" t="s">
        <v>6</v>
      </c>
    </row>
    <row r="19" spans="2:71" ht="12" customHeight="1">
      <c r="B19" s="21"/>
      <c r="D19" s="28" t="s">
        <v>36</v>
      </c>
      <c r="AK19" s="28" t="s">
        <v>26</v>
      </c>
      <c r="AN19" s="26" t="s">
        <v>19</v>
      </c>
      <c r="AR19" s="21"/>
      <c r="BE19" s="322"/>
      <c r="BS19" s="18" t="s">
        <v>6</v>
      </c>
    </row>
    <row r="20" spans="2:71" ht="18.4" customHeight="1">
      <c r="B20" s="21"/>
      <c r="E20" s="26" t="s">
        <v>37</v>
      </c>
      <c r="AK20" s="28" t="s">
        <v>28</v>
      </c>
      <c r="AN20" s="26" t="s">
        <v>19</v>
      </c>
      <c r="AR20" s="21"/>
      <c r="BE20" s="322"/>
      <c r="BS20" s="18" t="s">
        <v>35</v>
      </c>
    </row>
    <row r="21" spans="2:57" ht="6.95" customHeight="1">
      <c r="B21" s="21"/>
      <c r="AR21" s="21"/>
      <c r="BE21" s="322"/>
    </row>
    <row r="22" spans="2:57" ht="12" customHeight="1">
      <c r="B22" s="21"/>
      <c r="D22" s="28" t="s">
        <v>38</v>
      </c>
      <c r="AR22" s="21"/>
      <c r="BE22" s="322"/>
    </row>
    <row r="23" spans="2:57" ht="143.25" customHeight="1">
      <c r="B23" s="21"/>
      <c r="E23" s="328" t="s">
        <v>39</v>
      </c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R23" s="21"/>
      <c r="BE23" s="322"/>
    </row>
    <row r="24" spans="2:57" ht="6.95" customHeight="1">
      <c r="B24" s="21"/>
      <c r="AR24" s="21"/>
      <c r="BE24" s="322"/>
    </row>
    <row r="25" spans="2:57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322"/>
    </row>
    <row r="26" spans="2:57" s="1" customFormat="1" ht="25.9" customHeight="1">
      <c r="B26" s="33"/>
      <c r="D26" s="34" t="s">
        <v>40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29">
        <f>ROUND(AG54,2)</f>
        <v>0</v>
      </c>
      <c r="AL26" s="330"/>
      <c r="AM26" s="330"/>
      <c r="AN26" s="330"/>
      <c r="AO26" s="330"/>
      <c r="AR26" s="33"/>
      <c r="BE26" s="322"/>
    </row>
    <row r="27" spans="2:57" s="1" customFormat="1" ht="6.95" customHeight="1">
      <c r="B27" s="33"/>
      <c r="AR27" s="33"/>
      <c r="BE27" s="322"/>
    </row>
    <row r="28" spans="2:57" s="1" customFormat="1" ht="12.75">
      <c r="B28" s="33"/>
      <c r="L28" s="331" t="s">
        <v>41</v>
      </c>
      <c r="M28" s="331"/>
      <c r="N28" s="331"/>
      <c r="O28" s="331"/>
      <c r="P28" s="331"/>
      <c r="W28" s="331" t="s">
        <v>42</v>
      </c>
      <c r="X28" s="331"/>
      <c r="Y28" s="331"/>
      <c r="Z28" s="331"/>
      <c r="AA28" s="331"/>
      <c r="AB28" s="331"/>
      <c r="AC28" s="331"/>
      <c r="AD28" s="331"/>
      <c r="AE28" s="331"/>
      <c r="AK28" s="331" t="s">
        <v>43</v>
      </c>
      <c r="AL28" s="331"/>
      <c r="AM28" s="331"/>
      <c r="AN28" s="331"/>
      <c r="AO28" s="331"/>
      <c r="AR28" s="33"/>
      <c r="BE28" s="322"/>
    </row>
    <row r="29" spans="2:57" s="2" customFormat="1" ht="14.45" customHeight="1">
      <c r="B29" s="37"/>
      <c r="D29" s="28" t="s">
        <v>44</v>
      </c>
      <c r="F29" s="28" t="s">
        <v>45</v>
      </c>
      <c r="L29" s="303">
        <v>0.21</v>
      </c>
      <c r="M29" s="304"/>
      <c r="N29" s="304"/>
      <c r="O29" s="304"/>
      <c r="P29" s="304"/>
      <c r="W29" s="305">
        <f>ROUND(AZ54,2)</f>
        <v>0</v>
      </c>
      <c r="X29" s="304"/>
      <c r="Y29" s="304"/>
      <c r="Z29" s="304"/>
      <c r="AA29" s="304"/>
      <c r="AB29" s="304"/>
      <c r="AC29" s="304"/>
      <c r="AD29" s="304"/>
      <c r="AE29" s="304"/>
      <c r="AK29" s="305">
        <f>ROUND(AV54,2)</f>
        <v>0</v>
      </c>
      <c r="AL29" s="304"/>
      <c r="AM29" s="304"/>
      <c r="AN29" s="304"/>
      <c r="AO29" s="304"/>
      <c r="AR29" s="37"/>
      <c r="BE29" s="323"/>
    </row>
    <row r="30" spans="2:57" s="2" customFormat="1" ht="14.45" customHeight="1">
      <c r="B30" s="37"/>
      <c r="F30" s="28" t="s">
        <v>46</v>
      </c>
      <c r="L30" s="303">
        <v>0.12</v>
      </c>
      <c r="M30" s="304"/>
      <c r="N30" s="304"/>
      <c r="O30" s="304"/>
      <c r="P30" s="304"/>
      <c r="W30" s="305">
        <f>ROUND(BA54,2)</f>
        <v>0</v>
      </c>
      <c r="X30" s="304"/>
      <c r="Y30" s="304"/>
      <c r="Z30" s="304"/>
      <c r="AA30" s="304"/>
      <c r="AB30" s="304"/>
      <c r="AC30" s="304"/>
      <c r="AD30" s="304"/>
      <c r="AE30" s="304"/>
      <c r="AK30" s="305">
        <f>ROUND(AW54,2)</f>
        <v>0</v>
      </c>
      <c r="AL30" s="304"/>
      <c r="AM30" s="304"/>
      <c r="AN30" s="304"/>
      <c r="AO30" s="304"/>
      <c r="AR30" s="37"/>
      <c r="BE30" s="323"/>
    </row>
    <row r="31" spans="2:57" s="2" customFormat="1" ht="14.45" customHeight="1" hidden="1">
      <c r="B31" s="37"/>
      <c r="F31" s="28" t="s">
        <v>47</v>
      </c>
      <c r="L31" s="303">
        <v>0.21</v>
      </c>
      <c r="M31" s="304"/>
      <c r="N31" s="304"/>
      <c r="O31" s="304"/>
      <c r="P31" s="304"/>
      <c r="W31" s="305">
        <f>ROUND(BB54,2)</f>
        <v>0</v>
      </c>
      <c r="X31" s="304"/>
      <c r="Y31" s="304"/>
      <c r="Z31" s="304"/>
      <c r="AA31" s="304"/>
      <c r="AB31" s="304"/>
      <c r="AC31" s="304"/>
      <c r="AD31" s="304"/>
      <c r="AE31" s="304"/>
      <c r="AK31" s="305">
        <v>0</v>
      </c>
      <c r="AL31" s="304"/>
      <c r="AM31" s="304"/>
      <c r="AN31" s="304"/>
      <c r="AO31" s="304"/>
      <c r="AR31" s="37"/>
      <c r="BE31" s="323"/>
    </row>
    <row r="32" spans="2:57" s="2" customFormat="1" ht="14.45" customHeight="1" hidden="1">
      <c r="B32" s="37"/>
      <c r="F32" s="28" t="s">
        <v>48</v>
      </c>
      <c r="L32" s="303">
        <v>0.12</v>
      </c>
      <c r="M32" s="304"/>
      <c r="N32" s="304"/>
      <c r="O32" s="304"/>
      <c r="P32" s="304"/>
      <c r="W32" s="305">
        <f>ROUND(BC54,2)</f>
        <v>0</v>
      </c>
      <c r="X32" s="304"/>
      <c r="Y32" s="304"/>
      <c r="Z32" s="304"/>
      <c r="AA32" s="304"/>
      <c r="AB32" s="304"/>
      <c r="AC32" s="304"/>
      <c r="AD32" s="304"/>
      <c r="AE32" s="304"/>
      <c r="AK32" s="305">
        <v>0</v>
      </c>
      <c r="AL32" s="304"/>
      <c r="AM32" s="304"/>
      <c r="AN32" s="304"/>
      <c r="AO32" s="304"/>
      <c r="AR32" s="37"/>
      <c r="BE32" s="323"/>
    </row>
    <row r="33" spans="2:44" s="2" customFormat="1" ht="14.45" customHeight="1" hidden="1">
      <c r="B33" s="37"/>
      <c r="F33" s="28" t="s">
        <v>49</v>
      </c>
      <c r="L33" s="303">
        <v>0</v>
      </c>
      <c r="M33" s="304"/>
      <c r="N33" s="304"/>
      <c r="O33" s="304"/>
      <c r="P33" s="304"/>
      <c r="W33" s="305">
        <f>ROUND(BD54,2)</f>
        <v>0</v>
      </c>
      <c r="X33" s="304"/>
      <c r="Y33" s="304"/>
      <c r="Z33" s="304"/>
      <c r="AA33" s="304"/>
      <c r="AB33" s="304"/>
      <c r="AC33" s="304"/>
      <c r="AD33" s="304"/>
      <c r="AE33" s="304"/>
      <c r="AK33" s="305">
        <v>0</v>
      </c>
      <c r="AL33" s="304"/>
      <c r="AM33" s="304"/>
      <c r="AN33" s="304"/>
      <c r="AO33" s="304"/>
      <c r="AR33" s="37"/>
    </row>
    <row r="34" spans="2:44" s="1" customFormat="1" ht="6.95" customHeight="1">
      <c r="B34" s="33"/>
      <c r="AR34" s="33"/>
    </row>
    <row r="35" spans="2:44" s="1" customFormat="1" ht="25.9" customHeight="1">
      <c r="B35" s="33"/>
      <c r="C35" s="38"/>
      <c r="D35" s="39" t="s">
        <v>50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51</v>
      </c>
      <c r="U35" s="40"/>
      <c r="V35" s="40"/>
      <c r="W35" s="40"/>
      <c r="X35" s="309" t="s">
        <v>52</v>
      </c>
      <c r="Y35" s="307"/>
      <c r="Z35" s="307"/>
      <c r="AA35" s="307"/>
      <c r="AB35" s="307"/>
      <c r="AC35" s="40"/>
      <c r="AD35" s="40"/>
      <c r="AE35" s="40"/>
      <c r="AF35" s="40"/>
      <c r="AG35" s="40"/>
      <c r="AH35" s="40"/>
      <c r="AI35" s="40"/>
      <c r="AJ35" s="40"/>
      <c r="AK35" s="306">
        <f>SUM(AK26:AK33)</f>
        <v>0</v>
      </c>
      <c r="AL35" s="307"/>
      <c r="AM35" s="307"/>
      <c r="AN35" s="307"/>
      <c r="AO35" s="308"/>
      <c r="AP35" s="38"/>
      <c r="AQ35" s="38"/>
      <c r="AR35" s="33"/>
    </row>
    <row r="36" spans="2:44" s="1" customFormat="1" ht="6.95" customHeight="1">
      <c r="B36" s="33"/>
      <c r="AR36" s="33"/>
    </row>
    <row r="37" spans="2:44" s="1" customFormat="1" ht="6.9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5" customHeight="1">
      <c r="B42" s="33"/>
      <c r="C42" s="22" t="s">
        <v>53</v>
      </c>
      <c r="AR42" s="33"/>
    </row>
    <row r="43" spans="2:44" s="1" customFormat="1" ht="6.95" customHeight="1">
      <c r="B43" s="33"/>
      <c r="AR43" s="33"/>
    </row>
    <row r="44" spans="2:44" s="3" customFormat="1" ht="12" customHeight="1">
      <c r="B44" s="46"/>
      <c r="C44" s="28" t="s">
        <v>13</v>
      </c>
      <c r="L44" s="3" t="str">
        <f>K5</f>
        <v>03921-REV_I</v>
      </c>
      <c r="AR44" s="46"/>
    </row>
    <row r="45" spans="2:44" s="4" customFormat="1" ht="36.95" customHeight="1">
      <c r="B45" s="47"/>
      <c r="C45" s="48" t="s">
        <v>16</v>
      </c>
      <c r="L45" s="311" t="str">
        <f>K6</f>
        <v>Přístavba objektu SOŠ a SOU Kladno</v>
      </c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R45" s="47"/>
    </row>
    <row r="46" spans="2:44" s="1" customFormat="1" ht="6.95" customHeight="1">
      <c r="B46" s="33"/>
      <c r="AR46" s="33"/>
    </row>
    <row r="47" spans="2:44" s="1" customFormat="1" ht="12" customHeight="1">
      <c r="B47" s="33"/>
      <c r="C47" s="28" t="s">
        <v>21</v>
      </c>
      <c r="L47" s="49" t="str">
        <f>IF(K8="","",K8)</f>
        <v>Kladno</v>
      </c>
      <c r="AI47" s="28" t="s">
        <v>23</v>
      </c>
      <c r="AM47" s="313" t="str">
        <f>IF(AN8="","",AN8)</f>
        <v>19. 9. 2023</v>
      </c>
      <c r="AN47" s="313"/>
      <c r="AR47" s="33"/>
    </row>
    <row r="48" spans="2:44" s="1" customFormat="1" ht="6.95" customHeight="1">
      <c r="B48" s="33"/>
      <c r="AR48" s="33"/>
    </row>
    <row r="49" spans="2:56" s="1" customFormat="1" ht="25.7" customHeight="1">
      <c r="B49" s="33"/>
      <c r="C49" s="28" t="s">
        <v>25</v>
      </c>
      <c r="L49" s="3" t="str">
        <f>IF(E11="","",E11)</f>
        <v>SOŠ a SOU Kladno, Nám. E. Beneše 2353, Kladno</v>
      </c>
      <c r="AI49" s="28" t="s">
        <v>31</v>
      </c>
      <c r="AM49" s="314" t="str">
        <f>IF(E17="","",E17)</f>
        <v>Ateliér Civilista s.r.o., Bratronice 241, 273 63</v>
      </c>
      <c r="AN49" s="315"/>
      <c r="AO49" s="315"/>
      <c r="AP49" s="315"/>
      <c r="AR49" s="33"/>
      <c r="AS49" s="316" t="s">
        <v>54</v>
      </c>
      <c r="AT49" s="317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5.2" customHeight="1">
      <c r="B50" s="33"/>
      <c r="C50" s="28" t="s">
        <v>29</v>
      </c>
      <c r="L50" s="3" t="str">
        <f>IF(E14="Vyplň údaj","",E14)</f>
        <v/>
      </c>
      <c r="AI50" s="28" t="s">
        <v>36</v>
      </c>
      <c r="AM50" s="314" t="str">
        <f>IF(E20="","",E20)</f>
        <v xml:space="preserve"> </v>
      </c>
      <c r="AN50" s="315"/>
      <c r="AO50" s="315"/>
      <c r="AP50" s="315"/>
      <c r="AR50" s="33"/>
      <c r="AS50" s="318"/>
      <c r="AT50" s="319"/>
      <c r="BD50" s="54"/>
    </row>
    <row r="51" spans="2:56" s="1" customFormat="1" ht="10.9" customHeight="1">
      <c r="B51" s="33"/>
      <c r="AR51" s="33"/>
      <c r="AS51" s="318"/>
      <c r="AT51" s="319"/>
      <c r="BD51" s="54"/>
    </row>
    <row r="52" spans="2:56" s="1" customFormat="1" ht="29.25" customHeight="1">
      <c r="B52" s="33"/>
      <c r="C52" s="296" t="s">
        <v>55</v>
      </c>
      <c r="D52" s="297"/>
      <c r="E52" s="297"/>
      <c r="F52" s="297"/>
      <c r="G52" s="297"/>
      <c r="H52" s="55"/>
      <c r="I52" s="298" t="s">
        <v>56</v>
      </c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320" t="s">
        <v>57</v>
      </c>
      <c r="AH52" s="297"/>
      <c r="AI52" s="297"/>
      <c r="AJ52" s="297"/>
      <c r="AK52" s="297"/>
      <c r="AL52" s="297"/>
      <c r="AM52" s="297"/>
      <c r="AN52" s="298" t="s">
        <v>58</v>
      </c>
      <c r="AO52" s="297"/>
      <c r="AP52" s="297"/>
      <c r="AQ52" s="56" t="s">
        <v>59</v>
      </c>
      <c r="AR52" s="33"/>
      <c r="AS52" s="57" t="s">
        <v>60</v>
      </c>
      <c r="AT52" s="58" t="s">
        <v>61</v>
      </c>
      <c r="AU52" s="58" t="s">
        <v>62</v>
      </c>
      <c r="AV52" s="58" t="s">
        <v>63</v>
      </c>
      <c r="AW52" s="58" t="s">
        <v>64</v>
      </c>
      <c r="AX52" s="58" t="s">
        <v>65</v>
      </c>
      <c r="AY52" s="58" t="s">
        <v>66</v>
      </c>
      <c r="AZ52" s="58" t="s">
        <v>67</v>
      </c>
      <c r="BA52" s="58" t="s">
        <v>68</v>
      </c>
      <c r="BB52" s="58" t="s">
        <v>69</v>
      </c>
      <c r="BC52" s="58" t="s">
        <v>70</v>
      </c>
      <c r="BD52" s="59" t="s">
        <v>71</v>
      </c>
    </row>
    <row r="53" spans="2:56" s="1" customFormat="1" ht="10.9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5" customHeight="1">
      <c r="B54" s="61"/>
      <c r="C54" s="62" t="s">
        <v>72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294">
        <f>ROUND(AG55+AG61+AG80,2)</f>
        <v>0</v>
      </c>
      <c r="AH54" s="294"/>
      <c r="AI54" s="294"/>
      <c r="AJ54" s="294"/>
      <c r="AK54" s="294"/>
      <c r="AL54" s="294"/>
      <c r="AM54" s="294"/>
      <c r="AN54" s="295">
        <f aca="true" t="shared" si="0" ref="AN54:AN92">SUM(AG54,AT54)</f>
        <v>0</v>
      </c>
      <c r="AO54" s="295"/>
      <c r="AP54" s="295"/>
      <c r="AQ54" s="65" t="s">
        <v>19</v>
      </c>
      <c r="AR54" s="61"/>
      <c r="AS54" s="66">
        <f>ROUND(AS55+AS61+AS80,2)</f>
        <v>0</v>
      </c>
      <c r="AT54" s="67">
        <f aca="true" t="shared" si="1" ref="AT54:AT92">ROUND(SUM(AV54:AW54),2)</f>
        <v>0</v>
      </c>
      <c r="AU54" s="68">
        <f>ROUND(AU55+AU61+AU80,5)</f>
        <v>0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ROUND(AZ55+AZ61+AZ80,2)</f>
        <v>0</v>
      </c>
      <c r="BA54" s="67">
        <f>ROUND(BA55+BA61+BA80,2)</f>
        <v>0</v>
      </c>
      <c r="BB54" s="67">
        <f>ROUND(BB55+BB61+BB80,2)</f>
        <v>0</v>
      </c>
      <c r="BC54" s="67">
        <f>ROUND(BC55+BC61+BC80,2)</f>
        <v>0</v>
      </c>
      <c r="BD54" s="69">
        <f>ROUND(BD55+BD61+BD80,2)</f>
        <v>0</v>
      </c>
      <c r="BS54" s="70" t="s">
        <v>73</v>
      </c>
      <c r="BT54" s="70" t="s">
        <v>74</v>
      </c>
      <c r="BU54" s="71" t="s">
        <v>75</v>
      </c>
      <c r="BV54" s="70" t="s">
        <v>76</v>
      </c>
      <c r="BW54" s="70" t="s">
        <v>5</v>
      </c>
      <c r="BX54" s="70" t="s">
        <v>77</v>
      </c>
      <c r="CL54" s="70" t="s">
        <v>19</v>
      </c>
    </row>
    <row r="55" spans="2:91" s="6" customFormat="1" ht="50.25" customHeight="1">
      <c r="B55" s="72"/>
      <c r="C55" s="73"/>
      <c r="D55" s="291" t="s">
        <v>78</v>
      </c>
      <c r="E55" s="291"/>
      <c r="F55" s="291"/>
      <c r="G55" s="291"/>
      <c r="H55" s="291"/>
      <c r="I55" s="74"/>
      <c r="J55" s="291" t="s">
        <v>17</v>
      </c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302">
        <f>ROUND(AG56,2)</f>
        <v>0</v>
      </c>
      <c r="AH55" s="301"/>
      <c r="AI55" s="301"/>
      <c r="AJ55" s="301"/>
      <c r="AK55" s="301"/>
      <c r="AL55" s="301"/>
      <c r="AM55" s="301"/>
      <c r="AN55" s="300">
        <f t="shared" si="0"/>
        <v>0</v>
      </c>
      <c r="AO55" s="301"/>
      <c r="AP55" s="301"/>
      <c r="AQ55" s="75" t="s">
        <v>79</v>
      </c>
      <c r="AR55" s="72"/>
      <c r="AS55" s="76">
        <f>ROUND(AS56,2)</f>
        <v>0</v>
      </c>
      <c r="AT55" s="77">
        <f t="shared" si="1"/>
        <v>0</v>
      </c>
      <c r="AU55" s="78">
        <f>ROUND(AU56,5)</f>
        <v>0</v>
      </c>
      <c r="AV55" s="77">
        <f>ROUND(AZ55*L29,2)</f>
        <v>0</v>
      </c>
      <c r="AW55" s="77">
        <f>ROUND(BA55*L30,2)</f>
        <v>0</v>
      </c>
      <c r="AX55" s="77">
        <f>ROUND(BB55*L29,2)</f>
        <v>0</v>
      </c>
      <c r="AY55" s="77">
        <f>ROUND(BC55*L30,2)</f>
        <v>0</v>
      </c>
      <c r="AZ55" s="77">
        <f>ROUND(AZ56,2)</f>
        <v>0</v>
      </c>
      <c r="BA55" s="77">
        <f>ROUND(BA56,2)</f>
        <v>0</v>
      </c>
      <c r="BB55" s="77">
        <f>ROUND(BB56,2)</f>
        <v>0</v>
      </c>
      <c r="BC55" s="77">
        <f>ROUND(BC56,2)</f>
        <v>0</v>
      </c>
      <c r="BD55" s="79">
        <f>ROUND(BD56,2)</f>
        <v>0</v>
      </c>
      <c r="BS55" s="80" t="s">
        <v>73</v>
      </c>
      <c r="BT55" s="80" t="s">
        <v>80</v>
      </c>
      <c r="BU55" s="80" t="s">
        <v>75</v>
      </c>
      <c r="BV55" s="80" t="s">
        <v>76</v>
      </c>
      <c r="BW55" s="80" t="s">
        <v>81</v>
      </c>
      <c r="BX55" s="80" t="s">
        <v>5</v>
      </c>
      <c r="CL55" s="80" t="s">
        <v>19</v>
      </c>
      <c r="CM55" s="80" t="s">
        <v>82</v>
      </c>
    </row>
    <row r="56" spans="2:90" s="3" customFormat="1" ht="16.5" customHeight="1">
      <c r="B56" s="46"/>
      <c r="C56" s="9"/>
      <c r="D56" s="9"/>
      <c r="E56" s="290" t="s">
        <v>83</v>
      </c>
      <c r="F56" s="290"/>
      <c r="G56" s="290"/>
      <c r="H56" s="290"/>
      <c r="I56" s="290"/>
      <c r="J56" s="9"/>
      <c r="K56" s="290" t="s">
        <v>84</v>
      </c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9">
        <f>ROUND(SUM(AG57:AG60),2)</f>
        <v>0</v>
      </c>
      <c r="AH56" s="293"/>
      <c r="AI56" s="293"/>
      <c r="AJ56" s="293"/>
      <c r="AK56" s="293"/>
      <c r="AL56" s="293"/>
      <c r="AM56" s="293"/>
      <c r="AN56" s="292">
        <f t="shared" si="0"/>
        <v>0</v>
      </c>
      <c r="AO56" s="293"/>
      <c r="AP56" s="293"/>
      <c r="AQ56" s="81" t="s">
        <v>85</v>
      </c>
      <c r="AR56" s="46"/>
      <c r="AS56" s="82">
        <f>ROUND(SUM(AS57:AS60),2)</f>
        <v>0</v>
      </c>
      <c r="AT56" s="83">
        <f t="shared" si="1"/>
        <v>0</v>
      </c>
      <c r="AU56" s="84">
        <f>ROUND(SUM(AU57:AU60),5)</f>
        <v>0</v>
      </c>
      <c r="AV56" s="83">
        <f>ROUND(AZ56*L29,2)</f>
        <v>0</v>
      </c>
      <c r="AW56" s="83">
        <f>ROUND(BA56*L30,2)</f>
        <v>0</v>
      </c>
      <c r="AX56" s="83">
        <f>ROUND(BB56*L29,2)</f>
        <v>0</v>
      </c>
      <c r="AY56" s="83">
        <f>ROUND(BC56*L30,2)</f>
        <v>0</v>
      </c>
      <c r="AZ56" s="83">
        <f>ROUND(SUM(AZ57:AZ60),2)</f>
        <v>0</v>
      </c>
      <c r="BA56" s="83">
        <f>ROUND(SUM(BA57:BA60),2)</f>
        <v>0</v>
      </c>
      <c r="BB56" s="83">
        <f>ROUND(SUM(BB57:BB60),2)</f>
        <v>0</v>
      </c>
      <c r="BC56" s="83">
        <f>ROUND(SUM(BC57:BC60),2)</f>
        <v>0</v>
      </c>
      <c r="BD56" s="85">
        <f>ROUND(SUM(BD57:BD60),2)</f>
        <v>0</v>
      </c>
      <c r="BS56" s="26" t="s">
        <v>73</v>
      </c>
      <c r="BT56" s="26" t="s">
        <v>82</v>
      </c>
      <c r="BU56" s="26" t="s">
        <v>75</v>
      </c>
      <c r="BV56" s="26" t="s">
        <v>76</v>
      </c>
      <c r="BW56" s="26" t="s">
        <v>86</v>
      </c>
      <c r="BX56" s="26" t="s">
        <v>81</v>
      </c>
      <c r="CL56" s="26" t="s">
        <v>19</v>
      </c>
    </row>
    <row r="57" spans="1:90" s="3" customFormat="1" ht="16.5" customHeight="1">
      <c r="A57" s="86" t="s">
        <v>87</v>
      </c>
      <c r="B57" s="46"/>
      <c r="C57" s="9"/>
      <c r="D57" s="9"/>
      <c r="E57" s="9"/>
      <c r="F57" s="290" t="s">
        <v>88</v>
      </c>
      <c r="G57" s="290"/>
      <c r="H57" s="290"/>
      <c r="I57" s="290"/>
      <c r="J57" s="290"/>
      <c r="K57" s="9"/>
      <c r="L57" s="290" t="s">
        <v>89</v>
      </c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2">
        <f>'A - Stavební řešení'!J34</f>
        <v>0</v>
      </c>
      <c r="AH57" s="293"/>
      <c r="AI57" s="293"/>
      <c r="AJ57" s="293"/>
      <c r="AK57" s="293"/>
      <c r="AL57" s="293"/>
      <c r="AM57" s="293"/>
      <c r="AN57" s="292">
        <f t="shared" si="0"/>
        <v>0</v>
      </c>
      <c r="AO57" s="293"/>
      <c r="AP57" s="293"/>
      <c r="AQ57" s="81" t="s">
        <v>85</v>
      </c>
      <c r="AR57" s="46"/>
      <c r="AS57" s="82">
        <v>0</v>
      </c>
      <c r="AT57" s="83">
        <f t="shared" si="1"/>
        <v>0</v>
      </c>
      <c r="AU57" s="84">
        <f>'A - Stavební řešení'!P102</f>
        <v>0</v>
      </c>
      <c r="AV57" s="83">
        <f>'A - Stavební řešení'!J37</f>
        <v>0</v>
      </c>
      <c r="AW57" s="83">
        <f>'A - Stavební řešení'!J38</f>
        <v>0</v>
      </c>
      <c r="AX57" s="83">
        <f>'A - Stavební řešení'!J39</f>
        <v>0</v>
      </c>
      <c r="AY57" s="83">
        <f>'A - Stavební řešení'!J40</f>
        <v>0</v>
      </c>
      <c r="AZ57" s="83">
        <f>'A - Stavební řešení'!F37</f>
        <v>0</v>
      </c>
      <c r="BA57" s="83">
        <f>'A - Stavební řešení'!F38</f>
        <v>0</v>
      </c>
      <c r="BB57" s="83">
        <f>'A - Stavební řešení'!F39</f>
        <v>0</v>
      </c>
      <c r="BC57" s="83">
        <f>'A - Stavební řešení'!F40</f>
        <v>0</v>
      </c>
      <c r="BD57" s="85">
        <f>'A - Stavební řešení'!F41</f>
        <v>0</v>
      </c>
      <c r="BT57" s="26" t="s">
        <v>90</v>
      </c>
      <c r="BV57" s="26" t="s">
        <v>76</v>
      </c>
      <c r="BW57" s="26" t="s">
        <v>91</v>
      </c>
      <c r="BX57" s="26" t="s">
        <v>86</v>
      </c>
      <c r="CL57" s="26" t="s">
        <v>19</v>
      </c>
    </row>
    <row r="58" spans="1:90" s="3" customFormat="1" ht="16.5" customHeight="1">
      <c r="A58" s="86" t="s">
        <v>87</v>
      </c>
      <c r="B58" s="46"/>
      <c r="C58" s="9"/>
      <c r="D58" s="9"/>
      <c r="E58" s="9"/>
      <c r="F58" s="290" t="s">
        <v>92</v>
      </c>
      <c r="G58" s="290"/>
      <c r="H58" s="290"/>
      <c r="I58" s="290"/>
      <c r="J58" s="290"/>
      <c r="K58" s="9"/>
      <c r="L58" s="290" t="s">
        <v>93</v>
      </c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2">
        <f>'B - ZTI'!J34</f>
        <v>0</v>
      </c>
      <c r="AH58" s="293"/>
      <c r="AI58" s="293"/>
      <c r="AJ58" s="293"/>
      <c r="AK58" s="293"/>
      <c r="AL58" s="293"/>
      <c r="AM58" s="293"/>
      <c r="AN58" s="292">
        <f t="shared" si="0"/>
        <v>0</v>
      </c>
      <c r="AO58" s="293"/>
      <c r="AP58" s="293"/>
      <c r="AQ58" s="81" t="s">
        <v>85</v>
      </c>
      <c r="AR58" s="46"/>
      <c r="AS58" s="82">
        <v>0</v>
      </c>
      <c r="AT58" s="83">
        <f t="shared" si="1"/>
        <v>0</v>
      </c>
      <c r="AU58" s="84">
        <f>'B - ZTI'!P96</f>
        <v>0</v>
      </c>
      <c r="AV58" s="83">
        <f>'B - ZTI'!J37</f>
        <v>0</v>
      </c>
      <c r="AW58" s="83">
        <f>'B - ZTI'!J38</f>
        <v>0</v>
      </c>
      <c r="AX58" s="83">
        <f>'B - ZTI'!J39</f>
        <v>0</v>
      </c>
      <c r="AY58" s="83">
        <f>'B - ZTI'!J40</f>
        <v>0</v>
      </c>
      <c r="AZ58" s="83">
        <f>'B - ZTI'!F37</f>
        <v>0</v>
      </c>
      <c r="BA58" s="83">
        <f>'B - ZTI'!F38</f>
        <v>0</v>
      </c>
      <c r="BB58" s="83">
        <f>'B - ZTI'!F39</f>
        <v>0</v>
      </c>
      <c r="BC58" s="83">
        <f>'B - ZTI'!F40</f>
        <v>0</v>
      </c>
      <c r="BD58" s="85">
        <f>'B - ZTI'!F41</f>
        <v>0</v>
      </c>
      <c r="BT58" s="26" t="s">
        <v>90</v>
      </c>
      <c r="BV58" s="26" t="s">
        <v>76</v>
      </c>
      <c r="BW58" s="26" t="s">
        <v>94</v>
      </c>
      <c r="BX58" s="26" t="s">
        <v>86</v>
      </c>
      <c r="CL58" s="26" t="s">
        <v>19</v>
      </c>
    </row>
    <row r="59" spans="1:90" s="3" customFormat="1" ht="16.5" customHeight="1">
      <c r="A59" s="86" t="s">
        <v>87</v>
      </c>
      <c r="B59" s="46"/>
      <c r="C59" s="9"/>
      <c r="D59" s="9"/>
      <c r="E59" s="9"/>
      <c r="F59" s="290" t="s">
        <v>95</v>
      </c>
      <c r="G59" s="290"/>
      <c r="H59" s="290"/>
      <c r="I59" s="290"/>
      <c r="J59" s="290"/>
      <c r="K59" s="9"/>
      <c r="L59" s="290" t="s">
        <v>96</v>
      </c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2">
        <f>'C. - ÚT'!J34</f>
        <v>0</v>
      </c>
      <c r="AH59" s="293"/>
      <c r="AI59" s="293"/>
      <c r="AJ59" s="293"/>
      <c r="AK59" s="293"/>
      <c r="AL59" s="293"/>
      <c r="AM59" s="293"/>
      <c r="AN59" s="292">
        <f t="shared" si="0"/>
        <v>0</v>
      </c>
      <c r="AO59" s="293"/>
      <c r="AP59" s="293"/>
      <c r="AQ59" s="81" t="s">
        <v>85</v>
      </c>
      <c r="AR59" s="46"/>
      <c r="AS59" s="82">
        <v>0</v>
      </c>
      <c r="AT59" s="83">
        <f t="shared" si="1"/>
        <v>0</v>
      </c>
      <c r="AU59" s="84">
        <f>'C. - ÚT'!P94</f>
        <v>0</v>
      </c>
      <c r="AV59" s="83">
        <f>'C. - ÚT'!J37</f>
        <v>0</v>
      </c>
      <c r="AW59" s="83">
        <f>'C. - ÚT'!J38</f>
        <v>0</v>
      </c>
      <c r="AX59" s="83">
        <f>'C. - ÚT'!J39</f>
        <v>0</v>
      </c>
      <c r="AY59" s="83">
        <f>'C. - ÚT'!J40</f>
        <v>0</v>
      </c>
      <c r="AZ59" s="83">
        <f>'C. - ÚT'!F37</f>
        <v>0</v>
      </c>
      <c r="BA59" s="83">
        <f>'C. - ÚT'!F38</f>
        <v>0</v>
      </c>
      <c r="BB59" s="83">
        <f>'C. - ÚT'!F39</f>
        <v>0</v>
      </c>
      <c r="BC59" s="83">
        <f>'C. - ÚT'!F40</f>
        <v>0</v>
      </c>
      <c r="BD59" s="85">
        <f>'C. - ÚT'!F41</f>
        <v>0</v>
      </c>
      <c r="BT59" s="26" t="s">
        <v>90</v>
      </c>
      <c r="BV59" s="26" t="s">
        <v>76</v>
      </c>
      <c r="BW59" s="26" t="s">
        <v>97</v>
      </c>
      <c r="BX59" s="26" t="s">
        <v>86</v>
      </c>
      <c r="CL59" s="26" t="s">
        <v>19</v>
      </c>
    </row>
    <row r="60" spans="1:90" s="3" customFormat="1" ht="16.5" customHeight="1">
      <c r="A60" s="86" t="s">
        <v>87</v>
      </c>
      <c r="B60" s="46"/>
      <c r="C60" s="9"/>
      <c r="D60" s="9"/>
      <c r="E60" s="9"/>
      <c r="F60" s="290" t="s">
        <v>73</v>
      </c>
      <c r="G60" s="290"/>
      <c r="H60" s="290"/>
      <c r="I60" s="290"/>
      <c r="J60" s="290"/>
      <c r="K60" s="9"/>
      <c r="L60" s="290" t="s">
        <v>98</v>
      </c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2">
        <f>'D - Silnoproud'!J34</f>
        <v>0</v>
      </c>
      <c r="AH60" s="293"/>
      <c r="AI60" s="293"/>
      <c r="AJ60" s="293"/>
      <c r="AK60" s="293"/>
      <c r="AL60" s="293"/>
      <c r="AM60" s="293"/>
      <c r="AN60" s="292">
        <f t="shared" si="0"/>
        <v>0</v>
      </c>
      <c r="AO60" s="293"/>
      <c r="AP60" s="293"/>
      <c r="AQ60" s="81" t="s">
        <v>85</v>
      </c>
      <c r="AR60" s="46"/>
      <c r="AS60" s="82">
        <v>0</v>
      </c>
      <c r="AT60" s="83">
        <f t="shared" si="1"/>
        <v>0</v>
      </c>
      <c r="AU60" s="84">
        <f>'D - Silnoproud'!P95</f>
        <v>0</v>
      </c>
      <c r="AV60" s="83">
        <f>'D - Silnoproud'!J37</f>
        <v>0</v>
      </c>
      <c r="AW60" s="83">
        <f>'D - Silnoproud'!J38</f>
        <v>0</v>
      </c>
      <c r="AX60" s="83">
        <f>'D - Silnoproud'!J39</f>
        <v>0</v>
      </c>
      <c r="AY60" s="83">
        <f>'D - Silnoproud'!J40</f>
        <v>0</v>
      </c>
      <c r="AZ60" s="83">
        <f>'D - Silnoproud'!F37</f>
        <v>0</v>
      </c>
      <c r="BA60" s="83">
        <f>'D - Silnoproud'!F38</f>
        <v>0</v>
      </c>
      <c r="BB60" s="83">
        <f>'D - Silnoproud'!F39</f>
        <v>0</v>
      </c>
      <c r="BC60" s="83">
        <f>'D - Silnoproud'!F40</f>
        <v>0</v>
      </c>
      <c r="BD60" s="85">
        <f>'D - Silnoproud'!F41</f>
        <v>0</v>
      </c>
      <c r="BT60" s="26" t="s">
        <v>90</v>
      </c>
      <c r="BV60" s="26" t="s">
        <v>76</v>
      </c>
      <c r="BW60" s="26" t="s">
        <v>99</v>
      </c>
      <c r="BX60" s="26" t="s">
        <v>86</v>
      </c>
      <c r="CL60" s="26" t="s">
        <v>19</v>
      </c>
    </row>
    <row r="61" spans="2:91" s="6" customFormat="1" ht="50.25" customHeight="1">
      <c r="B61" s="72"/>
      <c r="C61" s="73"/>
      <c r="D61" s="291" t="s">
        <v>100</v>
      </c>
      <c r="E61" s="291"/>
      <c r="F61" s="291"/>
      <c r="G61" s="291"/>
      <c r="H61" s="291"/>
      <c r="I61" s="74"/>
      <c r="J61" s="291" t="s">
        <v>17</v>
      </c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291"/>
      <c r="AA61" s="291"/>
      <c r="AB61" s="291"/>
      <c r="AC61" s="291"/>
      <c r="AD61" s="291"/>
      <c r="AE61" s="291"/>
      <c r="AF61" s="291"/>
      <c r="AG61" s="302">
        <f>ROUND(AG62+AG63+SUM(AG75:AG79),2)</f>
        <v>0</v>
      </c>
      <c r="AH61" s="301"/>
      <c r="AI61" s="301"/>
      <c r="AJ61" s="301"/>
      <c r="AK61" s="301"/>
      <c r="AL61" s="301"/>
      <c r="AM61" s="301"/>
      <c r="AN61" s="300">
        <f t="shared" si="0"/>
        <v>0</v>
      </c>
      <c r="AO61" s="301"/>
      <c r="AP61" s="301"/>
      <c r="AQ61" s="75" t="s">
        <v>79</v>
      </c>
      <c r="AR61" s="72"/>
      <c r="AS61" s="76">
        <f>ROUND(AS62+AS63+SUM(AS75:AS79),2)</f>
        <v>0</v>
      </c>
      <c r="AT61" s="77">
        <f t="shared" si="1"/>
        <v>0</v>
      </c>
      <c r="AU61" s="78">
        <f>ROUND(AU62+AU63+SUM(AU75:AU79),5)</f>
        <v>0</v>
      </c>
      <c r="AV61" s="77">
        <f>ROUND(AZ61*L29,2)</f>
        <v>0</v>
      </c>
      <c r="AW61" s="77">
        <f>ROUND(BA61*L30,2)</f>
        <v>0</v>
      </c>
      <c r="AX61" s="77">
        <f>ROUND(BB61*L29,2)</f>
        <v>0</v>
      </c>
      <c r="AY61" s="77">
        <f>ROUND(BC61*L30,2)</f>
        <v>0</v>
      </c>
      <c r="AZ61" s="77">
        <f>ROUND(AZ62+AZ63+SUM(AZ75:AZ79),2)</f>
        <v>0</v>
      </c>
      <c r="BA61" s="77">
        <f>ROUND(BA62+BA63+SUM(BA75:BA79),2)</f>
        <v>0</v>
      </c>
      <c r="BB61" s="77">
        <f>ROUND(BB62+BB63+SUM(BB75:BB79),2)</f>
        <v>0</v>
      </c>
      <c r="BC61" s="77">
        <f>ROUND(BC62+BC63+SUM(BC75:BC79),2)</f>
        <v>0</v>
      </c>
      <c r="BD61" s="79">
        <f>ROUND(BD62+BD63+SUM(BD75:BD79),2)</f>
        <v>0</v>
      </c>
      <c r="BS61" s="80" t="s">
        <v>73</v>
      </c>
      <c r="BT61" s="80" t="s">
        <v>80</v>
      </c>
      <c r="BU61" s="80" t="s">
        <v>75</v>
      </c>
      <c r="BV61" s="80" t="s">
        <v>76</v>
      </c>
      <c r="BW61" s="80" t="s">
        <v>101</v>
      </c>
      <c r="BX61" s="80" t="s">
        <v>5</v>
      </c>
      <c r="CL61" s="80" t="s">
        <v>19</v>
      </c>
      <c r="CM61" s="80" t="s">
        <v>82</v>
      </c>
    </row>
    <row r="62" spans="1:90" s="3" customFormat="1" ht="16.5" customHeight="1">
      <c r="A62" s="86" t="s">
        <v>87</v>
      </c>
      <c r="B62" s="46"/>
      <c r="C62" s="9"/>
      <c r="D62" s="9"/>
      <c r="E62" s="290" t="s">
        <v>102</v>
      </c>
      <c r="F62" s="290"/>
      <c r="G62" s="290"/>
      <c r="H62" s="290"/>
      <c r="I62" s="290"/>
      <c r="J62" s="9"/>
      <c r="K62" s="290" t="s">
        <v>103</v>
      </c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92">
        <f>'SO_00 - Bourání objektu'!J32</f>
        <v>0</v>
      </c>
      <c r="AH62" s="293"/>
      <c r="AI62" s="293"/>
      <c r="AJ62" s="293"/>
      <c r="AK62" s="293"/>
      <c r="AL62" s="293"/>
      <c r="AM62" s="293"/>
      <c r="AN62" s="292">
        <f t="shared" si="0"/>
        <v>0</v>
      </c>
      <c r="AO62" s="293"/>
      <c r="AP62" s="293"/>
      <c r="AQ62" s="81" t="s">
        <v>85</v>
      </c>
      <c r="AR62" s="46"/>
      <c r="AS62" s="82">
        <v>0</v>
      </c>
      <c r="AT62" s="83">
        <f t="shared" si="1"/>
        <v>0</v>
      </c>
      <c r="AU62" s="84">
        <f>'SO_00 - Bourání objektu'!P94</f>
        <v>0</v>
      </c>
      <c r="AV62" s="83">
        <f>'SO_00 - Bourání objektu'!J35</f>
        <v>0</v>
      </c>
      <c r="AW62" s="83">
        <f>'SO_00 - Bourání objektu'!J36</f>
        <v>0</v>
      </c>
      <c r="AX62" s="83">
        <f>'SO_00 - Bourání objektu'!J37</f>
        <v>0</v>
      </c>
      <c r="AY62" s="83">
        <f>'SO_00 - Bourání objektu'!J38</f>
        <v>0</v>
      </c>
      <c r="AZ62" s="83">
        <f>'SO_00 - Bourání objektu'!F35</f>
        <v>0</v>
      </c>
      <c r="BA62" s="83">
        <f>'SO_00 - Bourání objektu'!F36</f>
        <v>0</v>
      </c>
      <c r="BB62" s="83">
        <f>'SO_00 - Bourání objektu'!F37</f>
        <v>0</v>
      </c>
      <c r="BC62" s="83">
        <f>'SO_00 - Bourání objektu'!F38</f>
        <v>0</v>
      </c>
      <c r="BD62" s="85">
        <f>'SO_00 - Bourání objektu'!F39</f>
        <v>0</v>
      </c>
      <c r="BT62" s="26" t="s">
        <v>82</v>
      </c>
      <c r="BV62" s="26" t="s">
        <v>76</v>
      </c>
      <c r="BW62" s="26" t="s">
        <v>104</v>
      </c>
      <c r="BX62" s="26" t="s">
        <v>101</v>
      </c>
      <c r="CL62" s="26" t="s">
        <v>19</v>
      </c>
    </row>
    <row r="63" spans="2:90" s="3" customFormat="1" ht="16.5" customHeight="1">
      <c r="B63" s="46"/>
      <c r="C63" s="9"/>
      <c r="D63" s="9"/>
      <c r="E63" s="290" t="s">
        <v>83</v>
      </c>
      <c r="F63" s="290"/>
      <c r="G63" s="290"/>
      <c r="H63" s="290"/>
      <c r="I63" s="290"/>
      <c r="J63" s="9"/>
      <c r="K63" s="290" t="s">
        <v>84</v>
      </c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290"/>
      <c r="AD63" s="290"/>
      <c r="AE63" s="290"/>
      <c r="AF63" s="290"/>
      <c r="AG63" s="299">
        <f>ROUND(AG64+AG65+AG74,2)</f>
        <v>0</v>
      </c>
      <c r="AH63" s="293"/>
      <c r="AI63" s="293"/>
      <c r="AJ63" s="293"/>
      <c r="AK63" s="293"/>
      <c r="AL63" s="293"/>
      <c r="AM63" s="293"/>
      <c r="AN63" s="292">
        <f t="shared" si="0"/>
        <v>0</v>
      </c>
      <c r="AO63" s="293"/>
      <c r="AP63" s="293"/>
      <c r="AQ63" s="81" t="s">
        <v>85</v>
      </c>
      <c r="AR63" s="46"/>
      <c r="AS63" s="82">
        <f>ROUND(AS64+AS65+AS74,2)</f>
        <v>0</v>
      </c>
      <c r="AT63" s="83">
        <f t="shared" si="1"/>
        <v>0</v>
      </c>
      <c r="AU63" s="84">
        <f>ROUND(AU64+AU65+AU74,5)</f>
        <v>0</v>
      </c>
      <c r="AV63" s="83">
        <f>ROUND(AZ63*L29,2)</f>
        <v>0</v>
      </c>
      <c r="AW63" s="83">
        <f>ROUND(BA63*L30,2)</f>
        <v>0</v>
      </c>
      <c r="AX63" s="83">
        <f>ROUND(BB63*L29,2)</f>
        <v>0</v>
      </c>
      <c r="AY63" s="83">
        <f>ROUND(BC63*L30,2)</f>
        <v>0</v>
      </c>
      <c r="AZ63" s="83">
        <f>ROUND(AZ64+AZ65+AZ74,2)</f>
        <v>0</v>
      </c>
      <c r="BA63" s="83">
        <f>ROUND(BA64+BA65+BA74,2)</f>
        <v>0</v>
      </c>
      <c r="BB63" s="83">
        <f>ROUND(BB64+BB65+BB74,2)</f>
        <v>0</v>
      </c>
      <c r="BC63" s="83">
        <f>ROUND(BC64+BC65+BC74,2)</f>
        <v>0</v>
      </c>
      <c r="BD63" s="85">
        <f>ROUND(BD64+BD65+BD74,2)</f>
        <v>0</v>
      </c>
      <c r="BS63" s="26" t="s">
        <v>73</v>
      </c>
      <c r="BT63" s="26" t="s">
        <v>82</v>
      </c>
      <c r="BU63" s="26" t="s">
        <v>75</v>
      </c>
      <c r="BV63" s="26" t="s">
        <v>76</v>
      </c>
      <c r="BW63" s="26" t="s">
        <v>105</v>
      </c>
      <c r="BX63" s="26" t="s">
        <v>101</v>
      </c>
      <c r="CL63" s="26" t="s">
        <v>19</v>
      </c>
    </row>
    <row r="64" spans="1:90" s="3" customFormat="1" ht="16.5" customHeight="1">
      <c r="A64" s="86" t="s">
        <v>87</v>
      </c>
      <c r="B64" s="46"/>
      <c r="C64" s="9"/>
      <c r="D64" s="9"/>
      <c r="E64" s="9"/>
      <c r="F64" s="290" t="s">
        <v>73</v>
      </c>
      <c r="G64" s="290"/>
      <c r="H64" s="290"/>
      <c r="I64" s="290"/>
      <c r="J64" s="290"/>
      <c r="K64" s="9"/>
      <c r="L64" s="290" t="s">
        <v>98</v>
      </c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2">
        <f>'D - Silnoproud_01'!J34</f>
        <v>0</v>
      </c>
      <c r="AH64" s="293"/>
      <c r="AI64" s="293"/>
      <c r="AJ64" s="293"/>
      <c r="AK64" s="293"/>
      <c r="AL64" s="293"/>
      <c r="AM64" s="293"/>
      <c r="AN64" s="292">
        <f t="shared" si="0"/>
        <v>0</v>
      </c>
      <c r="AO64" s="293"/>
      <c r="AP64" s="293"/>
      <c r="AQ64" s="81" t="s">
        <v>85</v>
      </c>
      <c r="AR64" s="46"/>
      <c r="AS64" s="82">
        <v>0</v>
      </c>
      <c r="AT64" s="83">
        <f t="shared" si="1"/>
        <v>0</v>
      </c>
      <c r="AU64" s="84">
        <f>'D - Silnoproud_01'!P92</f>
        <v>0</v>
      </c>
      <c r="AV64" s="83">
        <f>'D - Silnoproud_01'!J37</f>
        <v>0</v>
      </c>
      <c r="AW64" s="83">
        <f>'D - Silnoproud_01'!J38</f>
        <v>0</v>
      </c>
      <c r="AX64" s="83">
        <f>'D - Silnoproud_01'!J39</f>
        <v>0</v>
      </c>
      <c r="AY64" s="83">
        <f>'D - Silnoproud_01'!J40</f>
        <v>0</v>
      </c>
      <c r="AZ64" s="83">
        <f>'D - Silnoproud_01'!F37</f>
        <v>0</v>
      </c>
      <c r="BA64" s="83">
        <f>'D - Silnoproud_01'!F38</f>
        <v>0</v>
      </c>
      <c r="BB64" s="83">
        <f>'D - Silnoproud_01'!F39</f>
        <v>0</v>
      </c>
      <c r="BC64" s="83">
        <f>'D - Silnoproud_01'!F40</f>
        <v>0</v>
      </c>
      <c r="BD64" s="85">
        <f>'D - Silnoproud_01'!F41</f>
        <v>0</v>
      </c>
      <c r="BT64" s="26" t="s">
        <v>90</v>
      </c>
      <c r="BV64" s="26" t="s">
        <v>76</v>
      </c>
      <c r="BW64" s="26" t="s">
        <v>106</v>
      </c>
      <c r="BX64" s="26" t="s">
        <v>105</v>
      </c>
      <c r="CL64" s="26" t="s">
        <v>19</v>
      </c>
    </row>
    <row r="65" spans="2:90" s="3" customFormat="1" ht="16.5" customHeight="1">
      <c r="B65" s="46"/>
      <c r="C65" s="9"/>
      <c r="D65" s="9"/>
      <c r="E65" s="9"/>
      <c r="F65" s="290" t="s">
        <v>107</v>
      </c>
      <c r="G65" s="290"/>
      <c r="H65" s="290"/>
      <c r="I65" s="290"/>
      <c r="J65" s="290"/>
      <c r="K65" s="9"/>
      <c r="L65" s="290" t="s">
        <v>108</v>
      </c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9">
        <f>ROUND(SUM(AG66:AG73),2)</f>
        <v>0</v>
      </c>
      <c r="AH65" s="293"/>
      <c r="AI65" s="293"/>
      <c r="AJ65" s="293"/>
      <c r="AK65" s="293"/>
      <c r="AL65" s="293"/>
      <c r="AM65" s="293"/>
      <c r="AN65" s="292">
        <f t="shared" si="0"/>
        <v>0</v>
      </c>
      <c r="AO65" s="293"/>
      <c r="AP65" s="293"/>
      <c r="AQ65" s="81" t="s">
        <v>85</v>
      </c>
      <c r="AR65" s="46"/>
      <c r="AS65" s="82">
        <f>ROUND(SUM(AS66:AS73),2)</f>
        <v>0</v>
      </c>
      <c r="AT65" s="83">
        <f t="shared" si="1"/>
        <v>0</v>
      </c>
      <c r="AU65" s="84">
        <f>ROUND(SUM(AU66:AU73),5)</f>
        <v>0</v>
      </c>
      <c r="AV65" s="83">
        <f>ROUND(AZ65*L29,2)</f>
        <v>0</v>
      </c>
      <c r="AW65" s="83">
        <f>ROUND(BA65*L30,2)</f>
        <v>0</v>
      </c>
      <c r="AX65" s="83">
        <f>ROUND(BB65*L29,2)</f>
        <v>0</v>
      </c>
      <c r="AY65" s="83">
        <f>ROUND(BC65*L30,2)</f>
        <v>0</v>
      </c>
      <c r="AZ65" s="83">
        <f>ROUND(SUM(AZ66:AZ73),2)</f>
        <v>0</v>
      </c>
      <c r="BA65" s="83">
        <f>ROUND(SUM(BA66:BA73),2)</f>
        <v>0</v>
      </c>
      <c r="BB65" s="83">
        <f>ROUND(SUM(BB66:BB73),2)</f>
        <v>0</v>
      </c>
      <c r="BC65" s="83">
        <f>ROUND(SUM(BC66:BC73),2)</f>
        <v>0</v>
      </c>
      <c r="BD65" s="85">
        <f>ROUND(SUM(BD66:BD73),2)</f>
        <v>0</v>
      </c>
      <c r="BS65" s="26" t="s">
        <v>73</v>
      </c>
      <c r="BT65" s="26" t="s">
        <v>90</v>
      </c>
      <c r="BU65" s="26" t="s">
        <v>75</v>
      </c>
      <c r="BV65" s="26" t="s">
        <v>76</v>
      </c>
      <c r="BW65" s="26" t="s">
        <v>109</v>
      </c>
      <c r="BX65" s="26" t="s">
        <v>105</v>
      </c>
      <c r="CL65" s="26" t="s">
        <v>19</v>
      </c>
    </row>
    <row r="66" spans="1:90" s="3" customFormat="1" ht="16.5" customHeight="1">
      <c r="A66" s="86" t="s">
        <v>87</v>
      </c>
      <c r="B66" s="46"/>
      <c r="C66" s="9"/>
      <c r="D66" s="9"/>
      <c r="E66" s="9"/>
      <c r="F66" s="9"/>
      <c r="G66" s="290" t="s">
        <v>110</v>
      </c>
      <c r="H66" s="290"/>
      <c r="I66" s="290"/>
      <c r="J66" s="290"/>
      <c r="K66" s="290"/>
      <c r="L66" s="9"/>
      <c r="M66" s="290" t="s">
        <v>111</v>
      </c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2">
        <f>'UKS. - Univerzální kabelá...'!J34</f>
        <v>0</v>
      </c>
      <c r="AH66" s="293"/>
      <c r="AI66" s="293"/>
      <c r="AJ66" s="293"/>
      <c r="AK66" s="293"/>
      <c r="AL66" s="293"/>
      <c r="AM66" s="293"/>
      <c r="AN66" s="292">
        <f t="shared" si="0"/>
        <v>0</v>
      </c>
      <c r="AO66" s="293"/>
      <c r="AP66" s="293"/>
      <c r="AQ66" s="81" t="s">
        <v>85</v>
      </c>
      <c r="AR66" s="46"/>
      <c r="AS66" s="82">
        <v>0</v>
      </c>
      <c r="AT66" s="83">
        <f t="shared" si="1"/>
        <v>0</v>
      </c>
      <c r="AU66" s="84">
        <f>'UKS. - Univerzální kabelá...'!P91</f>
        <v>0</v>
      </c>
      <c r="AV66" s="83">
        <f>'UKS. - Univerzální kabelá...'!J37</f>
        <v>0</v>
      </c>
      <c r="AW66" s="83">
        <f>'UKS. - Univerzální kabelá...'!J38</f>
        <v>0</v>
      </c>
      <c r="AX66" s="83">
        <f>'UKS. - Univerzální kabelá...'!J39</f>
        <v>0</v>
      </c>
      <c r="AY66" s="83">
        <f>'UKS. - Univerzální kabelá...'!J40</f>
        <v>0</v>
      </c>
      <c r="AZ66" s="83">
        <f>'UKS. - Univerzální kabelá...'!F37</f>
        <v>0</v>
      </c>
      <c r="BA66" s="83">
        <f>'UKS. - Univerzální kabelá...'!F38</f>
        <v>0</v>
      </c>
      <c r="BB66" s="83">
        <f>'UKS. - Univerzální kabelá...'!F39</f>
        <v>0</v>
      </c>
      <c r="BC66" s="83">
        <f>'UKS. - Univerzální kabelá...'!F40</f>
        <v>0</v>
      </c>
      <c r="BD66" s="85">
        <f>'UKS. - Univerzální kabelá...'!F41</f>
        <v>0</v>
      </c>
      <c r="BT66" s="26" t="s">
        <v>112</v>
      </c>
      <c r="BV66" s="26" t="s">
        <v>76</v>
      </c>
      <c r="BW66" s="26" t="s">
        <v>113</v>
      </c>
      <c r="BX66" s="26" t="s">
        <v>109</v>
      </c>
      <c r="CL66" s="26" t="s">
        <v>19</v>
      </c>
    </row>
    <row r="67" spans="1:90" s="3" customFormat="1" ht="16.5" customHeight="1">
      <c r="A67" s="86" t="s">
        <v>87</v>
      </c>
      <c r="B67" s="46"/>
      <c r="C67" s="9"/>
      <c r="D67" s="9"/>
      <c r="E67" s="9"/>
      <c r="F67" s="9"/>
      <c r="G67" s="290" t="s">
        <v>114</v>
      </c>
      <c r="H67" s="290"/>
      <c r="I67" s="290"/>
      <c r="J67" s="290"/>
      <c r="K67" s="290"/>
      <c r="L67" s="9"/>
      <c r="M67" s="290" t="s">
        <v>115</v>
      </c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2">
        <f>'CCTV. - Kamerový systém '!J34</f>
        <v>0</v>
      </c>
      <c r="AH67" s="293"/>
      <c r="AI67" s="293"/>
      <c r="AJ67" s="293"/>
      <c r="AK67" s="293"/>
      <c r="AL67" s="293"/>
      <c r="AM67" s="293"/>
      <c r="AN67" s="292">
        <f t="shared" si="0"/>
        <v>0</v>
      </c>
      <c r="AO67" s="293"/>
      <c r="AP67" s="293"/>
      <c r="AQ67" s="81" t="s">
        <v>85</v>
      </c>
      <c r="AR67" s="46"/>
      <c r="AS67" s="82">
        <v>0</v>
      </c>
      <c r="AT67" s="83">
        <f t="shared" si="1"/>
        <v>0</v>
      </c>
      <c r="AU67" s="84">
        <f>'CCTV. - Kamerový systém '!P91</f>
        <v>0</v>
      </c>
      <c r="AV67" s="83">
        <f>'CCTV. - Kamerový systém '!J37</f>
        <v>0</v>
      </c>
      <c r="AW67" s="83">
        <f>'CCTV. - Kamerový systém '!J38</f>
        <v>0</v>
      </c>
      <c r="AX67" s="83">
        <f>'CCTV. - Kamerový systém '!J39</f>
        <v>0</v>
      </c>
      <c r="AY67" s="83">
        <f>'CCTV. - Kamerový systém '!J40</f>
        <v>0</v>
      </c>
      <c r="AZ67" s="83">
        <f>'CCTV. - Kamerový systém '!F37</f>
        <v>0</v>
      </c>
      <c r="BA67" s="83">
        <f>'CCTV. - Kamerový systém '!F38</f>
        <v>0</v>
      </c>
      <c r="BB67" s="83">
        <f>'CCTV. - Kamerový systém '!F39</f>
        <v>0</v>
      </c>
      <c r="BC67" s="83">
        <f>'CCTV. - Kamerový systém '!F40</f>
        <v>0</v>
      </c>
      <c r="BD67" s="85">
        <f>'CCTV. - Kamerový systém '!F41</f>
        <v>0</v>
      </c>
      <c r="BT67" s="26" t="s">
        <v>112</v>
      </c>
      <c r="BV67" s="26" t="s">
        <v>76</v>
      </c>
      <c r="BW67" s="26" t="s">
        <v>116</v>
      </c>
      <c r="BX67" s="26" t="s">
        <v>109</v>
      </c>
      <c r="CL67" s="26" t="s">
        <v>19</v>
      </c>
    </row>
    <row r="68" spans="1:90" s="3" customFormat="1" ht="23.25" customHeight="1">
      <c r="A68" s="86" t="s">
        <v>87</v>
      </c>
      <c r="B68" s="46"/>
      <c r="C68" s="9"/>
      <c r="D68" s="9"/>
      <c r="E68" s="9"/>
      <c r="F68" s="9"/>
      <c r="G68" s="290" t="s">
        <v>117</v>
      </c>
      <c r="H68" s="290"/>
      <c r="I68" s="290"/>
      <c r="J68" s="290"/>
      <c r="K68" s="290"/>
      <c r="L68" s="9"/>
      <c r="M68" s="290" t="s">
        <v>118</v>
      </c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2">
        <f>'PZTS. - Poplachový zabezp...'!J34</f>
        <v>0</v>
      </c>
      <c r="AH68" s="293"/>
      <c r="AI68" s="293"/>
      <c r="AJ68" s="293"/>
      <c r="AK68" s="293"/>
      <c r="AL68" s="293"/>
      <c r="AM68" s="293"/>
      <c r="AN68" s="292">
        <f t="shared" si="0"/>
        <v>0</v>
      </c>
      <c r="AO68" s="293"/>
      <c r="AP68" s="293"/>
      <c r="AQ68" s="81" t="s">
        <v>85</v>
      </c>
      <c r="AR68" s="46"/>
      <c r="AS68" s="82">
        <v>0</v>
      </c>
      <c r="AT68" s="83">
        <f t="shared" si="1"/>
        <v>0</v>
      </c>
      <c r="AU68" s="84">
        <f>'PZTS. - Poplachový zabezp...'!P91</f>
        <v>0</v>
      </c>
      <c r="AV68" s="83">
        <f>'PZTS. - Poplachový zabezp...'!J37</f>
        <v>0</v>
      </c>
      <c r="AW68" s="83">
        <f>'PZTS. - Poplachový zabezp...'!J38</f>
        <v>0</v>
      </c>
      <c r="AX68" s="83">
        <f>'PZTS. - Poplachový zabezp...'!J39</f>
        <v>0</v>
      </c>
      <c r="AY68" s="83">
        <f>'PZTS. - Poplachový zabezp...'!J40</f>
        <v>0</v>
      </c>
      <c r="AZ68" s="83">
        <f>'PZTS. - Poplachový zabezp...'!F37</f>
        <v>0</v>
      </c>
      <c r="BA68" s="83">
        <f>'PZTS. - Poplachový zabezp...'!F38</f>
        <v>0</v>
      </c>
      <c r="BB68" s="83">
        <f>'PZTS. - Poplachový zabezp...'!F39</f>
        <v>0</v>
      </c>
      <c r="BC68" s="83">
        <f>'PZTS. - Poplachový zabezp...'!F40</f>
        <v>0</v>
      </c>
      <c r="BD68" s="85">
        <f>'PZTS. - Poplachový zabezp...'!F41</f>
        <v>0</v>
      </c>
      <c r="BT68" s="26" t="s">
        <v>112</v>
      </c>
      <c r="BV68" s="26" t="s">
        <v>76</v>
      </c>
      <c r="BW68" s="26" t="s">
        <v>119</v>
      </c>
      <c r="BX68" s="26" t="s">
        <v>109</v>
      </c>
      <c r="CL68" s="26" t="s">
        <v>19</v>
      </c>
    </row>
    <row r="69" spans="1:90" s="3" customFormat="1" ht="16.5" customHeight="1">
      <c r="A69" s="86" t="s">
        <v>87</v>
      </c>
      <c r="B69" s="46"/>
      <c r="C69" s="9"/>
      <c r="D69" s="9"/>
      <c r="E69" s="9"/>
      <c r="F69" s="9"/>
      <c r="G69" s="290" t="s">
        <v>120</v>
      </c>
      <c r="H69" s="290"/>
      <c r="I69" s="290"/>
      <c r="J69" s="290"/>
      <c r="K69" s="290"/>
      <c r="L69" s="9"/>
      <c r="M69" s="290" t="s">
        <v>121</v>
      </c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2">
        <f>'TS. - Tísňový systém '!J34</f>
        <v>0</v>
      </c>
      <c r="AH69" s="293"/>
      <c r="AI69" s="293"/>
      <c r="AJ69" s="293"/>
      <c r="AK69" s="293"/>
      <c r="AL69" s="293"/>
      <c r="AM69" s="293"/>
      <c r="AN69" s="292">
        <f t="shared" si="0"/>
        <v>0</v>
      </c>
      <c r="AO69" s="293"/>
      <c r="AP69" s="293"/>
      <c r="AQ69" s="81" t="s">
        <v>85</v>
      </c>
      <c r="AR69" s="46"/>
      <c r="AS69" s="82">
        <v>0</v>
      </c>
      <c r="AT69" s="83">
        <f t="shared" si="1"/>
        <v>0</v>
      </c>
      <c r="AU69" s="84">
        <f>'TS. - Tísňový systém '!P91</f>
        <v>0</v>
      </c>
      <c r="AV69" s="83">
        <f>'TS. - Tísňový systém '!J37</f>
        <v>0</v>
      </c>
      <c r="AW69" s="83">
        <f>'TS. - Tísňový systém '!J38</f>
        <v>0</v>
      </c>
      <c r="AX69" s="83">
        <f>'TS. - Tísňový systém '!J39</f>
        <v>0</v>
      </c>
      <c r="AY69" s="83">
        <f>'TS. - Tísňový systém '!J40</f>
        <v>0</v>
      </c>
      <c r="AZ69" s="83">
        <f>'TS. - Tísňový systém '!F37</f>
        <v>0</v>
      </c>
      <c r="BA69" s="83">
        <f>'TS. - Tísňový systém '!F38</f>
        <v>0</v>
      </c>
      <c r="BB69" s="83">
        <f>'TS. - Tísňový systém '!F39</f>
        <v>0</v>
      </c>
      <c r="BC69" s="83">
        <f>'TS. - Tísňový systém '!F40</f>
        <v>0</v>
      </c>
      <c r="BD69" s="85">
        <f>'TS. - Tísňový systém '!F41</f>
        <v>0</v>
      </c>
      <c r="BT69" s="26" t="s">
        <v>112</v>
      </c>
      <c r="BV69" s="26" t="s">
        <v>76</v>
      </c>
      <c r="BW69" s="26" t="s">
        <v>122</v>
      </c>
      <c r="BX69" s="26" t="s">
        <v>109</v>
      </c>
      <c r="CL69" s="26" t="s">
        <v>19</v>
      </c>
    </row>
    <row r="70" spans="1:90" s="3" customFormat="1" ht="16.5" customHeight="1">
      <c r="A70" s="86" t="s">
        <v>87</v>
      </c>
      <c r="B70" s="46"/>
      <c r="C70" s="9"/>
      <c r="D70" s="9"/>
      <c r="E70" s="9"/>
      <c r="F70" s="9"/>
      <c r="G70" s="290" t="s">
        <v>123</v>
      </c>
      <c r="H70" s="290"/>
      <c r="I70" s="290"/>
      <c r="J70" s="290"/>
      <c r="K70" s="290"/>
      <c r="L70" s="9"/>
      <c r="M70" s="290" t="s">
        <v>124</v>
      </c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2">
        <f>'DR. - Domací-školní rozhlas'!J34</f>
        <v>0</v>
      </c>
      <c r="AH70" s="293"/>
      <c r="AI70" s="293"/>
      <c r="AJ70" s="293"/>
      <c r="AK70" s="293"/>
      <c r="AL70" s="293"/>
      <c r="AM70" s="293"/>
      <c r="AN70" s="292">
        <f t="shared" si="0"/>
        <v>0</v>
      </c>
      <c r="AO70" s="293"/>
      <c r="AP70" s="293"/>
      <c r="AQ70" s="81" t="s">
        <v>85</v>
      </c>
      <c r="AR70" s="46"/>
      <c r="AS70" s="82">
        <v>0</v>
      </c>
      <c r="AT70" s="83">
        <f t="shared" si="1"/>
        <v>0</v>
      </c>
      <c r="AU70" s="84">
        <f>'DR. - Domací-školní rozhlas'!P91</f>
        <v>0</v>
      </c>
      <c r="AV70" s="83">
        <f>'DR. - Domací-školní rozhlas'!J37</f>
        <v>0</v>
      </c>
      <c r="AW70" s="83">
        <f>'DR. - Domací-školní rozhlas'!J38</f>
        <v>0</v>
      </c>
      <c r="AX70" s="83">
        <f>'DR. - Domací-školní rozhlas'!J39</f>
        <v>0</v>
      </c>
      <c r="AY70" s="83">
        <f>'DR. - Domací-školní rozhlas'!J40</f>
        <v>0</v>
      </c>
      <c r="AZ70" s="83">
        <f>'DR. - Domací-školní rozhlas'!F37</f>
        <v>0</v>
      </c>
      <c r="BA70" s="83">
        <f>'DR. - Domací-školní rozhlas'!F38</f>
        <v>0</v>
      </c>
      <c r="BB70" s="83">
        <f>'DR. - Domací-školní rozhlas'!F39</f>
        <v>0</v>
      </c>
      <c r="BC70" s="83">
        <f>'DR. - Domací-školní rozhlas'!F40</f>
        <v>0</v>
      </c>
      <c r="BD70" s="85">
        <f>'DR. - Domací-školní rozhlas'!F41</f>
        <v>0</v>
      </c>
      <c r="BT70" s="26" t="s">
        <v>112</v>
      </c>
      <c r="BV70" s="26" t="s">
        <v>76</v>
      </c>
      <c r="BW70" s="26" t="s">
        <v>125</v>
      </c>
      <c r="BX70" s="26" t="s">
        <v>109</v>
      </c>
      <c r="CL70" s="26" t="s">
        <v>19</v>
      </c>
    </row>
    <row r="71" spans="1:90" s="3" customFormat="1" ht="16.5" customHeight="1">
      <c r="A71" s="86" t="s">
        <v>87</v>
      </c>
      <c r="B71" s="46"/>
      <c r="C71" s="9"/>
      <c r="D71" s="9"/>
      <c r="E71" s="9"/>
      <c r="F71" s="9"/>
      <c r="G71" s="290" t="s">
        <v>126</v>
      </c>
      <c r="H71" s="290"/>
      <c r="I71" s="290"/>
      <c r="J71" s="290"/>
      <c r="K71" s="290"/>
      <c r="L71" s="9"/>
      <c r="M71" s="290" t="s">
        <v>127</v>
      </c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2">
        <f>'PO. - Požární ochrana'!J34</f>
        <v>0</v>
      </c>
      <c r="AH71" s="293"/>
      <c r="AI71" s="293"/>
      <c r="AJ71" s="293"/>
      <c r="AK71" s="293"/>
      <c r="AL71" s="293"/>
      <c r="AM71" s="293"/>
      <c r="AN71" s="292">
        <f t="shared" si="0"/>
        <v>0</v>
      </c>
      <c r="AO71" s="293"/>
      <c r="AP71" s="293"/>
      <c r="AQ71" s="81" t="s">
        <v>85</v>
      </c>
      <c r="AR71" s="46"/>
      <c r="AS71" s="82">
        <v>0</v>
      </c>
      <c r="AT71" s="83">
        <f t="shared" si="1"/>
        <v>0</v>
      </c>
      <c r="AU71" s="84">
        <f>'PO. - Požární ochrana'!P91</f>
        <v>0</v>
      </c>
      <c r="AV71" s="83">
        <f>'PO. - Požární ochrana'!J37</f>
        <v>0</v>
      </c>
      <c r="AW71" s="83">
        <f>'PO. - Požární ochrana'!J38</f>
        <v>0</v>
      </c>
      <c r="AX71" s="83">
        <f>'PO. - Požární ochrana'!J39</f>
        <v>0</v>
      </c>
      <c r="AY71" s="83">
        <f>'PO. - Požární ochrana'!J40</f>
        <v>0</v>
      </c>
      <c r="AZ71" s="83">
        <f>'PO. - Požární ochrana'!F37</f>
        <v>0</v>
      </c>
      <c r="BA71" s="83">
        <f>'PO. - Požární ochrana'!F38</f>
        <v>0</v>
      </c>
      <c r="BB71" s="83">
        <f>'PO. - Požární ochrana'!F39</f>
        <v>0</v>
      </c>
      <c r="BC71" s="83">
        <f>'PO. - Požární ochrana'!F40</f>
        <v>0</v>
      </c>
      <c r="BD71" s="85">
        <f>'PO. - Požární ochrana'!F41</f>
        <v>0</v>
      </c>
      <c r="BT71" s="26" t="s">
        <v>112</v>
      </c>
      <c r="BV71" s="26" t="s">
        <v>76</v>
      </c>
      <c r="BW71" s="26" t="s">
        <v>128</v>
      </c>
      <c r="BX71" s="26" t="s">
        <v>109</v>
      </c>
      <c r="CL71" s="26" t="s">
        <v>19</v>
      </c>
    </row>
    <row r="72" spans="1:90" s="3" customFormat="1" ht="16.5" customHeight="1">
      <c r="A72" s="86" t="s">
        <v>87</v>
      </c>
      <c r="B72" s="46"/>
      <c r="C72" s="9"/>
      <c r="D72" s="9"/>
      <c r="E72" s="9"/>
      <c r="F72" s="9"/>
      <c r="G72" s="290" t="s">
        <v>129</v>
      </c>
      <c r="H72" s="290"/>
      <c r="I72" s="290"/>
      <c r="J72" s="290"/>
      <c r="K72" s="290"/>
      <c r="L72" s="9"/>
      <c r="M72" s="290" t="s">
        <v>130</v>
      </c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2">
        <f>'T. - Společné kabelové trasy'!J34</f>
        <v>0</v>
      </c>
      <c r="AH72" s="293"/>
      <c r="AI72" s="293"/>
      <c r="AJ72" s="293"/>
      <c r="AK72" s="293"/>
      <c r="AL72" s="293"/>
      <c r="AM72" s="293"/>
      <c r="AN72" s="292">
        <f t="shared" si="0"/>
        <v>0</v>
      </c>
      <c r="AO72" s="293"/>
      <c r="AP72" s="293"/>
      <c r="AQ72" s="81" t="s">
        <v>85</v>
      </c>
      <c r="AR72" s="46"/>
      <c r="AS72" s="82">
        <v>0</v>
      </c>
      <c r="AT72" s="83">
        <f t="shared" si="1"/>
        <v>0</v>
      </c>
      <c r="AU72" s="84">
        <f>'T. - Společné kabelové trasy'!P91</f>
        <v>0</v>
      </c>
      <c r="AV72" s="83">
        <f>'T. - Společné kabelové trasy'!J37</f>
        <v>0</v>
      </c>
      <c r="AW72" s="83">
        <f>'T. - Společné kabelové trasy'!J38</f>
        <v>0</v>
      </c>
      <c r="AX72" s="83">
        <f>'T. - Společné kabelové trasy'!J39</f>
        <v>0</v>
      </c>
      <c r="AY72" s="83">
        <f>'T. - Společné kabelové trasy'!J40</f>
        <v>0</v>
      </c>
      <c r="AZ72" s="83">
        <f>'T. - Společné kabelové trasy'!F37</f>
        <v>0</v>
      </c>
      <c r="BA72" s="83">
        <f>'T. - Společné kabelové trasy'!F38</f>
        <v>0</v>
      </c>
      <c r="BB72" s="83">
        <f>'T. - Společné kabelové trasy'!F39</f>
        <v>0</v>
      </c>
      <c r="BC72" s="83">
        <f>'T. - Společné kabelové trasy'!F40</f>
        <v>0</v>
      </c>
      <c r="BD72" s="85">
        <f>'T. - Společné kabelové trasy'!F41</f>
        <v>0</v>
      </c>
      <c r="BT72" s="26" t="s">
        <v>112</v>
      </c>
      <c r="BV72" s="26" t="s">
        <v>76</v>
      </c>
      <c r="BW72" s="26" t="s">
        <v>131</v>
      </c>
      <c r="BX72" s="26" t="s">
        <v>109</v>
      </c>
      <c r="CL72" s="26" t="s">
        <v>19</v>
      </c>
    </row>
    <row r="73" spans="1:90" s="3" customFormat="1" ht="16.5" customHeight="1">
      <c r="A73" s="86" t="s">
        <v>87</v>
      </c>
      <c r="B73" s="46"/>
      <c r="C73" s="9"/>
      <c r="D73" s="9"/>
      <c r="E73" s="9"/>
      <c r="F73" s="9"/>
      <c r="G73" s="290" t="s">
        <v>132</v>
      </c>
      <c r="H73" s="290"/>
      <c r="I73" s="290"/>
      <c r="J73" s="290"/>
      <c r="K73" s="290"/>
      <c r="L73" s="9"/>
      <c r="M73" s="290" t="s">
        <v>133</v>
      </c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2">
        <f>'OST. - Slaboproud - ostat...'!J34</f>
        <v>0</v>
      </c>
      <c r="AH73" s="293"/>
      <c r="AI73" s="293"/>
      <c r="AJ73" s="293"/>
      <c r="AK73" s="293"/>
      <c r="AL73" s="293"/>
      <c r="AM73" s="293"/>
      <c r="AN73" s="292">
        <f t="shared" si="0"/>
        <v>0</v>
      </c>
      <c r="AO73" s="293"/>
      <c r="AP73" s="293"/>
      <c r="AQ73" s="81" t="s">
        <v>85</v>
      </c>
      <c r="AR73" s="46"/>
      <c r="AS73" s="82">
        <v>0</v>
      </c>
      <c r="AT73" s="83">
        <f t="shared" si="1"/>
        <v>0</v>
      </c>
      <c r="AU73" s="84">
        <f>'OST. - Slaboproud - ostat...'!P93</f>
        <v>0</v>
      </c>
      <c r="AV73" s="83">
        <f>'OST. - Slaboproud - ostat...'!J37</f>
        <v>0</v>
      </c>
      <c r="AW73" s="83">
        <f>'OST. - Slaboproud - ostat...'!J38</f>
        <v>0</v>
      </c>
      <c r="AX73" s="83">
        <f>'OST. - Slaboproud - ostat...'!J39</f>
        <v>0</v>
      </c>
      <c r="AY73" s="83">
        <f>'OST. - Slaboproud - ostat...'!J40</f>
        <v>0</v>
      </c>
      <c r="AZ73" s="83">
        <f>'OST. - Slaboproud - ostat...'!F37</f>
        <v>0</v>
      </c>
      <c r="BA73" s="83">
        <f>'OST. - Slaboproud - ostat...'!F38</f>
        <v>0</v>
      </c>
      <c r="BB73" s="83">
        <f>'OST. - Slaboproud - ostat...'!F39</f>
        <v>0</v>
      </c>
      <c r="BC73" s="83">
        <f>'OST. - Slaboproud - ostat...'!F40</f>
        <v>0</v>
      </c>
      <c r="BD73" s="85">
        <f>'OST. - Slaboproud - ostat...'!F41</f>
        <v>0</v>
      </c>
      <c r="BT73" s="26" t="s">
        <v>112</v>
      </c>
      <c r="BV73" s="26" t="s">
        <v>76</v>
      </c>
      <c r="BW73" s="26" t="s">
        <v>134</v>
      </c>
      <c r="BX73" s="26" t="s">
        <v>109</v>
      </c>
      <c r="CL73" s="26" t="s">
        <v>19</v>
      </c>
    </row>
    <row r="74" spans="1:90" s="3" customFormat="1" ht="16.5" customHeight="1">
      <c r="A74" s="86" t="s">
        <v>87</v>
      </c>
      <c r="B74" s="46"/>
      <c r="C74" s="9"/>
      <c r="D74" s="9"/>
      <c r="E74" s="9"/>
      <c r="F74" s="290" t="s">
        <v>135</v>
      </c>
      <c r="G74" s="290"/>
      <c r="H74" s="290"/>
      <c r="I74" s="290"/>
      <c r="J74" s="290"/>
      <c r="K74" s="9"/>
      <c r="L74" s="290" t="s">
        <v>136</v>
      </c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290"/>
      <c r="AD74" s="290"/>
      <c r="AE74" s="290"/>
      <c r="AF74" s="290"/>
      <c r="AG74" s="292">
        <f>'G - Plyn'!J34</f>
        <v>0</v>
      </c>
      <c r="AH74" s="293"/>
      <c r="AI74" s="293"/>
      <c r="AJ74" s="293"/>
      <c r="AK74" s="293"/>
      <c r="AL74" s="293"/>
      <c r="AM74" s="293"/>
      <c r="AN74" s="292">
        <f t="shared" si="0"/>
        <v>0</v>
      </c>
      <c r="AO74" s="293"/>
      <c r="AP74" s="293"/>
      <c r="AQ74" s="81" t="s">
        <v>85</v>
      </c>
      <c r="AR74" s="46"/>
      <c r="AS74" s="82">
        <v>0</v>
      </c>
      <c r="AT74" s="83">
        <f t="shared" si="1"/>
        <v>0</v>
      </c>
      <c r="AU74" s="84">
        <f>'G - Plyn'!P92</f>
        <v>0</v>
      </c>
      <c r="AV74" s="83">
        <f>'G - Plyn'!J37</f>
        <v>0</v>
      </c>
      <c r="AW74" s="83">
        <f>'G - Plyn'!J38</f>
        <v>0</v>
      </c>
      <c r="AX74" s="83">
        <f>'G - Plyn'!J39</f>
        <v>0</v>
      </c>
      <c r="AY74" s="83">
        <f>'G - Plyn'!J40</f>
        <v>0</v>
      </c>
      <c r="AZ74" s="83">
        <f>'G - Plyn'!F37</f>
        <v>0</v>
      </c>
      <c r="BA74" s="83">
        <f>'G - Plyn'!F38</f>
        <v>0</v>
      </c>
      <c r="BB74" s="83">
        <f>'G - Plyn'!F39</f>
        <v>0</v>
      </c>
      <c r="BC74" s="83">
        <f>'G - Plyn'!F40</f>
        <v>0</v>
      </c>
      <c r="BD74" s="85">
        <f>'G - Plyn'!F41</f>
        <v>0</v>
      </c>
      <c r="BT74" s="26" t="s">
        <v>90</v>
      </c>
      <c r="BV74" s="26" t="s">
        <v>76</v>
      </c>
      <c r="BW74" s="26" t="s">
        <v>137</v>
      </c>
      <c r="BX74" s="26" t="s">
        <v>105</v>
      </c>
      <c r="CL74" s="26" t="s">
        <v>19</v>
      </c>
    </row>
    <row r="75" spans="1:90" s="3" customFormat="1" ht="16.5" customHeight="1">
      <c r="A75" s="86" t="s">
        <v>87</v>
      </c>
      <c r="B75" s="46"/>
      <c r="C75" s="9"/>
      <c r="D75" s="9"/>
      <c r="E75" s="290" t="s">
        <v>138</v>
      </c>
      <c r="F75" s="290"/>
      <c r="G75" s="290"/>
      <c r="H75" s="290"/>
      <c r="I75" s="290"/>
      <c r="J75" s="9"/>
      <c r="K75" s="290" t="s">
        <v>139</v>
      </c>
      <c r="L75" s="290"/>
      <c r="M75" s="290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0"/>
      <c r="AB75" s="290"/>
      <c r="AC75" s="290"/>
      <c r="AD75" s="290"/>
      <c r="AE75" s="290"/>
      <c r="AF75" s="290"/>
      <c r="AG75" s="292">
        <f>'SO_02 - Zpevněné plochy'!J32</f>
        <v>0</v>
      </c>
      <c r="AH75" s="293"/>
      <c r="AI75" s="293"/>
      <c r="AJ75" s="293"/>
      <c r="AK75" s="293"/>
      <c r="AL75" s="293"/>
      <c r="AM75" s="293"/>
      <c r="AN75" s="292">
        <f t="shared" si="0"/>
        <v>0</v>
      </c>
      <c r="AO75" s="293"/>
      <c r="AP75" s="293"/>
      <c r="AQ75" s="81" t="s">
        <v>85</v>
      </c>
      <c r="AR75" s="46"/>
      <c r="AS75" s="82">
        <v>0</v>
      </c>
      <c r="AT75" s="83">
        <f t="shared" si="1"/>
        <v>0</v>
      </c>
      <c r="AU75" s="84">
        <f>'SO_02 - Zpevněné plochy'!P91</f>
        <v>0</v>
      </c>
      <c r="AV75" s="83">
        <f>'SO_02 - Zpevněné plochy'!J35</f>
        <v>0</v>
      </c>
      <c r="AW75" s="83">
        <f>'SO_02 - Zpevněné plochy'!J36</f>
        <v>0</v>
      </c>
      <c r="AX75" s="83">
        <f>'SO_02 - Zpevněné plochy'!J37</f>
        <v>0</v>
      </c>
      <c r="AY75" s="83">
        <f>'SO_02 - Zpevněné plochy'!J38</f>
        <v>0</v>
      </c>
      <c r="AZ75" s="83">
        <f>'SO_02 - Zpevněné plochy'!F35</f>
        <v>0</v>
      </c>
      <c r="BA75" s="83">
        <f>'SO_02 - Zpevněné plochy'!F36</f>
        <v>0</v>
      </c>
      <c r="BB75" s="83">
        <f>'SO_02 - Zpevněné plochy'!F37</f>
        <v>0</v>
      </c>
      <c r="BC75" s="83">
        <f>'SO_02 - Zpevněné plochy'!F38</f>
        <v>0</v>
      </c>
      <c r="BD75" s="85">
        <f>'SO_02 - Zpevněné plochy'!F39</f>
        <v>0</v>
      </c>
      <c r="BT75" s="26" t="s">
        <v>82</v>
      </c>
      <c r="BV75" s="26" t="s">
        <v>76</v>
      </c>
      <c r="BW75" s="26" t="s">
        <v>140</v>
      </c>
      <c r="BX75" s="26" t="s">
        <v>101</v>
      </c>
      <c r="CL75" s="26" t="s">
        <v>19</v>
      </c>
    </row>
    <row r="76" spans="1:90" s="3" customFormat="1" ht="16.5" customHeight="1">
      <c r="A76" s="86" t="s">
        <v>87</v>
      </c>
      <c r="B76" s="46"/>
      <c r="C76" s="9"/>
      <c r="D76" s="9"/>
      <c r="E76" s="290" t="s">
        <v>141</v>
      </c>
      <c r="F76" s="290"/>
      <c r="G76" s="290"/>
      <c r="H76" s="290"/>
      <c r="I76" s="290"/>
      <c r="J76" s="9"/>
      <c r="K76" s="290" t="s">
        <v>142</v>
      </c>
      <c r="L76" s="290"/>
      <c r="M76" s="290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290"/>
      <c r="AD76" s="290"/>
      <c r="AE76" s="290"/>
      <c r="AF76" s="290"/>
      <c r="AG76" s="292">
        <f>'SO_03 - Přeložka parovodu'!J32</f>
        <v>0</v>
      </c>
      <c r="AH76" s="293"/>
      <c r="AI76" s="293"/>
      <c r="AJ76" s="293"/>
      <c r="AK76" s="293"/>
      <c r="AL76" s="293"/>
      <c r="AM76" s="293"/>
      <c r="AN76" s="292">
        <f t="shared" si="0"/>
        <v>0</v>
      </c>
      <c r="AO76" s="293"/>
      <c r="AP76" s="293"/>
      <c r="AQ76" s="81" t="s">
        <v>85</v>
      </c>
      <c r="AR76" s="46"/>
      <c r="AS76" s="82">
        <v>0</v>
      </c>
      <c r="AT76" s="83">
        <f t="shared" si="1"/>
        <v>0</v>
      </c>
      <c r="AU76" s="84">
        <f>'SO_03 - Přeložka parovodu'!P91</f>
        <v>0</v>
      </c>
      <c r="AV76" s="83">
        <f>'SO_03 - Přeložka parovodu'!J35</f>
        <v>0</v>
      </c>
      <c r="AW76" s="83">
        <f>'SO_03 - Přeložka parovodu'!J36</f>
        <v>0</v>
      </c>
      <c r="AX76" s="83">
        <f>'SO_03 - Přeložka parovodu'!J37</f>
        <v>0</v>
      </c>
      <c r="AY76" s="83">
        <f>'SO_03 - Přeložka parovodu'!J38</f>
        <v>0</v>
      </c>
      <c r="AZ76" s="83">
        <f>'SO_03 - Přeložka parovodu'!F35</f>
        <v>0</v>
      </c>
      <c r="BA76" s="83">
        <f>'SO_03 - Přeložka parovodu'!F36</f>
        <v>0</v>
      </c>
      <c r="BB76" s="83">
        <f>'SO_03 - Přeložka parovodu'!F37</f>
        <v>0</v>
      </c>
      <c r="BC76" s="83">
        <f>'SO_03 - Přeložka parovodu'!F38</f>
        <v>0</v>
      </c>
      <c r="BD76" s="85">
        <f>'SO_03 - Přeložka parovodu'!F39</f>
        <v>0</v>
      </c>
      <c r="BT76" s="26" t="s">
        <v>82</v>
      </c>
      <c r="BV76" s="26" t="s">
        <v>76</v>
      </c>
      <c r="BW76" s="26" t="s">
        <v>143</v>
      </c>
      <c r="BX76" s="26" t="s">
        <v>101</v>
      </c>
      <c r="CL76" s="26" t="s">
        <v>19</v>
      </c>
    </row>
    <row r="77" spans="1:90" s="3" customFormat="1" ht="16.5" customHeight="1">
      <c r="A77" s="86" t="s">
        <v>87</v>
      </c>
      <c r="B77" s="46"/>
      <c r="C77" s="9"/>
      <c r="D77" s="9"/>
      <c r="E77" s="290" t="s">
        <v>144</v>
      </c>
      <c r="F77" s="290"/>
      <c r="G77" s="290"/>
      <c r="H77" s="290"/>
      <c r="I77" s="290"/>
      <c r="J77" s="9"/>
      <c r="K77" s="290" t="s">
        <v>145</v>
      </c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290"/>
      <c r="AD77" s="290"/>
      <c r="AE77" s="290"/>
      <c r="AF77" s="290"/>
      <c r="AG77" s="292">
        <f>'SO_04 - Přeložka kanalizace'!J32</f>
        <v>0</v>
      </c>
      <c r="AH77" s="293"/>
      <c r="AI77" s="293"/>
      <c r="AJ77" s="293"/>
      <c r="AK77" s="293"/>
      <c r="AL77" s="293"/>
      <c r="AM77" s="293"/>
      <c r="AN77" s="292">
        <f t="shared" si="0"/>
        <v>0</v>
      </c>
      <c r="AO77" s="293"/>
      <c r="AP77" s="293"/>
      <c r="AQ77" s="81" t="s">
        <v>85</v>
      </c>
      <c r="AR77" s="46"/>
      <c r="AS77" s="82">
        <v>0</v>
      </c>
      <c r="AT77" s="83">
        <f t="shared" si="1"/>
        <v>0</v>
      </c>
      <c r="AU77" s="84">
        <f>'SO_04 - Přeložka kanalizace'!P90</f>
        <v>0</v>
      </c>
      <c r="AV77" s="83">
        <f>'SO_04 - Přeložka kanalizace'!J35</f>
        <v>0</v>
      </c>
      <c r="AW77" s="83">
        <f>'SO_04 - Přeložka kanalizace'!J36</f>
        <v>0</v>
      </c>
      <c r="AX77" s="83">
        <f>'SO_04 - Přeložka kanalizace'!J37</f>
        <v>0</v>
      </c>
      <c r="AY77" s="83">
        <f>'SO_04 - Přeložka kanalizace'!J38</f>
        <v>0</v>
      </c>
      <c r="AZ77" s="83">
        <f>'SO_04 - Přeložka kanalizace'!F35</f>
        <v>0</v>
      </c>
      <c r="BA77" s="83">
        <f>'SO_04 - Přeložka kanalizace'!F36</f>
        <v>0</v>
      </c>
      <c r="BB77" s="83">
        <f>'SO_04 - Přeložka kanalizace'!F37</f>
        <v>0</v>
      </c>
      <c r="BC77" s="83">
        <f>'SO_04 - Přeložka kanalizace'!F38</f>
        <v>0</v>
      </c>
      <c r="BD77" s="85">
        <f>'SO_04 - Přeložka kanalizace'!F39</f>
        <v>0</v>
      </c>
      <c r="BT77" s="26" t="s">
        <v>82</v>
      </c>
      <c r="BV77" s="26" t="s">
        <v>76</v>
      </c>
      <c r="BW77" s="26" t="s">
        <v>146</v>
      </c>
      <c r="BX77" s="26" t="s">
        <v>101</v>
      </c>
      <c r="CL77" s="26" t="s">
        <v>19</v>
      </c>
    </row>
    <row r="78" spans="1:90" s="3" customFormat="1" ht="16.5" customHeight="1">
      <c r="A78" s="86" t="s">
        <v>87</v>
      </c>
      <c r="B78" s="46"/>
      <c r="C78" s="9"/>
      <c r="D78" s="9"/>
      <c r="E78" s="290" t="s">
        <v>147</v>
      </c>
      <c r="F78" s="290"/>
      <c r="G78" s="290"/>
      <c r="H78" s="290"/>
      <c r="I78" s="290"/>
      <c r="J78" s="9"/>
      <c r="K78" s="290" t="s">
        <v>148</v>
      </c>
      <c r="L78" s="290"/>
      <c r="M78" s="290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290"/>
      <c r="AD78" s="290"/>
      <c r="AE78" s="290"/>
      <c r="AF78" s="290"/>
      <c r="AG78" s="292">
        <f>'SO_05 - Přístřešek na pop...'!J32</f>
        <v>0</v>
      </c>
      <c r="AH78" s="293"/>
      <c r="AI78" s="293"/>
      <c r="AJ78" s="293"/>
      <c r="AK78" s="293"/>
      <c r="AL78" s="293"/>
      <c r="AM78" s="293"/>
      <c r="AN78" s="292">
        <f t="shared" si="0"/>
        <v>0</v>
      </c>
      <c r="AO78" s="293"/>
      <c r="AP78" s="293"/>
      <c r="AQ78" s="81" t="s">
        <v>85</v>
      </c>
      <c r="AR78" s="46"/>
      <c r="AS78" s="82">
        <v>0</v>
      </c>
      <c r="AT78" s="83">
        <f t="shared" si="1"/>
        <v>0</v>
      </c>
      <c r="AU78" s="84">
        <f>'SO_05 - Přístřešek na pop...'!P100</f>
        <v>0</v>
      </c>
      <c r="AV78" s="83">
        <f>'SO_05 - Přístřešek na pop...'!J35</f>
        <v>0</v>
      </c>
      <c r="AW78" s="83">
        <f>'SO_05 - Přístřešek na pop...'!J36</f>
        <v>0</v>
      </c>
      <c r="AX78" s="83">
        <f>'SO_05 - Přístřešek na pop...'!J37</f>
        <v>0</v>
      </c>
      <c r="AY78" s="83">
        <f>'SO_05 - Přístřešek na pop...'!J38</f>
        <v>0</v>
      </c>
      <c r="AZ78" s="83">
        <f>'SO_05 - Přístřešek na pop...'!F35</f>
        <v>0</v>
      </c>
      <c r="BA78" s="83">
        <f>'SO_05 - Přístřešek na pop...'!F36</f>
        <v>0</v>
      </c>
      <c r="BB78" s="83">
        <f>'SO_05 - Přístřešek na pop...'!F37</f>
        <v>0</v>
      </c>
      <c r="BC78" s="83">
        <f>'SO_05 - Přístřešek na pop...'!F38</f>
        <v>0</v>
      </c>
      <c r="BD78" s="85">
        <f>'SO_05 - Přístřešek na pop...'!F39</f>
        <v>0</v>
      </c>
      <c r="BT78" s="26" t="s">
        <v>82</v>
      </c>
      <c r="BV78" s="26" t="s">
        <v>76</v>
      </c>
      <c r="BW78" s="26" t="s">
        <v>149</v>
      </c>
      <c r="BX78" s="26" t="s">
        <v>101</v>
      </c>
      <c r="CL78" s="26" t="s">
        <v>19</v>
      </c>
    </row>
    <row r="79" spans="1:90" s="3" customFormat="1" ht="16.5" customHeight="1">
      <c r="A79" s="86" t="s">
        <v>87</v>
      </c>
      <c r="B79" s="46"/>
      <c r="C79" s="9"/>
      <c r="D79" s="9"/>
      <c r="E79" s="290" t="s">
        <v>150</v>
      </c>
      <c r="F79" s="290"/>
      <c r="G79" s="290"/>
      <c r="H79" s="290"/>
      <c r="I79" s="290"/>
      <c r="J79" s="9"/>
      <c r="K79" s="290" t="s">
        <v>151</v>
      </c>
      <c r="L79" s="290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290"/>
      <c r="AD79" s="290"/>
      <c r="AE79" s="290"/>
      <c r="AF79" s="290"/>
      <c r="AG79" s="292">
        <f>'VRN - Vedlejší rozpočtové...'!J32</f>
        <v>0</v>
      </c>
      <c r="AH79" s="293"/>
      <c r="AI79" s="293"/>
      <c r="AJ79" s="293"/>
      <c r="AK79" s="293"/>
      <c r="AL79" s="293"/>
      <c r="AM79" s="293"/>
      <c r="AN79" s="292">
        <f t="shared" si="0"/>
        <v>0</v>
      </c>
      <c r="AO79" s="293"/>
      <c r="AP79" s="293"/>
      <c r="AQ79" s="81" t="s">
        <v>85</v>
      </c>
      <c r="AR79" s="46"/>
      <c r="AS79" s="82">
        <v>0</v>
      </c>
      <c r="AT79" s="83">
        <f t="shared" si="1"/>
        <v>0</v>
      </c>
      <c r="AU79" s="84">
        <f>'VRN - Vedlejší rozpočtové...'!P91</f>
        <v>0</v>
      </c>
      <c r="AV79" s="83">
        <f>'VRN - Vedlejší rozpočtové...'!J35</f>
        <v>0</v>
      </c>
      <c r="AW79" s="83">
        <f>'VRN - Vedlejší rozpočtové...'!J36</f>
        <v>0</v>
      </c>
      <c r="AX79" s="83">
        <f>'VRN - Vedlejší rozpočtové...'!J37</f>
        <v>0</v>
      </c>
      <c r="AY79" s="83">
        <f>'VRN - Vedlejší rozpočtové...'!J38</f>
        <v>0</v>
      </c>
      <c r="AZ79" s="83">
        <f>'VRN - Vedlejší rozpočtové...'!F35</f>
        <v>0</v>
      </c>
      <c r="BA79" s="83">
        <f>'VRN - Vedlejší rozpočtové...'!F36</f>
        <v>0</v>
      </c>
      <c r="BB79" s="83">
        <f>'VRN - Vedlejší rozpočtové...'!F37</f>
        <v>0</v>
      </c>
      <c r="BC79" s="83">
        <f>'VRN - Vedlejší rozpočtové...'!F38</f>
        <v>0</v>
      </c>
      <c r="BD79" s="85">
        <f>'VRN - Vedlejší rozpočtové...'!F39</f>
        <v>0</v>
      </c>
      <c r="BT79" s="26" t="s">
        <v>82</v>
      </c>
      <c r="BV79" s="26" t="s">
        <v>76</v>
      </c>
      <c r="BW79" s="26" t="s">
        <v>152</v>
      </c>
      <c r="BX79" s="26" t="s">
        <v>101</v>
      </c>
      <c r="CL79" s="26" t="s">
        <v>19</v>
      </c>
    </row>
    <row r="80" spans="2:91" s="6" customFormat="1" ht="50.25" customHeight="1">
      <c r="B80" s="72"/>
      <c r="C80" s="73"/>
      <c r="D80" s="291" t="s">
        <v>153</v>
      </c>
      <c r="E80" s="291"/>
      <c r="F80" s="291"/>
      <c r="G80" s="291"/>
      <c r="H80" s="291"/>
      <c r="I80" s="74"/>
      <c r="J80" s="291" t="s">
        <v>17</v>
      </c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302">
        <f>ROUND(AG81,2)</f>
        <v>0</v>
      </c>
      <c r="AH80" s="301"/>
      <c r="AI80" s="301"/>
      <c r="AJ80" s="301"/>
      <c r="AK80" s="301"/>
      <c r="AL80" s="301"/>
      <c r="AM80" s="301"/>
      <c r="AN80" s="300">
        <f t="shared" si="0"/>
        <v>0</v>
      </c>
      <c r="AO80" s="301"/>
      <c r="AP80" s="301"/>
      <c r="AQ80" s="75" t="s">
        <v>79</v>
      </c>
      <c r="AR80" s="72"/>
      <c r="AS80" s="76">
        <f>ROUND(AS81,2)</f>
        <v>0</v>
      </c>
      <c r="AT80" s="77">
        <f t="shared" si="1"/>
        <v>0</v>
      </c>
      <c r="AU80" s="78">
        <f>ROUND(AU81,5)</f>
        <v>0</v>
      </c>
      <c r="AV80" s="77">
        <f>ROUND(AZ80*L29,2)</f>
        <v>0</v>
      </c>
      <c r="AW80" s="77">
        <f>ROUND(BA80*L30,2)</f>
        <v>0</v>
      </c>
      <c r="AX80" s="77">
        <f>ROUND(BB80*L29,2)</f>
        <v>0</v>
      </c>
      <c r="AY80" s="77">
        <f>ROUND(BC80*L30,2)</f>
        <v>0</v>
      </c>
      <c r="AZ80" s="77">
        <f>ROUND(AZ81,2)</f>
        <v>0</v>
      </c>
      <c r="BA80" s="77">
        <f>ROUND(BA81,2)</f>
        <v>0</v>
      </c>
      <c r="BB80" s="77">
        <f>ROUND(BB81,2)</f>
        <v>0</v>
      </c>
      <c r="BC80" s="77">
        <f>ROUND(BC81,2)</f>
        <v>0</v>
      </c>
      <c r="BD80" s="79">
        <f>ROUND(BD81,2)</f>
        <v>0</v>
      </c>
      <c r="BS80" s="80" t="s">
        <v>73</v>
      </c>
      <c r="BT80" s="80" t="s">
        <v>80</v>
      </c>
      <c r="BU80" s="80" t="s">
        <v>75</v>
      </c>
      <c r="BV80" s="80" t="s">
        <v>76</v>
      </c>
      <c r="BW80" s="80" t="s">
        <v>154</v>
      </c>
      <c r="BX80" s="80" t="s">
        <v>5</v>
      </c>
      <c r="CL80" s="80" t="s">
        <v>19</v>
      </c>
      <c r="CM80" s="80" t="s">
        <v>82</v>
      </c>
    </row>
    <row r="81" spans="2:90" s="3" customFormat="1" ht="16.5" customHeight="1">
      <c r="B81" s="46"/>
      <c r="C81" s="9"/>
      <c r="D81" s="9"/>
      <c r="E81" s="290" t="s">
        <v>83</v>
      </c>
      <c r="F81" s="290"/>
      <c r="G81" s="290"/>
      <c r="H81" s="290"/>
      <c r="I81" s="290"/>
      <c r="J81" s="9"/>
      <c r="K81" s="290" t="s">
        <v>84</v>
      </c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290"/>
      <c r="AD81" s="290"/>
      <c r="AE81" s="290"/>
      <c r="AF81" s="290"/>
      <c r="AG81" s="299">
        <f>ROUND(AG82+SUM(AG83:AG86)+AG91+AG92,2)</f>
        <v>0</v>
      </c>
      <c r="AH81" s="293"/>
      <c r="AI81" s="293"/>
      <c r="AJ81" s="293"/>
      <c r="AK81" s="293"/>
      <c r="AL81" s="293"/>
      <c r="AM81" s="293"/>
      <c r="AN81" s="292">
        <f t="shared" si="0"/>
        <v>0</v>
      </c>
      <c r="AO81" s="293"/>
      <c r="AP81" s="293"/>
      <c r="AQ81" s="81" t="s">
        <v>85</v>
      </c>
      <c r="AR81" s="46"/>
      <c r="AS81" s="82">
        <f>ROUND(AS82+SUM(AS83:AS86)+AS91+AS92,2)</f>
        <v>0</v>
      </c>
      <c r="AT81" s="83">
        <f t="shared" si="1"/>
        <v>0</v>
      </c>
      <c r="AU81" s="84">
        <f>ROUND(AU82+SUM(AU83:AU86)+AU91+AU92,5)</f>
        <v>0</v>
      </c>
      <c r="AV81" s="83">
        <f>ROUND(AZ81*L29,2)</f>
        <v>0</v>
      </c>
      <c r="AW81" s="83">
        <f>ROUND(BA81*L30,2)</f>
        <v>0</v>
      </c>
      <c r="AX81" s="83">
        <f>ROUND(BB81*L29,2)</f>
        <v>0</v>
      </c>
      <c r="AY81" s="83">
        <f>ROUND(BC81*L30,2)</f>
        <v>0</v>
      </c>
      <c r="AZ81" s="83">
        <f>ROUND(AZ82+SUM(AZ83:AZ86)+AZ91+AZ92,2)</f>
        <v>0</v>
      </c>
      <c r="BA81" s="83">
        <f>ROUND(BA82+SUM(BA83:BA86)+BA91+BA92,2)</f>
        <v>0</v>
      </c>
      <c r="BB81" s="83">
        <f>ROUND(BB82+SUM(BB83:BB86)+BB91+BB92,2)</f>
        <v>0</v>
      </c>
      <c r="BC81" s="83">
        <f>ROUND(BC82+SUM(BC83:BC86)+BC91+BC92,2)</f>
        <v>0</v>
      </c>
      <c r="BD81" s="85">
        <f>ROUND(BD82+SUM(BD83:BD86)+BD91+BD92,2)</f>
        <v>0</v>
      </c>
      <c r="BS81" s="26" t="s">
        <v>73</v>
      </c>
      <c r="BT81" s="26" t="s">
        <v>82</v>
      </c>
      <c r="BU81" s="26" t="s">
        <v>75</v>
      </c>
      <c r="BV81" s="26" t="s">
        <v>76</v>
      </c>
      <c r="BW81" s="26" t="s">
        <v>155</v>
      </c>
      <c r="BX81" s="26" t="s">
        <v>154</v>
      </c>
      <c r="CL81" s="26" t="s">
        <v>19</v>
      </c>
    </row>
    <row r="82" spans="1:90" s="3" customFormat="1" ht="16.5" customHeight="1">
      <c r="A82" s="86" t="s">
        <v>87</v>
      </c>
      <c r="B82" s="46"/>
      <c r="C82" s="9"/>
      <c r="D82" s="9"/>
      <c r="E82" s="9"/>
      <c r="F82" s="290" t="s">
        <v>88</v>
      </c>
      <c r="G82" s="290"/>
      <c r="H82" s="290"/>
      <c r="I82" s="290"/>
      <c r="J82" s="290"/>
      <c r="K82" s="9"/>
      <c r="L82" s="290" t="s">
        <v>89</v>
      </c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  <c r="AA82" s="290"/>
      <c r="AB82" s="290"/>
      <c r="AC82" s="290"/>
      <c r="AD82" s="290"/>
      <c r="AE82" s="290"/>
      <c r="AF82" s="290"/>
      <c r="AG82" s="292">
        <f>'A - Stavební řešení_01'!J34</f>
        <v>0</v>
      </c>
      <c r="AH82" s="293"/>
      <c r="AI82" s="293"/>
      <c r="AJ82" s="293"/>
      <c r="AK82" s="293"/>
      <c r="AL82" s="293"/>
      <c r="AM82" s="293"/>
      <c r="AN82" s="292">
        <f t="shared" si="0"/>
        <v>0</v>
      </c>
      <c r="AO82" s="293"/>
      <c r="AP82" s="293"/>
      <c r="AQ82" s="81" t="s">
        <v>85</v>
      </c>
      <c r="AR82" s="46"/>
      <c r="AS82" s="82">
        <v>0</v>
      </c>
      <c r="AT82" s="83">
        <f t="shared" si="1"/>
        <v>0</v>
      </c>
      <c r="AU82" s="84">
        <f>'A - Stavební řešení_01'!P115</f>
        <v>0</v>
      </c>
      <c r="AV82" s="83">
        <f>'A - Stavební řešení_01'!J37</f>
        <v>0</v>
      </c>
      <c r="AW82" s="83">
        <f>'A - Stavební řešení_01'!J38</f>
        <v>0</v>
      </c>
      <c r="AX82" s="83">
        <f>'A - Stavební řešení_01'!J39</f>
        <v>0</v>
      </c>
      <c r="AY82" s="83">
        <f>'A - Stavební řešení_01'!J40</f>
        <v>0</v>
      </c>
      <c r="AZ82" s="83">
        <f>'A - Stavební řešení_01'!F37</f>
        <v>0</v>
      </c>
      <c r="BA82" s="83">
        <f>'A - Stavební řešení_01'!F38</f>
        <v>0</v>
      </c>
      <c r="BB82" s="83">
        <f>'A - Stavební řešení_01'!F39</f>
        <v>0</v>
      </c>
      <c r="BC82" s="83">
        <f>'A - Stavební řešení_01'!F40</f>
        <v>0</v>
      </c>
      <c r="BD82" s="85">
        <f>'A - Stavební řešení_01'!F41</f>
        <v>0</v>
      </c>
      <c r="BT82" s="26" t="s">
        <v>90</v>
      </c>
      <c r="BV82" s="26" t="s">
        <v>76</v>
      </c>
      <c r="BW82" s="26" t="s">
        <v>156</v>
      </c>
      <c r="BX82" s="26" t="s">
        <v>155</v>
      </c>
      <c r="CL82" s="26" t="s">
        <v>19</v>
      </c>
    </row>
    <row r="83" spans="1:90" s="3" customFormat="1" ht="16.5" customHeight="1">
      <c r="A83" s="86" t="s">
        <v>87</v>
      </c>
      <c r="B83" s="46"/>
      <c r="C83" s="9"/>
      <c r="D83" s="9"/>
      <c r="E83" s="9"/>
      <c r="F83" s="290" t="s">
        <v>92</v>
      </c>
      <c r="G83" s="290"/>
      <c r="H83" s="290"/>
      <c r="I83" s="290"/>
      <c r="J83" s="290"/>
      <c r="K83" s="9"/>
      <c r="L83" s="290" t="s">
        <v>93</v>
      </c>
      <c r="M83" s="290"/>
      <c r="N83" s="290"/>
      <c r="O83" s="290"/>
      <c r="P83" s="290"/>
      <c r="Q83" s="290"/>
      <c r="R83" s="290"/>
      <c r="S83" s="290"/>
      <c r="T83" s="290"/>
      <c r="U83" s="290"/>
      <c r="V83" s="290"/>
      <c r="W83" s="290"/>
      <c r="X83" s="290"/>
      <c r="Y83" s="290"/>
      <c r="Z83" s="290"/>
      <c r="AA83" s="290"/>
      <c r="AB83" s="290"/>
      <c r="AC83" s="290"/>
      <c r="AD83" s="290"/>
      <c r="AE83" s="290"/>
      <c r="AF83" s="290"/>
      <c r="AG83" s="292">
        <f>'B - ZTI_01'!J34</f>
        <v>0</v>
      </c>
      <c r="AH83" s="293"/>
      <c r="AI83" s="293"/>
      <c r="AJ83" s="293"/>
      <c r="AK83" s="293"/>
      <c r="AL83" s="293"/>
      <c r="AM83" s="293"/>
      <c r="AN83" s="292">
        <f t="shared" si="0"/>
        <v>0</v>
      </c>
      <c r="AO83" s="293"/>
      <c r="AP83" s="293"/>
      <c r="AQ83" s="81" t="s">
        <v>85</v>
      </c>
      <c r="AR83" s="46"/>
      <c r="AS83" s="82">
        <v>0</v>
      </c>
      <c r="AT83" s="83">
        <f t="shared" si="1"/>
        <v>0</v>
      </c>
      <c r="AU83" s="84">
        <f>'B - ZTI_01'!P102</f>
        <v>0</v>
      </c>
      <c r="AV83" s="83">
        <f>'B - ZTI_01'!J37</f>
        <v>0</v>
      </c>
      <c r="AW83" s="83">
        <f>'B - ZTI_01'!J38</f>
        <v>0</v>
      </c>
      <c r="AX83" s="83">
        <f>'B - ZTI_01'!J39</f>
        <v>0</v>
      </c>
      <c r="AY83" s="83">
        <f>'B - ZTI_01'!J40</f>
        <v>0</v>
      </c>
      <c r="AZ83" s="83">
        <f>'B - ZTI_01'!F37</f>
        <v>0</v>
      </c>
      <c r="BA83" s="83">
        <f>'B - ZTI_01'!F38</f>
        <v>0</v>
      </c>
      <c r="BB83" s="83">
        <f>'B - ZTI_01'!F39</f>
        <v>0</v>
      </c>
      <c r="BC83" s="83">
        <f>'B - ZTI_01'!F40</f>
        <v>0</v>
      </c>
      <c r="BD83" s="85">
        <f>'B - ZTI_01'!F41</f>
        <v>0</v>
      </c>
      <c r="BT83" s="26" t="s">
        <v>90</v>
      </c>
      <c r="BV83" s="26" t="s">
        <v>76</v>
      </c>
      <c r="BW83" s="26" t="s">
        <v>157</v>
      </c>
      <c r="BX83" s="26" t="s">
        <v>155</v>
      </c>
      <c r="CL83" s="26" t="s">
        <v>19</v>
      </c>
    </row>
    <row r="84" spans="1:90" s="3" customFormat="1" ht="16.5" customHeight="1">
      <c r="A84" s="86" t="s">
        <v>87</v>
      </c>
      <c r="B84" s="46"/>
      <c r="C84" s="9"/>
      <c r="D84" s="9"/>
      <c r="E84" s="9"/>
      <c r="F84" s="290" t="s">
        <v>95</v>
      </c>
      <c r="G84" s="290"/>
      <c r="H84" s="290"/>
      <c r="I84" s="290"/>
      <c r="J84" s="290"/>
      <c r="K84" s="9"/>
      <c r="L84" s="290" t="s">
        <v>96</v>
      </c>
      <c r="M84" s="290"/>
      <c r="N84" s="290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0"/>
      <c r="AC84" s="290"/>
      <c r="AD84" s="290"/>
      <c r="AE84" s="290"/>
      <c r="AF84" s="290"/>
      <c r="AG84" s="292">
        <f>'C. - ÚT_01'!J34</f>
        <v>0</v>
      </c>
      <c r="AH84" s="293"/>
      <c r="AI84" s="293"/>
      <c r="AJ84" s="293"/>
      <c r="AK84" s="293"/>
      <c r="AL84" s="293"/>
      <c r="AM84" s="293"/>
      <c r="AN84" s="292">
        <f t="shared" si="0"/>
        <v>0</v>
      </c>
      <c r="AO84" s="293"/>
      <c r="AP84" s="293"/>
      <c r="AQ84" s="81" t="s">
        <v>85</v>
      </c>
      <c r="AR84" s="46"/>
      <c r="AS84" s="82">
        <v>0</v>
      </c>
      <c r="AT84" s="83">
        <f t="shared" si="1"/>
        <v>0</v>
      </c>
      <c r="AU84" s="84">
        <f>'C. - ÚT_01'!P98</f>
        <v>0</v>
      </c>
      <c r="AV84" s="83">
        <f>'C. - ÚT_01'!J37</f>
        <v>0</v>
      </c>
      <c r="AW84" s="83">
        <f>'C. - ÚT_01'!J38</f>
        <v>0</v>
      </c>
      <c r="AX84" s="83">
        <f>'C. - ÚT_01'!J39</f>
        <v>0</v>
      </c>
      <c r="AY84" s="83">
        <f>'C. - ÚT_01'!J40</f>
        <v>0</v>
      </c>
      <c r="AZ84" s="83">
        <f>'C. - ÚT_01'!F37</f>
        <v>0</v>
      </c>
      <c r="BA84" s="83">
        <f>'C. - ÚT_01'!F38</f>
        <v>0</v>
      </c>
      <c r="BB84" s="83">
        <f>'C. - ÚT_01'!F39</f>
        <v>0</v>
      </c>
      <c r="BC84" s="83">
        <f>'C. - ÚT_01'!F40</f>
        <v>0</v>
      </c>
      <c r="BD84" s="85">
        <f>'C. - ÚT_01'!F41</f>
        <v>0</v>
      </c>
      <c r="BT84" s="26" t="s">
        <v>90</v>
      </c>
      <c r="BV84" s="26" t="s">
        <v>76</v>
      </c>
      <c r="BW84" s="26" t="s">
        <v>158</v>
      </c>
      <c r="BX84" s="26" t="s">
        <v>155</v>
      </c>
      <c r="CL84" s="26" t="s">
        <v>19</v>
      </c>
    </row>
    <row r="85" spans="1:90" s="3" customFormat="1" ht="16.5" customHeight="1">
      <c r="A85" s="86" t="s">
        <v>87</v>
      </c>
      <c r="B85" s="46"/>
      <c r="C85" s="9"/>
      <c r="D85" s="9"/>
      <c r="E85" s="9"/>
      <c r="F85" s="290" t="s">
        <v>73</v>
      </c>
      <c r="G85" s="290"/>
      <c r="H85" s="290"/>
      <c r="I85" s="290"/>
      <c r="J85" s="290"/>
      <c r="K85" s="9"/>
      <c r="L85" s="290" t="s">
        <v>98</v>
      </c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2">
        <f>'D - Silnoproud_02'!J34</f>
        <v>0</v>
      </c>
      <c r="AH85" s="293"/>
      <c r="AI85" s="293"/>
      <c r="AJ85" s="293"/>
      <c r="AK85" s="293"/>
      <c r="AL85" s="293"/>
      <c r="AM85" s="293"/>
      <c r="AN85" s="292">
        <f t="shared" si="0"/>
        <v>0</v>
      </c>
      <c r="AO85" s="293"/>
      <c r="AP85" s="293"/>
      <c r="AQ85" s="81" t="s">
        <v>85</v>
      </c>
      <c r="AR85" s="46"/>
      <c r="AS85" s="82">
        <v>0</v>
      </c>
      <c r="AT85" s="83">
        <f t="shared" si="1"/>
        <v>0</v>
      </c>
      <c r="AU85" s="84">
        <f>'D - Silnoproud_02'!P99</f>
        <v>0</v>
      </c>
      <c r="AV85" s="83">
        <f>'D - Silnoproud_02'!J37</f>
        <v>0</v>
      </c>
      <c r="AW85" s="83">
        <f>'D - Silnoproud_02'!J38</f>
        <v>0</v>
      </c>
      <c r="AX85" s="83">
        <f>'D - Silnoproud_02'!J39</f>
        <v>0</v>
      </c>
      <c r="AY85" s="83">
        <f>'D - Silnoproud_02'!J40</f>
        <v>0</v>
      </c>
      <c r="AZ85" s="83">
        <f>'D - Silnoproud_02'!F37</f>
        <v>0</v>
      </c>
      <c r="BA85" s="83">
        <f>'D - Silnoproud_02'!F38</f>
        <v>0</v>
      </c>
      <c r="BB85" s="83">
        <f>'D - Silnoproud_02'!F39</f>
        <v>0</v>
      </c>
      <c r="BC85" s="83">
        <f>'D - Silnoproud_02'!F40</f>
        <v>0</v>
      </c>
      <c r="BD85" s="85">
        <f>'D - Silnoproud_02'!F41</f>
        <v>0</v>
      </c>
      <c r="BT85" s="26" t="s">
        <v>90</v>
      </c>
      <c r="BV85" s="26" t="s">
        <v>76</v>
      </c>
      <c r="BW85" s="26" t="s">
        <v>159</v>
      </c>
      <c r="BX85" s="26" t="s">
        <v>155</v>
      </c>
      <c r="CL85" s="26" t="s">
        <v>19</v>
      </c>
    </row>
    <row r="86" spans="2:90" s="3" customFormat="1" ht="16.5" customHeight="1">
      <c r="B86" s="46"/>
      <c r="C86" s="9"/>
      <c r="D86" s="9"/>
      <c r="E86" s="9"/>
      <c r="F86" s="290" t="s">
        <v>107</v>
      </c>
      <c r="G86" s="290"/>
      <c r="H86" s="290"/>
      <c r="I86" s="290"/>
      <c r="J86" s="290"/>
      <c r="K86" s="9"/>
      <c r="L86" s="290" t="s">
        <v>108</v>
      </c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290"/>
      <c r="AD86" s="290"/>
      <c r="AE86" s="290"/>
      <c r="AF86" s="290"/>
      <c r="AG86" s="299">
        <f>ROUND(SUM(AG87:AG90),2)</f>
        <v>0</v>
      </c>
      <c r="AH86" s="293"/>
      <c r="AI86" s="293"/>
      <c r="AJ86" s="293"/>
      <c r="AK86" s="293"/>
      <c r="AL86" s="293"/>
      <c r="AM86" s="293"/>
      <c r="AN86" s="292">
        <f t="shared" si="0"/>
        <v>0</v>
      </c>
      <c r="AO86" s="293"/>
      <c r="AP86" s="293"/>
      <c r="AQ86" s="81" t="s">
        <v>85</v>
      </c>
      <c r="AR86" s="46"/>
      <c r="AS86" s="82">
        <f>ROUND(SUM(AS87:AS90),2)</f>
        <v>0</v>
      </c>
      <c r="AT86" s="83">
        <f t="shared" si="1"/>
        <v>0</v>
      </c>
      <c r="AU86" s="84">
        <f>ROUND(SUM(AU87:AU90),5)</f>
        <v>0</v>
      </c>
      <c r="AV86" s="83">
        <f>ROUND(AZ86*L29,2)</f>
        <v>0</v>
      </c>
      <c r="AW86" s="83">
        <f>ROUND(BA86*L30,2)</f>
        <v>0</v>
      </c>
      <c r="AX86" s="83">
        <f>ROUND(BB86*L29,2)</f>
        <v>0</v>
      </c>
      <c r="AY86" s="83">
        <f>ROUND(BC86*L30,2)</f>
        <v>0</v>
      </c>
      <c r="AZ86" s="83">
        <f>ROUND(SUM(AZ87:AZ90),2)</f>
        <v>0</v>
      </c>
      <c r="BA86" s="83">
        <f>ROUND(SUM(BA87:BA90),2)</f>
        <v>0</v>
      </c>
      <c r="BB86" s="83">
        <f>ROUND(SUM(BB87:BB90),2)</f>
        <v>0</v>
      </c>
      <c r="BC86" s="83">
        <f>ROUND(SUM(BC87:BC90),2)</f>
        <v>0</v>
      </c>
      <c r="BD86" s="85">
        <f>ROUND(SUM(BD87:BD90),2)</f>
        <v>0</v>
      </c>
      <c r="BS86" s="26" t="s">
        <v>73</v>
      </c>
      <c r="BT86" s="26" t="s">
        <v>90</v>
      </c>
      <c r="BU86" s="26" t="s">
        <v>75</v>
      </c>
      <c r="BV86" s="26" t="s">
        <v>76</v>
      </c>
      <c r="BW86" s="26" t="s">
        <v>160</v>
      </c>
      <c r="BX86" s="26" t="s">
        <v>155</v>
      </c>
      <c r="CL86" s="26" t="s">
        <v>19</v>
      </c>
    </row>
    <row r="87" spans="1:90" s="3" customFormat="1" ht="16.5" customHeight="1">
      <c r="A87" s="86" t="s">
        <v>87</v>
      </c>
      <c r="B87" s="46"/>
      <c r="C87" s="9"/>
      <c r="D87" s="9"/>
      <c r="E87" s="9"/>
      <c r="F87" s="9"/>
      <c r="G87" s="290" t="s">
        <v>110</v>
      </c>
      <c r="H87" s="290"/>
      <c r="I87" s="290"/>
      <c r="J87" s="290"/>
      <c r="K87" s="290"/>
      <c r="L87" s="9"/>
      <c r="M87" s="290" t="s">
        <v>111</v>
      </c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290"/>
      <c r="AD87" s="290"/>
      <c r="AE87" s="290"/>
      <c r="AF87" s="290"/>
      <c r="AG87" s="292">
        <f>'UKS. - Univerzální kabelá..._01'!J34</f>
        <v>0</v>
      </c>
      <c r="AH87" s="293"/>
      <c r="AI87" s="293"/>
      <c r="AJ87" s="293"/>
      <c r="AK87" s="293"/>
      <c r="AL87" s="293"/>
      <c r="AM87" s="293"/>
      <c r="AN87" s="292">
        <f t="shared" si="0"/>
        <v>0</v>
      </c>
      <c r="AO87" s="293"/>
      <c r="AP87" s="293"/>
      <c r="AQ87" s="81" t="s">
        <v>85</v>
      </c>
      <c r="AR87" s="46"/>
      <c r="AS87" s="82">
        <v>0</v>
      </c>
      <c r="AT87" s="83">
        <f t="shared" si="1"/>
        <v>0</v>
      </c>
      <c r="AU87" s="84">
        <f>'UKS. - Univerzální kabelá..._01'!P91</f>
        <v>0</v>
      </c>
      <c r="AV87" s="83">
        <f>'UKS. - Univerzální kabelá..._01'!J37</f>
        <v>0</v>
      </c>
      <c r="AW87" s="83">
        <f>'UKS. - Univerzální kabelá..._01'!J38</f>
        <v>0</v>
      </c>
      <c r="AX87" s="83">
        <f>'UKS. - Univerzální kabelá..._01'!J39</f>
        <v>0</v>
      </c>
      <c r="AY87" s="83">
        <f>'UKS. - Univerzální kabelá..._01'!J40</f>
        <v>0</v>
      </c>
      <c r="AZ87" s="83">
        <f>'UKS. - Univerzální kabelá..._01'!F37</f>
        <v>0</v>
      </c>
      <c r="BA87" s="83">
        <f>'UKS. - Univerzální kabelá..._01'!F38</f>
        <v>0</v>
      </c>
      <c r="BB87" s="83">
        <f>'UKS. - Univerzální kabelá..._01'!F39</f>
        <v>0</v>
      </c>
      <c r="BC87" s="83">
        <f>'UKS. - Univerzální kabelá..._01'!F40</f>
        <v>0</v>
      </c>
      <c r="BD87" s="85">
        <f>'UKS. - Univerzální kabelá..._01'!F41</f>
        <v>0</v>
      </c>
      <c r="BT87" s="26" t="s">
        <v>112</v>
      </c>
      <c r="BV87" s="26" t="s">
        <v>76</v>
      </c>
      <c r="BW87" s="26" t="s">
        <v>161</v>
      </c>
      <c r="BX87" s="26" t="s">
        <v>160</v>
      </c>
      <c r="CL87" s="26" t="s">
        <v>19</v>
      </c>
    </row>
    <row r="88" spans="1:90" s="3" customFormat="1" ht="16.5" customHeight="1">
      <c r="A88" s="86" t="s">
        <v>87</v>
      </c>
      <c r="B88" s="46"/>
      <c r="C88" s="9"/>
      <c r="D88" s="9"/>
      <c r="E88" s="9"/>
      <c r="F88" s="9"/>
      <c r="G88" s="290" t="s">
        <v>162</v>
      </c>
      <c r="H88" s="290"/>
      <c r="I88" s="290"/>
      <c r="J88" s="290"/>
      <c r="K88" s="290"/>
      <c r="L88" s="9"/>
      <c r="M88" s="290" t="s">
        <v>163</v>
      </c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0"/>
      <c r="AC88" s="290"/>
      <c r="AD88" s="290"/>
      <c r="AE88" s="290"/>
      <c r="AF88" s="290"/>
      <c r="AG88" s="292">
        <f>'AV. - Příprava pro AV tec...'!J34</f>
        <v>0</v>
      </c>
      <c r="AH88" s="293"/>
      <c r="AI88" s="293"/>
      <c r="AJ88" s="293"/>
      <c r="AK88" s="293"/>
      <c r="AL88" s="293"/>
      <c r="AM88" s="293"/>
      <c r="AN88" s="292">
        <f t="shared" si="0"/>
        <v>0</v>
      </c>
      <c r="AO88" s="293"/>
      <c r="AP88" s="293"/>
      <c r="AQ88" s="81" t="s">
        <v>85</v>
      </c>
      <c r="AR88" s="46"/>
      <c r="AS88" s="82">
        <v>0</v>
      </c>
      <c r="AT88" s="83">
        <f t="shared" si="1"/>
        <v>0</v>
      </c>
      <c r="AU88" s="84">
        <f>'AV. - Příprava pro AV tec...'!P91</f>
        <v>0</v>
      </c>
      <c r="AV88" s="83">
        <f>'AV. - Příprava pro AV tec...'!J37</f>
        <v>0</v>
      </c>
      <c r="AW88" s="83">
        <f>'AV. - Příprava pro AV tec...'!J38</f>
        <v>0</v>
      </c>
      <c r="AX88" s="83">
        <f>'AV. - Příprava pro AV tec...'!J39</f>
        <v>0</v>
      </c>
      <c r="AY88" s="83">
        <f>'AV. - Příprava pro AV tec...'!J40</f>
        <v>0</v>
      </c>
      <c r="AZ88" s="83">
        <f>'AV. - Příprava pro AV tec...'!F37</f>
        <v>0</v>
      </c>
      <c r="BA88" s="83">
        <f>'AV. - Příprava pro AV tec...'!F38</f>
        <v>0</v>
      </c>
      <c r="BB88" s="83">
        <f>'AV. - Příprava pro AV tec...'!F39</f>
        <v>0</v>
      </c>
      <c r="BC88" s="83">
        <f>'AV. - Příprava pro AV tec...'!F40</f>
        <v>0</v>
      </c>
      <c r="BD88" s="85">
        <f>'AV. - Příprava pro AV tec...'!F41</f>
        <v>0</v>
      </c>
      <c r="BT88" s="26" t="s">
        <v>112</v>
      </c>
      <c r="BV88" s="26" t="s">
        <v>76</v>
      </c>
      <c r="BW88" s="26" t="s">
        <v>164</v>
      </c>
      <c r="BX88" s="26" t="s">
        <v>160</v>
      </c>
      <c r="CL88" s="26" t="s">
        <v>19</v>
      </c>
    </row>
    <row r="89" spans="1:90" s="3" customFormat="1" ht="16.5" customHeight="1">
      <c r="A89" s="86" t="s">
        <v>87</v>
      </c>
      <c r="B89" s="46"/>
      <c r="C89" s="9"/>
      <c r="D89" s="9"/>
      <c r="E89" s="9"/>
      <c r="F89" s="9"/>
      <c r="G89" s="290" t="s">
        <v>126</v>
      </c>
      <c r="H89" s="290"/>
      <c r="I89" s="290"/>
      <c r="J89" s="290"/>
      <c r="K89" s="290"/>
      <c r="L89" s="9"/>
      <c r="M89" s="290" t="s">
        <v>127</v>
      </c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290"/>
      <c r="AD89" s="290"/>
      <c r="AE89" s="290"/>
      <c r="AF89" s="290"/>
      <c r="AG89" s="292">
        <f>'PO. - Požární ochrana_01'!J34</f>
        <v>0</v>
      </c>
      <c r="AH89" s="293"/>
      <c r="AI89" s="293"/>
      <c r="AJ89" s="293"/>
      <c r="AK89" s="293"/>
      <c r="AL89" s="293"/>
      <c r="AM89" s="293"/>
      <c r="AN89" s="292">
        <f t="shared" si="0"/>
        <v>0</v>
      </c>
      <c r="AO89" s="293"/>
      <c r="AP89" s="293"/>
      <c r="AQ89" s="81" t="s">
        <v>85</v>
      </c>
      <c r="AR89" s="46"/>
      <c r="AS89" s="82">
        <v>0</v>
      </c>
      <c r="AT89" s="83">
        <f t="shared" si="1"/>
        <v>0</v>
      </c>
      <c r="AU89" s="84">
        <f>'PO. - Požární ochrana_01'!P91</f>
        <v>0</v>
      </c>
      <c r="AV89" s="83">
        <f>'PO. - Požární ochrana_01'!J37</f>
        <v>0</v>
      </c>
      <c r="AW89" s="83">
        <f>'PO. - Požární ochrana_01'!J38</f>
        <v>0</v>
      </c>
      <c r="AX89" s="83">
        <f>'PO. - Požární ochrana_01'!J39</f>
        <v>0</v>
      </c>
      <c r="AY89" s="83">
        <f>'PO. - Požární ochrana_01'!J40</f>
        <v>0</v>
      </c>
      <c r="AZ89" s="83">
        <f>'PO. - Požární ochrana_01'!F37</f>
        <v>0</v>
      </c>
      <c r="BA89" s="83">
        <f>'PO. - Požární ochrana_01'!F38</f>
        <v>0</v>
      </c>
      <c r="BB89" s="83">
        <f>'PO. - Požární ochrana_01'!F39</f>
        <v>0</v>
      </c>
      <c r="BC89" s="83">
        <f>'PO. - Požární ochrana_01'!F40</f>
        <v>0</v>
      </c>
      <c r="BD89" s="85">
        <f>'PO. - Požární ochrana_01'!F41</f>
        <v>0</v>
      </c>
      <c r="BT89" s="26" t="s">
        <v>112</v>
      </c>
      <c r="BV89" s="26" t="s">
        <v>76</v>
      </c>
      <c r="BW89" s="26" t="s">
        <v>165</v>
      </c>
      <c r="BX89" s="26" t="s">
        <v>160</v>
      </c>
      <c r="CL89" s="26" t="s">
        <v>19</v>
      </c>
    </row>
    <row r="90" spans="1:90" s="3" customFormat="1" ht="16.5" customHeight="1">
      <c r="A90" s="86" t="s">
        <v>87</v>
      </c>
      <c r="B90" s="46"/>
      <c r="C90" s="9"/>
      <c r="D90" s="9"/>
      <c r="E90" s="9"/>
      <c r="F90" s="9"/>
      <c r="G90" s="290" t="s">
        <v>129</v>
      </c>
      <c r="H90" s="290"/>
      <c r="I90" s="290"/>
      <c r="J90" s="290"/>
      <c r="K90" s="290"/>
      <c r="L90" s="9"/>
      <c r="M90" s="290" t="s">
        <v>130</v>
      </c>
      <c r="N90" s="290"/>
      <c r="O90" s="290"/>
      <c r="P90" s="290"/>
      <c r="Q90" s="290"/>
      <c r="R90" s="290"/>
      <c r="S90" s="290"/>
      <c r="T90" s="290"/>
      <c r="U90" s="290"/>
      <c r="V90" s="290"/>
      <c r="W90" s="290"/>
      <c r="X90" s="290"/>
      <c r="Y90" s="290"/>
      <c r="Z90" s="290"/>
      <c r="AA90" s="290"/>
      <c r="AB90" s="290"/>
      <c r="AC90" s="290"/>
      <c r="AD90" s="290"/>
      <c r="AE90" s="290"/>
      <c r="AF90" s="290"/>
      <c r="AG90" s="292">
        <f>'T. - Společné kabelové trasy_01'!J34</f>
        <v>0</v>
      </c>
      <c r="AH90" s="293"/>
      <c r="AI90" s="293"/>
      <c r="AJ90" s="293"/>
      <c r="AK90" s="293"/>
      <c r="AL90" s="293"/>
      <c r="AM90" s="293"/>
      <c r="AN90" s="292">
        <f t="shared" si="0"/>
        <v>0</v>
      </c>
      <c r="AO90" s="293"/>
      <c r="AP90" s="293"/>
      <c r="AQ90" s="81" t="s">
        <v>85</v>
      </c>
      <c r="AR90" s="46"/>
      <c r="AS90" s="82">
        <v>0</v>
      </c>
      <c r="AT90" s="83">
        <f t="shared" si="1"/>
        <v>0</v>
      </c>
      <c r="AU90" s="84">
        <f>'T. - Společné kabelové trasy_01'!P91</f>
        <v>0</v>
      </c>
      <c r="AV90" s="83">
        <f>'T. - Společné kabelové trasy_01'!J37</f>
        <v>0</v>
      </c>
      <c r="AW90" s="83">
        <f>'T. - Společné kabelové trasy_01'!J38</f>
        <v>0</v>
      </c>
      <c r="AX90" s="83">
        <f>'T. - Společné kabelové trasy_01'!J39</f>
        <v>0</v>
      </c>
      <c r="AY90" s="83">
        <f>'T. - Společné kabelové trasy_01'!J40</f>
        <v>0</v>
      </c>
      <c r="AZ90" s="83">
        <f>'T. - Společné kabelové trasy_01'!F37</f>
        <v>0</v>
      </c>
      <c r="BA90" s="83">
        <f>'T. - Společné kabelové trasy_01'!F38</f>
        <v>0</v>
      </c>
      <c r="BB90" s="83">
        <f>'T. - Společné kabelové trasy_01'!F39</f>
        <v>0</v>
      </c>
      <c r="BC90" s="83">
        <f>'T. - Společné kabelové trasy_01'!F40</f>
        <v>0</v>
      </c>
      <c r="BD90" s="85">
        <f>'T. - Společné kabelové trasy_01'!F41</f>
        <v>0</v>
      </c>
      <c r="BT90" s="26" t="s">
        <v>112</v>
      </c>
      <c r="BV90" s="26" t="s">
        <v>76</v>
      </c>
      <c r="BW90" s="26" t="s">
        <v>166</v>
      </c>
      <c r="BX90" s="26" t="s">
        <v>160</v>
      </c>
      <c r="CL90" s="26" t="s">
        <v>19</v>
      </c>
    </row>
    <row r="91" spans="1:90" s="3" customFormat="1" ht="16.5" customHeight="1">
      <c r="A91" s="86" t="s">
        <v>87</v>
      </c>
      <c r="B91" s="46"/>
      <c r="C91" s="9"/>
      <c r="D91" s="9"/>
      <c r="E91" s="9"/>
      <c r="F91" s="290" t="s">
        <v>167</v>
      </c>
      <c r="G91" s="290"/>
      <c r="H91" s="290"/>
      <c r="I91" s="290"/>
      <c r="J91" s="290"/>
      <c r="K91" s="9"/>
      <c r="L91" s="290" t="s">
        <v>168</v>
      </c>
      <c r="M91" s="290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0"/>
      <c r="AC91" s="290"/>
      <c r="AD91" s="290"/>
      <c r="AE91" s="290"/>
      <c r="AF91" s="290"/>
      <c r="AG91" s="292">
        <f>'F - Vzduchotechnika'!J34</f>
        <v>0</v>
      </c>
      <c r="AH91" s="293"/>
      <c r="AI91" s="293"/>
      <c r="AJ91" s="293"/>
      <c r="AK91" s="293"/>
      <c r="AL91" s="293"/>
      <c r="AM91" s="293"/>
      <c r="AN91" s="292">
        <f t="shared" si="0"/>
        <v>0</v>
      </c>
      <c r="AO91" s="293"/>
      <c r="AP91" s="293"/>
      <c r="AQ91" s="81" t="s">
        <v>85</v>
      </c>
      <c r="AR91" s="46"/>
      <c r="AS91" s="82">
        <v>0</v>
      </c>
      <c r="AT91" s="83">
        <f t="shared" si="1"/>
        <v>0</v>
      </c>
      <c r="AU91" s="84">
        <f>'F - Vzduchotechnika'!P97</f>
        <v>0</v>
      </c>
      <c r="AV91" s="83">
        <f>'F - Vzduchotechnika'!J37</f>
        <v>0</v>
      </c>
      <c r="AW91" s="83">
        <f>'F - Vzduchotechnika'!J38</f>
        <v>0</v>
      </c>
      <c r="AX91" s="83">
        <f>'F - Vzduchotechnika'!J39</f>
        <v>0</v>
      </c>
      <c r="AY91" s="83">
        <f>'F - Vzduchotechnika'!J40</f>
        <v>0</v>
      </c>
      <c r="AZ91" s="83">
        <f>'F - Vzduchotechnika'!F37</f>
        <v>0</v>
      </c>
      <c r="BA91" s="83">
        <f>'F - Vzduchotechnika'!F38</f>
        <v>0</v>
      </c>
      <c r="BB91" s="83">
        <f>'F - Vzduchotechnika'!F39</f>
        <v>0</v>
      </c>
      <c r="BC91" s="83">
        <f>'F - Vzduchotechnika'!F40</f>
        <v>0</v>
      </c>
      <c r="BD91" s="85">
        <f>'F - Vzduchotechnika'!F41</f>
        <v>0</v>
      </c>
      <c r="BT91" s="26" t="s">
        <v>90</v>
      </c>
      <c r="BV91" s="26" t="s">
        <v>76</v>
      </c>
      <c r="BW91" s="26" t="s">
        <v>169</v>
      </c>
      <c r="BX91" s="26" t="s">
        <v>155</v>
      </c>
      <c r="CL91" s="26" t="s">
        <v>19</v>
      </c>
    </row>
    <row r="92" spans="1:90" s="3" customFormat="1" ht="16.5" customHeight="1">
      <c r="A92" s="86" t="s">
        <v>87</v>
      </c>
      <c r="B92" s="46"/>
      <c r="C92" s="9"/>
      <c r="D92" s="9"/>
      <c r="E92" s="9"/>
      <c r="F92" s="290" t="s">
        <v>135</v>
      </c>
      <c r="G92" s="290"/>
      <c r="H92" s="290"/>
      <c r="I92" s="290"/>
      <c r="J92" s="290"/>
      <c r="K92" s="9"/>
      <c r="L92" s="290" t="s">
        <v>136</v>
      </c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290"/>
      <c r="AD92" s="290"/>
      <c r="AE92" s="290"/>
      <c r="AF92" s="290"/>
      <c r="AG92" s="292">
        <f>'G - Plyn_01'!J34</f>
        <v>0</v>
      </c>
      <c r="AH92" s="293"/>
      <c r="AI92" s="293"/>
      <c r="AJ92" s="293"/>
      <c r="AK92" s="293"/>
      <c r="AL92" s="293"/>
      <c r="AM92" s="293"/>
      <c r="AN92" s="292">
        <f t="shared" si="0"/>
        <v>0</v>
      </c>
      <c r="AO92" s="293"/>
      <c r="AP92" s="293"/>
      <c r="AQ92" s="81" t="s">
        <v>85</v>
      </c>
      <c r="AR92" s="46"/>
      <c r="AS92" s="87">
        <v>0</v>
      </c>
      <c r="AT92" s="88">
        <f t="shared" si="1"/>
        <v>0</v>
      </c>
      <c r="AU92" s="89">
        <f>'G - Plyn_01'!P100</f>
        <v>0</v>
      </c>
      <c r="AV92" s="88">
        <f>'G - Plyn_01'!J37</f>
        <v>0</v>
      </c>
      <c r="AW92" s="88">
        <f>'G - Plyn_01'!J38</f>
        <v>0</v>
      </c>
      <c r="AX92" s="88">
        <f>'G - Plyn_01'!J39</f>
        <v>0</v>
      </c>
      <c r="AY92" s="88">
        <f>'G - Plyn_01'!J40</f>
        <v>0</v>
      </c>
      <c r="AZ92" s="88">
        <f>'G - Plyn_01'!F37</f>
        <v>0</v>
      </c>
      <c r="BA92" s="88">
        <f>'G - Plyn_01'!F38</f>
        <v>0</v>
      </c>
      <c r="BB92" s="88">
        <f>'G - Plyn_01'!F39</f>
        <v>0</v>
      </c>
      <c r="BC92" s="88">
        <f>'G - Plyn_01'!F40</f>
        <v>0</v>
      </c>
      <c r="BD92" s="90">
        <f>'G - Plyn_01'!F41</f>
        <v>0</v>
      </c>
      <c r="BT92" s="26" t="s">
        <v>90</v>
      </c>
      <c r="BV92" s="26" t="s">
        <v>76</v>
      </c>
      <c r="BW92" s="26" t="s">
        <v>170</v>
      </c>
      <c r="BX92" s="26" t="s">
        <v>155</v>
      </c>
      <c r="CL92" s="26" t="s">
        <v>19</v>
      </c>
    </row>
    <row r="93" spans="2:44" s="1" customFormat="1" ht="30" customHeight="1">
      <c r="B93" s="33"/>
      <c r="AR93" s="33"/>
    </row>
    <row r="94" spans="2:44" s="1" customFormat="1" ht="6.95" customHeight="1"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33"/>
    </row>
  </sheetData>
  <sheetProtection algorithmName="SHA-512" hashValue="CDLgMxT6V3N/7BD4y5trJJrIaVWATda4qLChuyyipSwctQ2tVCRoaaKFC82G42dQw4+4vvQbcLwtwRsdsOk73Q==" saltValue="5vCy3ceSZtwZ5eeSr6mBzBVESk4dt+4soVJtxLYXVU5dfy2syJ0sJmbcfmeXovs/O3XBb3BjIvi6EfidRh4jQg==" spinCount="100000" sheet="1" objects="1" scenarios="1" formatColumns="0" formatRows="0"/>
  <mergeCells count="190">
    <mergeCell ref="AK31:AO31"/>
    <mergeCell ref="L31:P31"/>
    <mergeCell ref="W31:AE31"/>
    <mergeCell ref="L32:P32"/>
    <mergeCell ref="W32:AE32"/>
    <mergeCell ref="AK32:AO32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R2:BE2"/>
    <mergeCell ref="AG61:AM61"/>
    <mergeCell ref="AN61:AP61"/>
    <mergeCell ref="AN62:AP62"/>
    <mergeCell ref="AG62:AM62"/>
    <mergeCell ref="L45:AO45"/>
    <mergeCell ref="L59:AF59"/>
    <mergeCell ref="AM47:AN47"/>
    <mergeCell ref="AM49:AP49"/>
    <mergeCell ref="AS49:AT51"/>
    <mergeCell ref="AM50:AP50"/>
    <mergeCell ref="AG52:AM52"/>
    <mergeCell ref="AN52:AP52"/>
    <mergeCell ref="AN55:AP55"/>
    <mergeCell ref="AG55:AM55"/>
    <mergeCell ref="AN56:AP56"/>
    <mergeCell ref="AG56:AM56"/>
    <mergeCell ref="AN57:AP57"/>
    <mergeCell ref="AG57:AM57"/>
    <mergeCell ref="BE5:BE32"/>
    <mergeCell ref="K5:AO5"/>
    <mergeCell ref="K6:AO6"/>
    <mergeCell ref="E14:AJ14"/>
    <mergeCell ref="E23:AN23"/>
    <mergeCell ref="AN65:AP65"/>
    <mergeCell ref="AG65:AM65"/>
    <mergeCell ref="AN66:AP66"/>
    <mergeCell ref="AG66:AM66"/>
    <mergeCell ref="AN67:AP67"/>
    <mergeCell ref="AG67:AM67"/>
    <mergeCell ref="L33:P33"/>
    <mergeCell ref="W33:AE33"/>
    <mergeCell ref="AK33:AO33"/>
    <mergeCell ref="AK35:AO35"/>
    <mergeCell ref="X35:AB35"/>
    <mergeCell ref="AG68:AM68"/>
    <mergeCell ref="AN68:AP68"/>
    <mergeCell ref="AN69:AP69"/>
    <mergeCell ref="AG69:AM69"/>
    <mergeCell ref="AN70:AP70"/>
    <mergeCell ref="AG70:AM70"/>
    <mergeCell ref="AG71:AM71"/>
    <mergeCell ref="AN71:AP71"/>
    <mergeCell ref="AN72:AP72"/>
    <mergeCell ref="AG72:AM72"/>
    <mergeCell ref="AN73:AP73"/>
    <mergeCell ref="AG73:AM73"/>
    <mergeCell ref="AG74:AM74"/>
    <mergeCell ref="AN74:AP74"/>
    <mergeCell ref="AG75:AM75"/>
    <mergeCell ref="AN75:AP75"/>
    <mergeCell ref="AG76:AM76"/>
    <mergeCell ref="AN76:AP76"/>
    <mergeCell ref="AN77:AP77"/>
    <mergeCell ref="AG77:AM77"/>
    <mergeCell ref="AN78:AP78"/>
    <mergeCell ref="AG78:AM78"/>
    <mergeCell ref="AN79:AP79"/>
    <mergeCell ref="AG79:AM79"/>
    <mergeCell ref="AN80:AP80"/>
    <mergeCell ref="AG80:AM80"/>
    <mergeCell ref="AN81:AP81"/>
    <mergeCell ref="AG81:AM81"/>
    <mergeCell ref="AG82:AM82"/>
    <mergeCell ref="AN82:AP82"/>
    <mergeCell ref="AN83:AP83"/>
    <mergeCell ref="AG83:AM83"/>
    <mergeCell ref="AN84:AP84"/>
    <mergeCell ref="AG84:AM84"/>
    <mergeCell ref="AN85:AP85"/>
    <mergeCell ref="AG85:AM85"/>
    <mergeCell ref="AN86:AP86"/>
    <mergeCell ref="AG86:AM86"/>
    <mergeCell ref="AN87:AP87"/>
    <mergeCell ref="AG87:AM87"/>
    <mergeCell ref="AN88:AP88"/>
    <mergeCell ref="AG88:AM88"/>
    <mergeCell ref="AN89:AP89"/>
    <mergeCell ref="AG89:AM89"/>
    <mergeCell ref="AN90:AP90"/>
    <mergeCell ref="AG90:AM90"/>
    <mergeCell ref="AN91:AP91"/>
    <mergeCell ref="AG91:AM91"/>
    <mergeCell ref="AN92:AP92"/>
    <mergeCell ref="AG92:AM92"/>
    <mergeCell ref="C52:G52"/>
    <mergeCell ref="I52:AF52"/>
    <mergeCell ref="J55:AF55"/>
    <mergeCell ref="D55:H55"/>
    <mergeCell ref="K56:AF56"/>
    <mergeCell ref="E56:I56"/>
    <mergeCell ref="L57:AF57"/>
    <mergeCell ref="F57:J57"/>
    <mergeCell ref="L58:AF58"/>
    <mergeCell ref="F58:J58"/>
    <mergeCell ref="F59:J59"/>
    <mergeCell ref="L60:AF60"/>
    <mergeCell ref="F60:J60"/>
    <mergeCell ref="D61:H61"/>
    <mergeCell ref="J61:AF61"/>
    <mergeCell ref="K62:AF62"/>
    <mergeCell ref="E62:I62"/>
    <mergeCell ref="K63:AF63"/>
    <mergeCell ref="E63:I63"/>
    <mergeCell ref="AG58:AM58"/>
    <mergeCell ref="AN58:AP58"/>
    <mergeCell ref="AN59:AP59"/>
    <mergeCell ref="AG59:AM59"/>
    <mergeCell ref="AN60:AP60"/>
    <mergeCell ref="AG60:AM60"/>
    <mergeCell ref="AG54:AM54"/>
    <mergeCell ref="AN54:AP54"/>
    <mergeCell ref="L64:AF64"/>
    <mergeCell ref="AG63:AM63"/>
    <mergeCell ref="AN63:AP63"/>
    <mergeCell ref="AG64:AM64"/>
    <mergeCell ref="AN64:AP64"/>
    <mergeCell ref="F64:J64"/>
    <mergeCell ref="L65:AF65"/>
    <mergeCell ref="F65:J65"/>
    <mergeCell ref="M66:AF66"/>
    <mergeCell ref="G66:K66"/>
    <mergeCell ref="M67:AF67"/>
    <mergeCell ref="G67:K67"/>
    <mergeCell ref="M68:AF68"/>
    <mergeCell ref="G68:K68"/>
    <mergeCell ref="M69:AF69"/>
    <mergeCell ref="G69:K69"/>
    <mergeCell ref="M70:AF70"/>
    <mergeCell ref="G70:K70"/>
    <mergeCell ref="M71:AF71"/>
    <mergeCell ref="G71:K71"/>
    <mergeCell ref="G72:K72"/>
    <mergeCell ref="M72:AF72"/>
    <mergeCell ref="M73:AF73"/>
    <mergeCell ref="G73:K73"/>
    <mergeCell ref="F74:J74"/>
    <mergeCell ref="L74:AF74"/>
    <mergeCell ref="E75:I75"/>
    <mergeCell ref="K75:AF75"/>
    <mergeCell ref="K76:AF76"/>
    <mergeCell ref="E76:I76"/>
    <mergeCell ref="E77:I77"/>
    <mergeCell ref="K77:AF77"/>
    <mergeCell ref="K78:AF78"/>
    <mergeCell ref="E78:I78"/>
    <mergeCell ref="K79:AF79"/>
    <mergeCell ref="E79:I79"/>
    <mergeCell ref="D80:H80"/>
    <mergeCell ref="J80:AF80"/>
    <mergeCell ref="E81:I81"/>
    <mergeCell ref="K81:AF81"/>
    <mergeCell ref="F82:J82"/>
    <mergeCell ref="L82:AF82"/>
    <mergeCell ref="F83:J83"/>
    <mergeCell ref="L83:AF83"/>
    <mergeCell ref="G89:K89"/>
    <mergeCell ref="M89:AF89"/>
    <mergeCell ref="G90:K90"/>
    <mergeCell ref="M90:AF90"/>
    <mergeCell ref="F91:J91"/>
    <mergeCell ref="L91:AF91"/>
    <mergeCell ref="F92:J92"/>
    <mergeCell ref="L92:AF92"/>
    <mergeCell ref="F84:J84"/>
    <mergeCell ref="L84:AF84"/>
    <mergeCell ref="F85:J85"/>
    <mergeCell ref="L85:AF85"/>
    <mergeCell ref="L86:AF86"/>
    <mergeCell ref="F86:J86"/>
    <mergeCell ref="G87:K87"/>
    <mergeCell ref="M87:AF87"/>
    <mergeCell ref="G88:K88"/>
    <mergeCell ref="M88:AF88"/>
  </mergeCells>
  <hyperlinks>
    <hyperlink ref="A57" location="'A - Stavební řešení'!C2" display="/"/>
    <hyperlink ref="A58" location="'B - ZTI'!C2" display="/"/>
    <hyperlink ref="A59" location="'C. - ÚT'!C2" display="/"/>
    <hyperlink ref="A60" location="'D - Silnoproud'!C2" display="/"/>
    <hyperlink ref="A62" location="'SO_00 - Bourání objektu'!C2" display="/"/>
    <hyperlink ref="A64" location="'D - Silnoproud_01'!C2" display="/"/>
    <hyperlink ref="A66" location="'UKS. - Univerzální kabelá...'!C2" display="/"/>
    <hyperlink ref="A67" location="'CCTV. - Kamerový systém '!C2" display="/"/>
    <hyperlink ref="A68" location="'PZTS. - Poplachový zabezp...'!C2" display="/"/>
    <hyperlink ref="A69" location="'TS. - Tísňový systém '!C2" display="/"/>
    <hyperlink ref="A70" location="'DR. - Domací-školní rozhlas'!C2" display="/"/>
    <hyperlink ref="A71" location="'PO. - Požární ochrana'!C2" display="/"/>
    <hyperlink ref="A72" location="'T. - Společné kabelové trasy'!C2" display="/"/>
    <hyperlink ref="A73" location="'OST. - Slaboproud - ostat...'!C2" display="/"/>
    <hyperlink ref="A74" location="'G - Plyn'!C2" display="/"/>
    <hyperlink ref="A75" location="'SO_02 - Zpevněné plochy'!C2" display="/"/>
    <hyperlink ref="A76" location="'SO_03 - Přeložka parovodu'!C2" display="/"/>
    <hyperlink ref="A77" location="'SO_04 - Přeložka kanalizace'!C2" display="/"/>
    <hyperlink ref="A78" location="'SO_05 - Přístřešek na pop...'!C2" display="/"/>
    <hyperlink ref="A79" location="'VRN - Vedlejší rozpočtové...'!C2" display="/"/>
    <hyperlink ref="A82" location="'A - Stavební řešení_01'!C2" display="/"/>
    <hyperlink ref="A83" location="'B - ZTI_01'!C2" display="/"/>
    <hyperlink ref="A84" location="'C. - ÚT_01'!C2" display="/"/>
    <hyperlink ref="A85" location="'D - Silnoproud_02'!C2" display="/"/>
    <hyperlink ref="A87" location="'UKS. - Univerzální kabelá..._01'!C2" display="/"/>
    <hyperlink ref="A88" location="'AV. - Příprava pro AV tec...'!C2" display="/"/>
    <hyperlink ref="A89" location="'PO. - Požární ochrana_01'!C2" display="/"/>
    <hyperlink ref="A90" location="'T. - Společné kabelové trasy_01'!C2" display="/"/>
    <hyperlink ref="A91" location="'F - Vzduchotechnika'!C2" display="/"/>
    <hyperlink ref="A92" location="'G - Plyn_01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1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119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171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2" t="str">
        <f>'Rekapitulace stavby'!K6</f>
        <v>Přístavba objektu SOŠ a SOU Kladno</v>
      </c>
      <c r="F7" s="333"/>
      <c r="G7" s="333"/>
      <c r="H7" s="333"/>
      <c r="L7" s="21"/>
    </row>
    <row r="8" spans="2:12" ht="12.75">
      <c r="B8" s="21"/>
      <c r="D8" s="28" t="s">
        <v>172</v>
      </c>
      <c r="L8" s="21"/>
    </row>
    <row r="9" spans="2:12" ht="16.5" customHeight="1">
      <c r="B9" s="21"/>
      <c r="E9" s="332" t="s">
        <v>733</v>
      </c>
      <c r="F9" s="310"/>
      <c r="G9" s="310"/>
      <c r="H9" s="310"/>
      <c r="L9" s="21"/>
    </row>
    <row r="10" spans="2:12" ht="12" customHeight="1">
      <c r="B10" s="21"/>
      <c r="D10" s="28" t="s">
        <v>174</v>
      </c>
      <c r="L10" s="21"/>
    </row>
    <row r="11" spans="2:12" s="1" customFormat="1" ht="16.5" customHeight="1">
      <c r="B11" s="33"/>
      <c r="E11" s="319" t="s">
        <v>175</v>
      </c>
      <c r="F11" s="334"/>
      <c r="G11" s="334"/>
      <c r="H11" s="334"/>
      <c r="L11" s="33"/>
    </row>
    <row r="12" spans="2:12" s="1" customFormat="1" ht="12" customHeight="1">
      <c r="B12" s="33"/>
      <c r="D12" s="28" t="s">
        <v>892</v>
      </c>
      <c r="L12" s="33"/>
    </row>
    <row r="13" spans="2:12" s="1" customFormat="1" ht="16.5" customHeight="1">
      <c r="B13" s="33"/>
      <c r="E13" s="311" t="s">
        <v>996</v>
      </c>
      <c r="F13" s="334"/>
      <c r="G13" s="334"/>
      <c r="H13" s="334"/>
      <c r="L13" s="33"/>
    </row>
    <row r="14" spans="2:12" s="1" customFormat="1" ht="12">
      <c r="B14" s="33"/>
      <c r="L14" s="33"/>
    </row>
    <row r="15" spans="2:12" s="1" customFormat="1" ht="12" customHeight="1">
      <c r="B15" s="33"/>
      <c r="D15" s="28" t="s">
        <v>18</v>
      </c>
      <c r="F15" s="26" t="s">
        <v>19</v>
      </c>
      <c r="I15" s="28" t="s">
        <v>20</v>
      </c>
      <c r="J15" s="26" t="s">
        <v>19</v>
      </c>
      <c r="L15" s="33"/>
    </row>
    <row r="16" spans="2:12" s="1" customFormat="1" ht="12" customHeight="1">
      <c r="B16" s="33"/>
      <c r="D16" s="28" t="s">
        <v>21</v>
      </c>
      <c r="F16" s="26" t="s">
        <v>22</v>
      </c>
      <c r="I16" s="28" t="s">
        <v>23</v>
      </c>
      <c r="J16" s="50" t="str">
        <f>'Rekapitulace stavby'!AN8</f>
        <v>19. 9. 2023</v>
      </c>
      <c r="L16" s="33"/>
    </row>
    <row r="17" spans="2:12" s="1" customFormat="1" ht="10.9" customHeight="1">
      <c r="B17" s="33"/>
      <c r="L17" s="33"/>
    </row>
    <row r="18" spans="2:12" s="1" customFormat="1" ht="12" customHeight="1">
      <c r="B18" s="33"/>
      <c r="D18" s="28" t="s">
        <v>25</v>
      </c>
      <c r="I18" s="28" t="s">
        <v>26</v>
      </c>
      <c r="J18" s="26" t="s">
        <v>19</v>
      </c>
      <c r="L18" s="33"/>
    </row>
    <row r="19" spans="2:12" s="1" customFormat="1" ht="18" customHeight="1">
      <c r="B19" s="33"/>
      <c r="E19" s="26" t="s">
        <v>27</v>
      </c>
      <c r="I19" s="28" t="s">
        <v>28</v>
      </c>
      <c r="J19" s="26" t="s">
        <v>19</v>
      </c>
      <c r="L19" s="33"/>
    </row>
    <row r="20" spans="2:12" s="1" customFormat="1" ht="6.95" customHeight="1">
      <c r="B20" s="33"/>
      <c r="L20" s="33"/>
    </row>
    <row r="21" spans="2:12" s="1" customFormat="1" ht="12" customHeight="1">
      <c r="B21" s="33"/>
      <c r="D21" s="28" t="s">
        <v>29</v>
      </c>
      <c r="I21" s="28" t="s">
        <v>26</v>
      </c>
      <c r="J21" s="29" t="str">
        <f>'Rekapitulace stavby'!AN13</f>
        <v>Vyplň údaj</v>
      </c>
      <c r="L21" s="33"/>
    </row>
    <row r="22" spans="2:12" s="1" customFormat="1" ht="18" customHeight="1">
      <c r="B22" s="33"/>
      <c r="E22" s="335" t="str">
        <f>'Rekapitulace stavby'!E14</f>
        <v>Vyplň údaj</v>
      </c>
      <c r="F22" s="324"/>
      <c r="G22" s="324"/>
      <c r="H22" s="324"/>
      <c r="I22" s="28" t="s">
        <v>28</v>
      </c>
      <c r="J22" s="29" t="str">
        <f>'Rekapitulace stavby'!AN14</f>
        <v>Vyplň údaj</v>
      </c>
      <c r="L22" s="33"/>
    </row>
    <row r="23" spans="2:12" s="1" customFormat="1" ht="6.95" customHeight="1">
      <c r="B23" s="33"/>
      <c r="L23" s="33"/>
    </row>
    <row r="24" spans="2:12" s="1" customFormat="1" ht="12" customHeight="1">
      <c r="B24" s="33"/>
      <c r="D24" s="28" t="s">
        <v>31</v>
      </c>
      <c r="I24" s="28" t="s">
        <v>26</v>
      </c>
      <c r="J24" s="26" t="s">
        <v>32</v>
      </c>
      <c r="L24" s="33"/>
    </row>
    <row r="25" spans="2:12" s="1" customFormat="1" ht="18" customHeight="1">
      <c r="B25" s="33"/>
      <c r="E25" s="26" t="s">
        <v>33</v>
      </c>
      <c r="I25" s="28" t="s">
        <v>28</v>
      </c>
      <c r="J25" s="26" t="s">
        <v>34</v>
      </c>
      <c r="L25" s="33"/>
    </row>
    <row r="26" spans="2:12" s="1" customFormat="1" ht="6.95" customHeight="1">
      <c r="B26" s="33"/>
      <c r="L26" s="33"/>
    </row>
    <row r="27" spans="2:12" s="1" customFormat="1" ht="12" customHeight="1">
      <c r="B27" s="33"/>
      <c r="D27" s="28" t="s">
        <v>36</v>
      </c>
      <c r="I27" s="28" t="s">
        <v>26</v>
      </c>
      <c r="J27" s="26" t="s">
        <v>19</v>
      </c>
      <c r="L27" s="33"/>
    </row>
    <row r="28" spans="2:12" s="1" customFormat="1" ht="18" customHeight="1">
      <c r="B28" s="33"/>
      <c r="E28" s="26" t="s">
        <v>37</v>
      </c>
      <c r="I28" s="28" t="s">
        <v>28</v>
      </c>
      <c r="J28" s="26" t="s">
        <v>19</v>
      </c>
      <c r="L28" s="33"/>
    </row>
    <row r="29" spans="2:12" s="1" customFormat="1" ht="6.95" customHeight="1">
      <c r="B29" s="33"/>
      <c r="L29" s="33"/>
    </row>
    <row r="30" spans="2:12" s="1" customFormat="1" ht="12" customHeight="1">
      <c r="B30" s="33"/>
      <c r="D30" s="28" t="s">
        <v>38</v>
      </c>
      <c r="L30" s="33"/>
    </row>
    <row r="31" spans="2:12" s="7" customFormat="1" ht="143.25" customHeight="1">
      <c r="B31" s="92"/>
      <c r="E31" s="328" t="s">
        <v>39</v>
      </c>
      <c r="F31" s="328"/>
      <c r="G31" s="328"/>
      <c r="H31" s="328"/>
      <c r="L31" s="92"/>
    </row>
    <row r="32" spans="2:12" s="1" customFormat="1" ht="6.95" customHeight="1">
      <c r="B32" s="33"/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25.35" customHeight="1">
      <c r="B34" s="33"/>
      <c r="D34" s="93" t="s">
        <v>40</v>
      </c>
      <c r="J34" s="64">
        <f>ROUND(J91,2)</f>
        <v>0</v>
      </c>
      <c r="L34" s="33"/>
    </row>
    <row r="35" spans="2:12" s="1" customFormat="1" ht="6.95" customHeight="1">
      <c r="B35" s="33"/>
      <c r="D35" s="51"/>
      <c r="E35" s="51"/>
      <c r="F35" s="51"/>
      <c r="G35" s="51"/>
      <c r="H35" s="51"/>
      <c r="I35" s="51"/>
      <c r="J35" s="51"/>
      <c r="K35" s="51"/>
      <c r="L35" s="33"/>
    </row>
    <row r="36" spans="2:12" s="1" customFormat="1" ht="14.45" customHeight="1">
      <c r="B36" s="33"/>
      <c r="F36" s="36" t="s">
        <v>42</v>
      </c>
      <c r="I36" s="36" t="s">
        <v>41</v>
      </c>
      <c r="J36" s="36" t="s">
        <v>43</v>
      </c>
      <c r="L36" s="33"/>
    </row>
    <row r="37" spans="2:12" s="1" customFormat="1" ht="14.45" customHeight="1">
      <c r="B37" s="33"/>
      <c r="D37" s="53" t="s">
        <v>44</v>
      </c>
      <c r="E37" s="28" t="s">
        <v>45</v>
      </c>
      <c r="F37" s="83">
        <f>ROUND((SUM(BE91:BE114)),2)</f>
        <v>0</v>
      </c>
      <c r="I37" s="94">
        <v>0.21</v>
      </c>
      <c r="J37" s="83">
        <f>ROUND(((SUM(BE91:BE114))*I37),2)</f>
        <v>0</v>
      </c>
      <c r="L37" s="33"/>
    </row>
    <row r="38" spans="2:12" s="1" customFormat="1" ht="14.45" customHeight="1">
      <c r="B38" s="33"/>
      <c r="E38" s="28" t="s">
        <v>46</v>
      </c>
      <c r="F38" s="83">
        <f>ROUND((SUM(BF91:BF114)),2)</f>
        <v>0</v>
      </c>
      <c r="I38" s="94">
        <v>0.12</v>
      </c>
      <c r="J38" s="83">
        <f>ROUND(((SUM(BF91:BF114))*I38),2)</f>
        <v>0</v>
      </c>
      <c r="L38" s="33"/>
    </row>
    <row r="39" spans="2:12" s="1" customFormat="1" ht="14.45" customHeight="1" hidden="1">
      <c r="B39" s="33"/>
      <c r="E39" s="28" t="s">
        <v>47</v>
      </c>
      <c r="F39" s="83">
        <f>ROUND((SUM(BG91:BG114)),2)</f>
        <v>0</v>
      </c>
      <c r="I39" s="94">
        <v>0.21</v>
      </c>
      <c r="J39" s="83">
        <f>0</f>
        <v>0</v>
      </c>
      <c r="L39" s="33"/>
    </row>
    <row r="40" spans="2:12" s="1" customFormat="1" ht="14.45" customHeight="1" hidden="1">
      <c r="B40" s="33"/>
      <c r="E40" s="28" t="s">
        <v>48</v>
      </c>
      <c r="F40" s="83">
        <f>ROUND((SUM(BH91:BH114)),2)</f>
        <v>0</v>
      </c>
      <c r="I40" s="94">
        <v>0.12</v>
      </c>
      <c r="J40" s="83">
        <f>0</f>
        <v>0</v>
      </c>
      <c r="L40" s="33"/>
    </row>
    <row r="41" spans="2:12" s="1" customFormat="1" ht="14.45" customHeight="1" hidden="1">
      <c r="B41" s="33"/>
      <c r="E41" s="28" t="s">
        <v>49</v>
      </c>
      <c r="F41" s="83">
        <f>ROUND((SUM(BI91:BI114)),2)</f>
        <v>0</v>
      </c>
      <c r="I41" s="94">
        <v>0</v>
      </c>
      <c r="J41" s="83">
        <f>0</f>
        <v>0</v>
      </c>
      <c r="L41" s="33"/>
    </row>
    <row r="42" spans="2:12" s="1" customFormat="1" ht="6.95" customHeight="1">
      <c r="B42" s="33"/>
      <c r="L42" s="33"/>
    </row>
    <row r="43" spans="2:12" s="1" customFormat="1" ht="25.35" customHeight="1">
      <c r="B43" s="33"/>
      <c r="C43" s="95"/>
      <c r="D43" s="96" t="s">
        <v>50</v>
      </c>
      <c r="E43" s="55"/>
      <c r="F43" s="55"/>
      <c r="G43" s="97" t="s">
        <v>51</v>
      </c>
      <c r="H43" s="98" t="s">
        <v>52</v>
      </c>
      <c r="I43" s="55"/>
      <c r="J43" s="99">
        <f>SUM(J34:J41)</f>
        <v>0</v>
      </c>
      <c r="K43" s="100"/>
      <c r="L43" s="33"/>
    </row>
    <row r="44" spans="2:12" s="1" customFormat="1" ht="14.4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3"/>
    </row>
    <row r="48" spans="2:12" s="1" customFormat="1" ht="6.95" customHeight="1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33"/>
    </row>
    <row r="49" spans="2:12" s="1" customFormat="1" ht="24.95" customHeight="1">
      <c r="B49" s="33"/>
      <c r="C49" s="22" t="s">
        <v>178</v>
      </c>
      <c r="L49" s="33"/>
    </row>
    <row r="50" spans="2:12" s="1" customFormat="1" ht="6.95" customHeight="1">
      <c r="B50" s="33"/>
      <c r="L50" s="33"/>
    </row>
    <row r="51" spans="2:12" s="1" customFormat="1" ht="12" customHeight="1">
      <c r="B51" s="33"/>
      <c r="C51" s="28" t="s">
        <v>16</v>
      </c>
      <c r="L51" s="33"/>
    </row>
    <row r="52" spans="2:12" s="1" customFormat="1" ht="16.5" customHeight="1">
      <c r="B52" s="33"/>
      <c r="E52" s="332" t="str">
        <f>E7</f>
        <v>Přístavba objektu SOŠ a SOU Kladno</v>
      </c>
      <c r="F52" s="333"/>
      <c r="G52" s="333"/>
      <c r="H52" s="333"/>
      <c r="L52" s="33"/>
    </row>
    <row r="53" spans="2:12" ht="12" customHeight="1">
      <c r="B53" s="21"/>
      <c r="C53" s="28" t="s">
        <v>172</v>
      </c>
      <c r="L53" s="21"/>
    </row>
    <row r="54" spans="2:12" ht="16.5" customHeight="1">
      <c r="B54" s="21"/>
      <c r="E54" s="332" t="s">
        <v>733</v>
      </c>
      <c r="F54" s="310"/>
      <c r="G54" s="310"/>
      <c r="H54" s="310"/>
      <c r="L54" s="21"/>
    </row>
    <row r="55" spans="2:12" ht="12" customHeight="1">
      <c r="B55" s="21"/>
      <c r="C55" s="28" t="s">
        <v>174</v>
      </c>
      <c r="L55" s="21"/>
    </row>
    <row r="56" spans="2:12" s="1" customFormat="1" ht="16.5" customHeight="1">
      <c r="B56" s="33"/>
      <c r="E56" s="319" t="s">
        <v>175</v>
      </c>
      <c r="F56" s="334"/>
      <c r="G56" s="334"/>
      <c r="H56" s="334"/>
      <c r="L56" s="33"/>
    </row>
    <row r="57" spans="2:12" s="1" customFormat="1" ht="12" customHeight="1">
      <c r="B57" s="33"/>
      <c r="C57" s="28" t="s">
        <v>892</v>
      </c>
      <c r="L57" s="33"/>
    </row>
    <row r="58" spans="2:12" s="1" customFormat="1" ht="16.5" customHeight="1">
      <c r="B58" s="33"/>
      <c r="E58" s="311" t="str">
        <f>E13</f>
        <v>PZTS. - Poplachový zabezpečovací a tísňový systém</v>
      </c>
      <c r="F58" s="334"/>
      <c r="G58" s="334"/>
      <c r="H58" s="334"/>
      <c r="L58" s="33"/>
    </row>
    <row r="59" spans="2:12" s="1" customFormat="1" ht="6.95" customHeight="1">
      <c r="B59" s="33"/>
      <c r="L59" s="33"/>
    </row>
    <row r="60" spans="2:12" s="1" customFormat="1" ht="12" customHeight="1">
      <c r="B60" s="33"/>
      <c r="C60" s="28" t="s">
        <v>21</v>
      </c>
      <c r="F60" s="26" t="str">
        <f>F16</f>
        <v>Kladno</v>
      </c>
      <c r="I60" s="28" t="s">
        <v>23</v>
      </c>
      <c r="J60" s="50" t="str">
        <f>IF(J16="","",J16)</f>
        <v>19. 9. 2023</v>
      </c>
      <c r="L60" s="33"/>
    </row>
    <row r="61" spans="2:12" s="1" customFormat="1" ht="6.95" customHeight="1">
      <c r="B61" s="33"/>
      <c r="L61" s="33"/>
    </row>
    <row r="62" spans="2:12" s="1" customFormat="1" ht="40.15" customHeight="1">
      <c r="B62" s="33"/>
      <c r="C62" s="28" t="s">
        <v>25</v>
      </c>
      <c r="F62" s="26" t="str">
        <f>E19</f>
        <v>SOŠ a SOU Kladno, Nám. E. Beneše 2353, Kladno</v>
      </c>
      <c r="I62" s="28" t="s">
        <v>31</v>
      </c>
      <c r="J62" s="31" t="str">
        <f>E25</f>
        <v>Ateliér Civilista s.r.o., Bratronice 241, 273 63</v>
      </c>
      <c r="L62" s="33"/>
    </row>
    <row r="63" spans="2:12" s="1" customFormat="1" ht="15.2" customHeight="1">
      <c r="B63" s="33"/>
      <c r="C63" s="28" t="s">
        <v>29</v>
      </c>
      <c r="F63" s="26" t="str">
        <f>IF(E22="","",E22)</f>
        <v>Vyplň údaj</v>
      </c>
      <c r="I63" s="28" t="s">
        <v>36</v>
      </c>
      <c r="J63" s="31" t="str">
        <f>E28</f>
        <v xml:space="preserve"> </v>
      </c>
      <c r="L63" s="33"/>
    </row>
    <row r="64" spans="2:12" s="1" customFormat="1" ht="10.35" customHeight="1">
      <c r="B64" s="33"/>
      <c r="L64" s="33"/>
    </row>
    <row r="65" spans="2:12" s="1" customFormat="1" ht="29.25" customHeight="1">
      <c r="B65" s="33"/>
      <c r="C65" s="101" t="s">
        <v>179</v>
      </c>
      <c r="D65" s="95"/>
      <c r="E65" s="95"/>
      <c r="F65" s="95"/>
      <c r="G65" s="95"/>
      <c r="H65" s="95"/>
      <c r="I65" s="95"/>
      <c r="J65" s="102" t="s">
        <v>180</v>
      </c>
      <c r="K65" s="95"/>
      <c r="L65" s="33"/>
    </row>
    <row r="66" spans="2:12" s="1" customFormat="1" ht="10.35" customHeight="1">
      <c r="B66" s="33"/>
      <c r="L66" s="33"/>
    </row>
    <row r="67" spans="2:47" s="1" customFormat="1" ht="22.9" customHeight="1">
      <c r="B67" s="33"/>
      <c r="C67" s="103" t="s">
        <v>72</v>
      </c>
      <c r="J67" s="64">
        <f>J91</f>
        <v>0</v>
      </c>
      <c r="L67" s="33"/>
      <c r="AU67" s="18" t="s">
        <v>181</v>
      </c>
    </row>
    <row r="68" spans="2:12" s="1" customFormat="1" ht="21.75" customHeight="1">
      <c r="B68" s="33"/>
      <c r="L68" s="33"/>
    </row>
    <row r="69" spans="2:12" s="1" customFormat="1" ht="6.95" customHeight="1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33"/>
    </row>
    <row r="73" spans="2:12" s="1" customFormat="1" ht="6.95" customHeight="1"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33"/>
    </row>
    <row r="74" spans="2:12" s="1" customFormat="1" ht="24.95" customHeight="1">
      <c r="B74" s="33"/>
      <c r="C74" s="22" t="s">
        <v>193</v>
      </c>
      <c r="L74" s="33"/>
    </row>
    <row r="75" spans="2:12" s="1" customFormat="1" ht="6.95" customHeight="1">
      <c r="B75" s="33"/>
      <c r="L75" s="33"/>
    </row>
    <row r="76" spans="2:12" s="1" customFormat="1" ht="12" customHeight="1">
      <c r="B76" s="33"/>
      <c r="C76" s="28" t="s">
        <v>16</v>
      </c>
      <c r="L76" s="33"/>
    </row>
    <row r="77" spans="2:12" s="1" customFormat="1" ht="16.5" customHeight="1">
      <c r="B77" s="33"/>
      <c r="E77" s="332" t="str">
        <f>E7</f>
        <v>Přístavba objektu SOŠ a SOU Kladno</v>
      </c>
      <c r="F77" s="333"/>
      <c r="G77" s="333"/>
      <c r="H77" s="333"/>
      <c r="L77" s="33"/>
    </row>
    <row r="78" spans="2:12" ht="12" customHeight="1">
      <c r="B78" s="21"/>
      <c r="C78" s="28" t="s">
        <v>172</v>
      </c>
      <c r="L78" s="21"/>
    </row>
    <row r="79" spans="2:12" ht="16.5" customHeight="1">
      <c r="B79" s="21"/>
      <c r="E79" s="332" t="s">
        <v>733</v>
      </c>
      <c r="F79" s="310"/>
      <c r="G79" s="310"/>
      <c r="H79" s="310"/>
      <c r="L79" s="21"/>
    </row>
    <row r="80" spans="2:12" ht="12" customHeight="1">
      <c r="B80" s="21"/>
      <c r="C80" s="28" t="s">
        <v>174</v>
      </c>
      <c r="L80" s="21"/>
    </row>
    <row r="81" spans="2:12" s="1" customFormat="1" ht="16.5" customHeight="1">
      <c r="B81" s="33"/>
      <c r="E81" s="319" t="s">
        <v>175</v>
      </c>
      <c r="F81" s="334"/>
      <c r="G81" s="334"/>
      <c r="H81" s="334"/>
      <c r="L81" s="33"/>
    </row>
    <row r="82" spans="2:12" s="1" customFormat="1" ht="12" customHeight="1">
      <c r="B82" s="33"/>
      <c r="C82" s="28" t="s">
        <v>892</v>
      </c>
      <c r="L82" s="33"/>
    </row>
    <row r="83" spans="2:12" s="1" customFormat="1" ht="16.5" customHeight="1">
      <c r="B83" s="33"/>
      <c r="E83" s="311" t="str">
        <f>E13</f>
        <v>PZTS. - Poplachový zabezpečovací a tísňový systém</v>
      </c>
      <c r="F83" s="334"/>
      <c r="G83" s="334"/>
      <c r="H83" s="334"/>
      <c r="L83" s="33"/>
    </row>
    <row r="84" spans="2:12" s="1" customFormat="1" ht="6.95" customHeight="1">
      <c r="B84" s="33"/>
      <c r="L84" s="33"/>
    </row>
    <row r="85" spans="2:12" s="1" customFormat="1" ht="12" customHeight="1">
      <c r="B85" s="33"/>
      <c r="C85" s="28" t="s">
        <v>21</v>
      </c>
      <c r="F85" s="26" t="str">
        <f>F16</f>
        <v>Kladno</v>
      </c>
      <c r="I85" s="28" t="s">
        <v>23</v>
      </c>
      <c r="J85" s="50" t="str">
        <f>IF(J16="","",J16)</f>
        <v>19. 9. 2023</v>
      </c>
      <c r="L85" s="33"/>
    </row>
    <row r="86" spans="2:12" s="1" customFormat="1" ht="6.95" customHeight="1">
      <c r="B86" s="33"/>
      <c r="L86" s="33"/>
    </row>
    <row r="87" spans="2:12" s="1" customFormat="1" ht="40.15" customHeight="1">
      <c r="B87" s="33"/>
      <c r="C87" s="28" t="s">
        <v>25</v>
      </c>
      <c r="F87" s="26" t="str">
        <f>E19</f>
        <v>SOŠ a SOU Kladno, Nám. E. Beneše 2353, Kladno</v>
      </c>
      <c r="I87" s="28" t="s">
        <v>31</v>
      </c>
      <c r="J87" s="31" t="str">
        <f>E25</f>
        <v>Ateliér Civilista s.r.o., Bratronice 241, 273 63</v>
      </c>
      <c r="L87" s="33"/>
    </row>
    <row r="88" spans="2:12" s="1" customFormat="1" ht="15.2" customHeight="1">
      <c r="B88" s="33"/>
      <c r="C88" s="28" t="s">
        <v>29</v>
      </c>
      <c r="F88" s="26" t="str">
        <f>IF(E22="","",E22)</f>
        <v>Vyplň údaj</v>
      </c>
      <c r="I88" s="28" t="s">
        <v>36</v>
      </c>
      <c r="J88" s="31" t="str">
        <f>E28</f>
        <v xml:space="preserve"> </v>
      </c>
      <c r="L88" s="33"/>
    </row>
    <row r="89" spans="2:12" s="1" customFormat="1" ht="10.35" customHeight="1">
      <c r="B89" s="33"/>
      <c r="L89" s="33"/>
    </row>
    <row r="90" spans="2:20" s="10" customFormat="1" ht="29.25" customHeight="1">
      <c r="B90" s="112"/>
      <c r="C90" s="113" t="s">
        <v>194</v>
      </c>
      <c r="D90" s="114" t="s">
        <v>59</v>
      </c>
      <c r="E90" s="114" t="s">
        <v>55</v>
      </c>
      <c r="F90" s="114" t="s">
        <v>56</v>
      </c>
      <c r="G90" s="114" t="s">
        <v>195</v>
      </c>
      <c r="H90" s="114" t="s">
        <v>196</v>
      </c>
      <c r="I90" s="114" t="s">
        <v>197</v>
      </c>
      <c r="J90" s="114" t="s">
        <v>180</v>
      </c>
      <c r="K90" s="115" t="s">
        <v>198</v>
      </c>
      <c r="L90" s="112"/>
      <c r="M90" s="57" t="s">
        <v>19</v>
      </c>
      <c r="N90" s="58" t="s">
        <v>44</v>
      </c>
      <c r="O90" s="58" t="s">
        <v>199</v>
      </c>
      <c r="P90" s="58" t="s">
        <v>200</v>
      </c>
      <c r="Q90" s="58" t="s">
        <v>201</v>
      </c>
      <c r="R90" s="58" t="s">
        <v>202</v>
      </c>
      <c r="S90" s="58" t="s">
        <v>203</v>
      </c>
      <c r="T90" s="59" t="s">
        <v>204</v>
      </c>
    </row>
    <row r="91" spans="2:63" s="1" customFormat="1" ht="22.9" customHeight="1">
      <c r="B91" s="33"/>
      <c r="C91" s="62" t="s">
        <v>205</v>
      </c>
      <c r="J91" s="116">
        <f>BK91</f>
        <v>0</v>
      </c>
      <c r="L91" s="33"/>
      <c r="M91" s="60"/>
      <c r="N91" s="51"/>
      <c r="O91" s="51"/>
      <c r="P91" s="117">
        <f>SUM(P92:P114)</f>
        <v>0</v>
      </c>
      <c r="Q91" s="51"/>
      <c r="R91" s="117">
        <f>SUM(R92:R114)</f>
        <v>0</v>
      </c>
      <c r="S91" s="51"/>
      <c r="T91" s="118">
        <f>SUM(T92:T114)</f>
        <v>0</v>
      </c>
      <c r="AT91" s="18" t="s">
        <v>73</v>
      </c>
      <c r="AU91" s="18" t="s">
        <v>181</v>
      </c>
      <c r="BK91" s="119">
        <f>SUM(BK92:BK114)</f>
        <v>0</v>
      </c>
    </row>
    <row r="92" spans="2:65" s="1" customFormat="1" ht="37.9" customHeight="1">
      <c r="B92" s="33"/>
      <c r="C92" s="132" t="s">
        <v>74</v>
      </c>
      <c r="D92" s="132" t="s">
        <v>212</v>
      </c>
      <c r="E92" s="133" t="s">
        <v>714</v>
      </c>
      <c r="F92" s="134" t="s">
        <v>997</v>
      </c>
      <c r="G92" s="135" t="s">
        <v>654</v>
      </c>
      <c r="H92" s="136">
        <v>1</v>
      </c>
      <c r="I92" s="137"/>
      <c r="J92" s="138">
        <f>ROUND(I92*H92,2)</f>
        <v>0</v>
      </c>
      <c r="K92" s="134" t="s">
        <v>19</v>
      </c>
      <c r="L92" s="33"/>
      <c r="M92" s="139" t="s">
        <v>19</v>
      </c>
      <c r="N92" s="140" t="s">
        <v>45</v>
      </c>
      <c r="P92" s="141">
        <f>O92*H92</f>
        <v>0</v>
      </c>
      <c r="Q92" s="141">
        <v>0</v>
      </c>
      <c r="R92" s="141">
        <f>Q92*H92</f>
        <v>0</v>
      </c>
      <c r="S92" s="141">
        <v>0</v>
      </c>
      <c r="T92" s="142">
        <f>S92*H92</f>
        <v>0</v>
      </c>
      <c r="AR92" s="143" t="s">
        <v>112</v>
      </c>
      <c r="AT92" s="143" t="s">
        <v>212</v>
      </c>
      <c r="AU92" s="143" t="s">
        <v>74</v>
      </c>
      <c r="AY92" s="18" t="s">
        <v>208</v>
      </c>
      <c r="BE92" s="144">
        <f>IF(N92="základní",J92,0)</f>
        <v>0</v>
      </c>
      <c r="BF92" s="144">
        <f>IF(N92="snížená",J92,0)</f>
        <v>0</v>
      </c>
      <c r="BG92" s="144">
        <f>IF(N92="zákl. přenesená",J92,0)</f>
        <v>0</v>
      </c>
      <c r="BH92" s="144">
        <f>IF(N92="sníž. přenesená",J92,0)</f>
        <v>0</v>
      </c>
      <c r="BI92" s="144">
        <f>IF(N92="nulová",J92,0)</f>
        <v>0</v>
      </c>
      <c r="BJ92" s="18" t="s">
        <v>80</v>
      </c>
      <c r="BK92" s="144">
        <f>ROUND(I92*H92,2)</f>
        <v>0</v>
      </c>
      <c r="BL92" s="18" t="s">
        <v>112</v>
      </c>
      <c r="BM92" s="143" t="s">
        <v>82</v>
      </c>
    </row>
    <row r="93" spans="2:47" s="1" customFormat="1" ht="29.25">
      <c r="B93" s="33"/>
      <c r="D93" s="145" t="s">
        <v>218</v>
      </c>
      <c r="F93" s="146" t="s">
        <v>998</v>
      </c>
      <c r="I93" s="147"/>
      <c r="L93" s="33"/>
      <c r="M93" s="148"/>
      <c r="T93" s="54"/>
      <c r="AT93" s="18" t="s">
        <v>218</v>
      </c>
      <c r="AU93" s="18" t="s">
        <v>74</v>
      </c>
    </row>
    <row r="94" spans="2:65" s="1" customFormat="1" ht="16.5" customHeight="1">
      <c r="B94" s="33"/>
      <c r="C94" s="132" t="s">
        <v>74</v>
      </c>
      <c r="D94" s="132" t="s">
        <v>212</v>
      </c>
      <c r="E94" s="133" t="s">
        <v>999</v>
      </c>
      <c r="F94" s="134" t="s">
        <v>1000</v>
      </c>
      <c r="G94" s="135" t="s">
        <v>654</v>
      </c>
      <c r="H94" s="136">
        <v>3</v>
      </c>
      <c r="I94" s="137"/>
      <c r="J94" s="138">
        <f>ROUND(I94*H94,2)</f>
        <v>0</v>
      </c>
      <c r="K94" s="134" t="s">
        <v>19</v>
      </c>
      <c r="L94" s="33"/>
      <c r="M94" s="139" t="s">
        <v>19</v>
      </c>
      <c r="N94" s="140" t="s">
        <v>45</v>
      </c>
      <c r="P94" s="141">
        <f>O94*H94</f>
        <v>0</v>
      </c>
      <c r="Q94" s="141">
        <v>0</v>
      </c>
      <c r="R94" s="141">
        <f>Q94*H94</f>
        <v>0</v>
      </c>
      <c r="S94" s="141">
        <v>0</v>
      </c>
      <c r="T94" s="142">
        <f>S94*H94</f>
        <v>0</v>
      </c>
      <c r="AR94" s="143" t="s">
        <v>112</v>
      </c>
      <c r="AT94" s="143" t="s">
        <v>212</v>
      </c>
      <c r="AU94" s="143" t="s">
        <v>74</v>
      </c>
      <c r="AY94" s="18" t="s">
        <v>208</v>
      </c>
      <c r="BE94" s="144">
        <f>IF(N94="základní",J94,0)</f>
        <v>0</v>
      </c>
      <c r="BF94" s="144">
        <f>IF(N94="snížená",J94,0)</f>
        <v>0</v>
      </c>
      <c r="BG94" s="144">
        <f>IF(N94="zákl. přenesená",J94,0)</f>
        <v>0</v>
      </c>
      <c r="BH94" s="144">
        <f>IF(N94="sníž. přenesená",J94,0)</f>
        <v>0</v>
      </c>
      <c r="BI94" s="144">
        <f>IF(N94="nulová",J94,0)</f>
        <v>0</v>
      </c>
      <c r="BJ94" s="18" t="s">
        <v>80</v>
      </c>
      <c r="BK94" s="144">
        <f>ROUND(I94*H94,2)</f>
        <v>0</v>
      </c>
      <c r="BL94" s="18" t="s">
        <v>112</v>
      </c>
      <c r="BM94" s="143" t="s">
        <v>112</v>
      </c>
    </row>
    <row r="95" spans="2:47" s="1" customFormat="1" ht="12">
      <c r="B95" s="33"/>
      <c r="D95" s="145" t="s">
        <v>218</v>
      </c>
      <c r="F95" s="146" t="s">
        <v>1000</v>
      </c>
      <c r="I95" s="147"/>
      <c r="L95" s="33"/>
      <c r="M95" s="148"/>
      <c r="T95" s="54"/>
      <c r="AT95" s="18" t="s">
        <v>218</v>
      </c>
      <c r="AU95" s="18" t="s">
        <v>74</v>
      </c>
    </row>
    <row r="96" spans="2:65" s="1" customFormat="1" ht="16.5" customHeight="1">
      <c r="B96" s="33"/>
      <c r="C96" s="132" t="s">
        <v>74</v>
      </c>
      <c r="D96" s="132" t="s">
        <v>212</v>
      </c>
      <c r="E96" s="133" t="s">
        <v>1001</v>
      </c>
      <c r="F96" s="134" t="s">
        <v>1002</v>
      </c>
      <c r="G96" s="135" t="s">
        <v>654</v>
      </c>
      <c r="H96" s="136">
        <v>1</v>
      </c>
      <c r="I96" s="137"/>
      <c r="J96" s="138">
        <f>ROUND(I96*H96,2)</f>
        <v>0</v>
      </c>
      <c r="K96" s="134" t="s">
        <v>19</v>
      </c>
      <c r="L96" s="33"/>
      <c r="M96" s="139" t="s">
        <v>19</v>
      </c>
      <c r="N96" s="140" t="s">
        <v>45</v>
      </c>
      <c r="P96" s="141">
        <f>O96*H96</f>
        <v>0</v>
      </c>
      <c r="Q96" s="141">
        <v>0</v>
      </c>
      <c r="R96" s="141">
        <f>Q96*H96</f>
        <v>0</v>
      </c>
      <c r="S96" s="141">
        <v>0</v>
      </c>
      <c r="T96" s="142">
        <f>S96*H96</f>
        <v>0</v>
      </c>
      <c r="AR96" s="143" t="s">
        <v>112</v>
      </c>
      <c r="AT96" s="143" t="s">
        <v>212</v>
      </c>
      <c r="AU96" s="143" t="s">
        <v>74</v>
      </c>
      <c r="AY96" s="18" t="s">
        <v>208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8" t="s">
        <v>80</v>
      </c>
      <c r="BK96" s="144">
        <f>ROUND(I96*H96,2)</f>
        <v>0</v>
      </c>
      <c r="BL96" s="18" t="s">
        <v>112</v>
      </c>
      <c r="BM96" s="143" t="s">
        <v>209</v>
      </c>
    </row>
    <row r="97" spans="2:47" s="1" customFormat="1" ht="12">
      <c r="B97" s="33"/>
      <c r="D97" s="145" t="s">
        <v>218</v>
      </c>
      <c r="F97" s="146" t="s">
        <v>1002</v>
      </c>
      <c r="I97" s="147"/>
      <c r="L97" s="33"/>
      <c r="M97" s="148"/>
      <c r="T97" s="54"/>
      <c r="AT97" s="18" t="s">
        <v>218</v>
      </c>
      <c r="AU97" s="18" t="s">
        <v>74</v>
      </c>
    </row>
    <row r="98" spans="2:65" s="1" customFormat="1" ht="16.5" customHeight="1">
      <c r="B98" s="33"/>
      <c r="C98" s="132" t="s">
        <v>74</v>
      </c>
      <c r="D98" s="132" t="s">
        <v>212</v>
      </c>
      <c r="E98" s="133" t="s">
        <v>1003</v>
      </c>
      <c r="F98" s="134" t="s">
        <v>1004</v>
      </c>
      <c r="G98" s="135" t="s">
        <v>654</v>
      </c>
      <c r="H98" s="136">
        <v>1</v>
      </c>
      <c r="I98" s="137"/>
      <c r="J98" s="138">
        <f>ROUND(I98*H98,2)</f>
        <v>0</v>
      </c>
      <c r="K98" s="134" t="s">
        <v>19</v>
      </c>
      <c r="L98" s="33"/>
      <c r="M98" s="139" t="s">
        <v>19</v>
      </c>
      <c r="N98" s="140" t="s">
        <v>45</v>
      </c>
      <c r="P98" s="141">
        <f>O98*H98</f>
        <v>0</v>
      </c>
      <c r="Q98" s="141">
        <v>0</v>
      </c>
      <c r="R98" s="141">
        <f>Q98*H98</f>
        <v>0</v>
      </c>
      <c r="S98" s="141">
        <v>0</v>
      </c>
      <c r="T98" s="142">
        <f>S98*H98</f>
        <v>0</v>
      </c>
      <c r="AR98" s="143" t="s">
        <v>112</v>
      </c>
      <c r="AT98" s="143" t="s">
        <v>212</v>
      </c>
      <c r="AU98" s="143" t="s">
        <v>74</v>
      </c>
      <c r="AY98" s="18" t="s">
        <v>208</v>
      </c>
      <c r="BE98" s="144">
        <f>IF(N98="základní",J98,0)</f>
        <v>0</v>
      </c>
      <c r="BF98" s="144">
        <f>IF(N98="snížená",J98,0)</f>
        <v>0</v>
      </c>
      <c r="BG98" s="144">
        <f>IF(N98="zákl. přenesená",J98,0)</f>
        <v>0</v>
      </c>
      <c r="BH98" s="144">
        <f>IF(N98="sníž. přenesená",J98,0)</f>
        <v>0</v>
      </c>
      <c r="BI98" s="144">
        <f>IF(N98="nulová",J98,0)</f>
        <v>0</v>
      </c>
      <c r="BJ98" s="18" t="s">
        <v>80</v>
      </c>
      <c r="BK98" s="144">
        <f>ROUND(I98*H98,2)</f>
        <v>0</v>
      </c>
      <c r="BL98" s="18" t="s">
        <v>112</v>
      </c>
      <c r="BM98" s="143" t="s">
        <v>245</v>
      </c>
    </row>
    <row r="99" spans="2:47" s="1" customFormat="1" ht="12">
      <c r="B99" s="33"/>
      <c r="D99" s="145" t="s">
        <v>218</v>
      </c>
      <c r="F99" s="146" t="s">
        <v>1004</v>
      </c>
      <c r="I99" s="147"/>
      <c r="L99" s="33"/>
      <c r="M99" s="148"/>
      <c r="T99" s="54"/>
      <c r="AT99" s="18" t="s">
        <v>218</v>
      </c>
      <c r="AU99" s="18" t="s">
        <v>74</v>
      </c>
    </row>
    <row r="100" spans="2:65" s="1" customFormat="1" ht="16.5" customHeight="1">
      <c r="B100" s="33"/>
      <c r="C100" s="132" t="s">
        <v>74</v>
      </c>
      <c r="D100" s="132" t="s">
        <v>212</v>
      </c>
      <c r="E100" s="133" t="s">
        <v>1005</v>
      </c>
      <c r="F100" s="134" t="s">
        <v>1006</v>
      </c>
      <c r="G100" s="135" t="s">
        <v>654</v>
      </c>
      <c r="H100" s="136">
        <v>4</v>
      </c>
      <c r="I100" s="137"/>
      <c r="J100" s="138">
        <f>ROUND(I100*H100,2)</f>
        <v>0</v>
      </c>
      <c r="K100" s="134" t="s">
        <v>19</v>
      </c>
      <c r="L100" s="33"/>
      <c r="M100" s="139" t="s">
        <v>19</v>
      </c>
      <c r="N100" s="140" t="s">
        <v>45</v>
      </c>
      <c r="P100" s="141">
        <f>O100*H100</f>
        <v>0</v>
      </c>
      <c r="Q100" s="141">
        <v>0</v>
      </c>
      <c r="R100" s="141">
        <f>Q100*H100</f>
        <v>0</v>
      </c>
      <c r="S100" s="141">
        <v>0</v>
      </c>
      <c r="T100" s="142">
        <f>S100*H100</f>
        <v>0</v>
      </c>
      <c r="AR100" s="143" t="s">
        <v>112</v>
      </c>
      <c r="AT100" s="143" t="s">
        <v>212</v>
      </c>
      <c r="AU100" s="143" t="s">
        <v>74</v>
      </c>
      <c r="AY100" s="18" t="s">
        <v>208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8" t="s">
        <v>80</v>
      </c>
      <c r="BK100" s="144">
        <f>ROUND(I100*H100,2)</f>
        <v>0</v>
      </c>
      <c r="BL100" s="18" t="s">
        <v>112</v>
      </c>
      <c r="BM100" s="143" t="s">
        <v>807</v>
      </c>
    </row>
    <row r="101" spans="2:47" s="1" customFormat="1" ht="12">
      <c r="B101" s="33"/>
      <c r="D101" s="145" t="s">
        <v>218</v>
      </c>
      <c r="F101" s="146" t="s">
        <v>1006</v>
      </c>
      <c r="I101" s="147"/>
      <c r="L101" s="33"/>
      <c r="M101" s="148"/>
      <c r="T101" s="54"/>
      <c r="AT101" s="18" t="s">
        <v>218</v>
      </c>
      <c r="AU101" s="18" t="s">
        <v>74</v>
      </c>
    </row>
    <row r="102" spans="2:65" s="1" customFormat="1" ht="16.5" customHeight="1">
      <c r="B102" s="33"/>
      <c r="C102" s="132" t="s">
        <v>74</v>
      </c>
      <c r="D102" s="132" t="s">
        <v>212</v>
      </c>
      <c r="E102" s="133" t="s">
        <v>1007</v>
      </c>
      <c r="F102" s="134" t="s">
        <v>1008</v>
      </c>
      <c r="G102" s="135" t="s">
        <v>654</v>
      </c>
      <c r="H102" s="136">
        <v>1</v>
      </c>
      <c r="I102" s="137"/>
      <c r="J102" s="138">
        <f>ROUND(I102*H102,2)</f>
        <v>0</v>
      </c>
      <c r="K102" s="134" t="s">
        <v>19</v>
      </c>
      <c r="L102" s="33"/>
      <c r="M102" s="139" t="s">
        <v>19</v>
      </c>
      <c r="N102" s="140" t="s">
        <v>45</v>
      </c>
      <c r="P102" s="141">
        <f>O102*H102</f>
        <v>0</v>
      </c>
      <c r="Q102" s="141">
        <v>0</v>
      </c>
      <c r="R102" s="141">
        <f>Q102*H102</f>
        <v>0</v>
      </c>
      <c r="S102" s="141">
        <v>0</v>
      </c>
      <c r="T102" s="142">
        <f>S102*H102</f>
        <v>0</v>
      </c>
      <c r="AR102" s="143" t="s">
        <v>112</v>
      </c>
      <c r="AT102" s="143" t="s">
        <v>212</v>
      </c>
      <c r="AU102" s="143" t="s">
        <v>74</v>
      </c>
      <c r="AY102" s="18" t="s">
        <v>208</v>
      </c>
      <c r="BE102" s="144">
        <f>IF(N102="základní",J102,0)</f>
        <v>0</v>
      </c>
      <c r="BF102" s="144">
        <f>IF(N102="snížená",J102,0)</f>
        <v>0</v>
      </c>
      <c r="BG102" s="144">
        <f>IF(N102="zákl. přenesená",J102,0)</f>
        <v>0</v>
      </c>
      <c r="BH102" s="144">
        <f>IF(N102="sníž. přenesená",J102,0)</f>
        <v>0</v>
      </c>
      <c r="BI102" s="144">
        <f>IF(N102="nulová",J102,0)</f>
        <v>0</v>
      </c>
      <c r="BJ102" s="18" t="s">
        <v>80</v>
      </c>
      <c r="BK102" s="144">
        <f>ROUND(I102*H102,2)</f>
        <v>0</v>
      </c>
      <c r="BL102" s="18" t="s">
        <v>112</v>
      </c>
      <c r="BM102" s="143" t="s">
        <v>8</v>
      </c>
    </row>
    <row r="103" spans="2:47" s="1" customFormat="1" ht="12">
      <c r="B103" s="33"/>
      <c r="D103" s="145" t="s">
        <v>218</v>
      </c>
      <c r="F103" s="146" t="s">
        <v>1008</v>
      </c>
      <c r="I103" s="147"/>
      <c r="L103" s="33"/>
      <c r="M103" s="148"/>
      <c r="T103" s="54"/>
      <c r="AT103" s="18" t="s">
        <v>218</v>
      </c>
      <c r="AU103" s="18" t="s">
        <v>74</v>
      </c>
    </row>
    <row r="104" spans="2:65" s="1" customFormat="1" ht="16.5" customHeight="1">
      <c r="B104" s="33"/>
      <c r="C104" s="132" t="s">
        <v>74</v>
      </c>
      <c r="D104" s="132" t="s">
        <v>212</v>
      </c>
      <c r="E104" s="133" t="s">
        <v>1009</v>
      </c>
      <c r="F104" s="134" t="s">
        <v>1010</v>
      </c>
      <c r="G104" s="135" t="s">
        <v>236</v>
      </c>
      <c r="H104" s="136">
        <v>112</v>
      </c>
      <c r="I104" s="137"/>
      <c r="J104" s="138">
        <f>ROUND(I104*H104,2)</f>
        <v>0</v>
      </c>
      <c r="K104" s="134" t="s">
        <v>19</v>
      </c>
      <c r="L104" s="33"/>
      <c r="M104" s="139" t="s">
        <v>19</v>
      </c>
      <c r="N104" s="140" t="s">
        <v>45</v>
      </c>
      <c r="P104" s="141">
        <f>O104*H104</f>
        <v>0</v>
      </c>
      <c r="Q104" s="141">
        <v>0</v>
      </c>
      <c r="R104" s="141">
        <f>Q104*H104</f>
        <v>0</v>
      </c>
      <c r="S104" s="141">
        <v>0</v>
      </c>
      <c r="T104" s="142">
        <f>S104*H104</f>
        <v>0</v>
      </c>
      <c r="AR104" s="143" t="s">
        <v>112</v>
      </c>
      <c r="AT104" s="143" t="s">
        <v>212</v>
      </c>
      <c r="AU104" s="143" t="s">
        <v>74</v>
      </c>
      <c r="AY104" s="18" t="s">
        <v>208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8" t="s">
        <v>80</v>
      </c>
      <c r="BK104" s="144">
        <f>ROUND(I104*H104,2)</f>
        <v>0</v>
      </c>
      <c r="BL104" s="18" t="s">
        <v>112</v>
      </c>
      <c r="BM104" s="143" t="s">
        <v>837</v>
      </c>
    </row>
    <row r="105" spans="2:47" s="1" customFormat="1" ht="12">
      <c r="B105" s="33"/>
      <c r="D105" s="145" t="s">
        <v>218</v>
      </c>
      <c r="F105" s="146" t="s">
        <v>1011</v>
      </c>
      <c r="I105" s="147"/>
      <c r="L105" s="33"/>
      <c r="M105" s="148"/>
      <c r="T105" s="54"/>
      <c r="AT105" s="18" t="s">
        <v>218</v>
      </c>
      <c r="AU105" s="18" t="s">
        <v>74</v>
      </c>
    </row>
    <row r="106" spans="2:65" s="1" customFormat="1" ht="16.5" customHeight="1">
      <c r="B106" s="33"/>
      <c r="C106" s="132" t="s">
        <v>74</v>
      </c>
      <c r="D106" s="132" t="s">
        <v>212</v>
      </c>
      <c r="E106" s="133" t="s">
        <v>1012</v>
      </c>
      <c r="F106" s="134" t="s">
        <v>1013</v>
      </c>
      <c r="G106" s="135" t="s">
        <v>635</v>
      </c>
      <c r="H106" s="136">
        <v>4</v>
      </c>
      <c r="I106" s="137"/>
      <c r="J106" s="138">
        <f>ROUND(I106*H106,2)</f>
        <v>0</v>
      </c>
      <c r="K106" s="134" t="s">
        <v>19</v>
      </c>
      <c r="L106" s="33"/>
      <c r="M106" s="139" t="s">
        <v>19</v>
      </c>
      <c r="N106" s="140" t="s">
        <v>45</v>
      </c>
      <c r="P106" s="141">
        <f>O106*H106</f>
        <v>0</v>
      </c>
      <c r="Q106" s="141">
        <v>0</v>
      </c>
      <c r="R106" s="141">
        <f>Q106*H106</f>
        <v>0</v>
      </c>
      <c r="S106" s="141">
        <v>0</v>
      </c>
      <c r="T106" s="142">
        <f>S106*H106</f>
        <v>0</v>
      </c>
      <c r="AR106" s="143" t="s">
        <v>112</v>
      </c>
      <c r="AT106" s="143" t="s">
        <v>212</v>
      </c>
      <c r="AU106" s="143" t="s">
        <v>74</v>
      </c>
      <c r="AY106" s="18" t="s">
        <v>208</v>
      </c>
      <c r="BE106" s="144">
        <f>IF(N106="základní",J106,0)</f>
        <v>0</v>
      </c>
      <c r="BF106" s="144">
        <f>IF(N106="snížená",J106,0)</f>
        <v>0</v>
      </c>
      <c r="BG106" s="144">
        <f>IF(N106="zákl. přenesená",J106,0)</f>
        <v>0</v>
      </c>
      <c r="BH106" s="144">
        <f>IF(N106="sníž. přenesená",J106,0)</f>
        <v>0</v>
      </c>
      <c r="BI106" s="144">
        <f>IF(N106="nulová",J106,0)</f>
        <v>0</v>
      </c>
      <c r="BJ106" s="18" t="s">
        <v>80</v>
      </c>
      <c r="BK106" s="144">
        <f>ROUND(I106*H106,2)</f>
        <v>0</v>
      </c>
      <c r="BL106" s="18" t="s">
        <v>112</v>
      </c>
      <c r="BM106" s="143" t="s">
        <v>297</v>
      </c>
    </row>
    <row r="107" spans="2:47" s="1" customFormat="1" ht="12">
      <c r="B107" s="33"/>
      <c r="D107" s="145" t="s">
        <v>218</v>
      </c>
      <c r="F107" s="146" t="s">
        <v>1013</v>
      </c>
      <c r="I107" s="147"/>
      <c r="L107" s="33"/>
      <c r="M107" s="148"/>
      <c r="T107" s="54"/>
      <c r="AT107" s="18" t="s">
        <v>218</v>
      </c>
      <c r="AU107" s="18" t="s">
        <v>74</v>
      </c>
    </row>
    <row r="108" spans="2:65" s="1" customFormat="1" ht="16.5" customHeight="1">
      <c r="B108" s="33"/>
      <c r="C108" s="132" t="s">
        <v>74</v>
      </c>
      <c r="D108" s="132" t="s">
        <v>212</v>
      </c>
      <c r="E108" s="133" t="s">
        <v>1014</v>
      </c>
      <c r="F108" s="134" t="s">
        <v>1015</v>
      </c>
      <c r="G108" s="135" t="s">
        <v>635</v>
      </c>
      <c r="H108" s="136">
        <v>4</v>
      </c>
      <c r="I108" s="137"/>
      <c r="J108" s="138">
        <f>ROUND(I108*H108,2)</f>
        <v>0</v>
      </c>
      <c r="K108" s="134" t="s">
        <v>19</v>
      </c>
      <c r="L108" s="33"/>
      <c r="M108" s="139" t="s">
        <v>19</v>
      </c>
      <c r="N108" s="140" t="s">
        <v>45</v>
      </c>
      <c r="P108" s="141">
        <f>O108*H108</f>
        <v>0</v>
      </c>
      <c r="Q108" s="141">
        <v>0</v>
      </c>
      <c r="R108" s="141">
        <f>Q108*H108</f>
        <v>0</v>
      </c>
      <c r="S108" s="141">
        <v>0</v>
      </c>
      <c r="T108" s="142">
        <f>S108*H108</f>
        <v>0</v>
      </c>
      <c r="AR108" s="143" t="s">
        <v>112</v>
      </c>
      <c r="AT108" s="143" t="s">
        <v>212</v>
      </c>
      <c r="AU108" s="143" t="s">
        <v>74</v>
      </c>
      <c r="AY108" s="18" t="s">
        <v>208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8" t="s">
        <v>80</v>
      </c>
      <c r="BK108" s="144">
        <f>ROUND(I108*H108,2)</f>
        <v>0</v>
      </c>
      <c r="BL108" s="18" t="s">
        <v>112</v>
      </c>
      <c r="BM108" s="143" t="s">
        <v>913</v>
      </c>
    </row>
    <row r="109" spans="2:47" s="1" customFormat="1" ht="12">
      <c r="B109" s="33"/>
      <c r="D109" s="145" t="s">
        <v>218</v>
      </c>
      <c r="F109" s="146" t="s">
        <v>1015</v>
      </c>
      <c r="I109" s="147"/>
      <c r="L109" s="33"/>
      <c r="M109" s="148"/>
      <c r="T109" s="54"/>
      <c r="AT109" s="18" t="s">
        <v>218</v>
      </c>
      <c r="AU109" s="18" t="s">
        <v>74</v>
      </c>
    </row>
    <row r="110" spans="2:65" s="1" customFormat="1" ht="16.5" customHeight="1">
      <c r="B110" s="33"/>
      <c r="C110" s="132" t="s">
        <v>74</v>
      </c>
      <c r="D110" s="132" t="s">
        <v>212</v>
      </c>
      <c r="E110" s="133" t="s">
        <v>1016</v>
      </c>
      <c r="F110" s="134" t="s">
        <v>1017</v>
      </c>
      <c r="G110" s="135" t="s">
        <v>635</v>
      </c>
      <c r="H110" s="136">
        <v>1</v>
      </c>
      <c r="I110" s="137"/>
      <c r="J110" s="138">
        <f>ROUND(I110*H110,2)</f>
        <v>0</v>
      </c>
      <c r="K110" s="134" t="s">
        <v>19</v>
      </c>
      <c r="L110" s="33"/>
      <c r="M110" s="139" t="s">
        <v>19</v>
      </c>
      <c r="N110" s="140" t="s">
        <v>45</v>
      </c>
      <c r="P110" s="141">
        <f>O110*H110</f>
        <v>0</v>
      </c>
      <c r="Q110" s="141">
        <v>0</v>
      </c>
      <c r="R110" s="141">
        <f>Q110*H110</f>
        <v>0</v>
      </c>
      <c r="S110" s="141">
        <v>0</v>
      </c>
      <c r="T110" s="142">
        <f>S110*H110</f>
        <v>0</v>
      </c>
      <c r="AR110" s="143" t="s">
        <v>112</v>
      </c>
      <c r="AT110" s="143" t="s">
        <v>212</v>
      </c>
      <c r="AU110" s="143" t="s">
        <v>74</v>
      </c>
      <c r="AY110" s="18" t="s">
        <v>208</v>
      </c>
      <c r="BE110" s="144">
        <f>IF(N110="základní",J110,0)</f>
        <v>0</v>
      </c>
      <c r="BF110" s="144">
        <f>IF(N110="snížená",J110,0)</f>
        <v>0</v>
      </c>
      <c r="BG110" s="144">
        <f>IF(N110="zákl. přenesená",J110,0)</f>
        <v>0</v>
      </c>
      <c r="BH110" s="144">
        <f>IF(N110="sníž. přenesená",J110,0)</f>
        <v>0</v>
      </c>
      <c r="BI110" s="144">
        <f>IF(N110="nulová",J110,0)</f>
        <v>0</v>
      </c>
      <c r="BJ110" s="18" t="s">
        <v>80</v>
      </c>
      <c r="BK110" s="144">
        <f>ROUND(I110*H110,2)</f>
        <v>0</v>
      </c>
      <c r="BL110" s="18" t="s">
        <v>112</v>
      </c>
      <c r="BM110" s="143" t="s">
        <v>649</v>
      </c>
    </row>
    <row r="111" spans="2:47" s="1" customFormat="1" ht="12">
      <c r="B111" s="33"/>
      <c r="D111" s="145" t="s">
        <v>218</v>
      </c>
      <c r="F111" s="146" t="s">
        <v>1017</v>
      </c>
      <c r="I111" s="147"/>
      <c r="L111" s="33"/>
      <c r="M111" s="148"/>
      <c r="T111" s="54"/>
      <c r="AT111" s="18" t="s">
        <v>218</v>
      </c>
      <c r="AU111" s="18" t="s">
        <v>74</v>
      </c>
    </row>
    <row r="112" spans="2:65" s="1" customFormat="1" ht="16.5" customHeight="1">
      <c r="B112" s="33"/>
      <c r="C112" s="132" t="s">
        <v>74</v>
      </c>
      <c r="D112" s="132" t="s">
        <v>212</v>
      </c>
      <c r="E112" s="133" t="s">
        <v>1018</v>
      </c>
      <c r="F112" s="134" t="s">
        <v>970</v>
      </c>
      <c r="G112" s="135" t="s">
        <v>654</v>
      </c>
      <c r="H112" s="136">
        <v>1</v>
      </c>
      <c r="I112" s="137"/>
      <c r="J112" s="138">
        <f>ROUND(I112*H112,2)</f>
        <v>0</v>
      </c>
      <c r="K112" s="134" t="s">
        <v>19</v>
      </c>
      <c r="L112" s="33"/>
      <c r="M112" s="139" t="s">
        <v>19</v>
      </c>
      <c r="N112" s="140" t="s">
        <v>45</v>
      </c>
      <c r="P112" s="141">
        <f>O112*H112</f>
        <v>0</v>
      </c>
      <c r="Q112" s="141">
        <v>0</v>
      </c>
      <c r="R112" s="141">
        <f>Q112*H112</f>
        <v>0</v>
      </c>
      <c r="S112" s="141">
        <v>0</v>
      </c>
      <c r="T112" s="142">
        <f>S112*H112</f>
        <v>0</v>
      </c>
      <c r="AR112" s="143" t="s">
        <v>112</v>
      </c>
      <c r="AT112" s="143" t="s">
        <v>212</v>
      </c>
      <c r="AU112" s="143" t="s">
        <v>74</v>
      </c>
      <c r="AY112" s="18" t="s">
        <v>208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8" t="s">
        <v>80</v>
      </c>
      <c r="BK112" s="144">
        <f>ROUND(I112*H112,2)</f>
        <v>0</v>
      </c>
      <c r="BL112" s="18" t="s">
        <v>112</v>
      </c>
      <c r="BM112" s="143" t="s">
        <v>533</v>
      </c>
    </row>
    <row r="113" spans="2:47" s="1" customFormat="1" ht="12">
      <c r="B113" s="33"/>
      <c r="D113" s="145" t="s">
        <v>218</v>
      </c>
      <c r="F113" s="146" t="s">
        <v>970</v>
      </c>
      <c r="I113" s="147"/>
      <c r="L113" s="33"/>
      <c r="M113" s="148"/>
      <c r="T113" s="54"/>
      <c r="AT113" s="18" t="s">
        <v>218</v>
      </c>
      <c r="AU113" s="18" t="s">
        <v>74</v>
      </c>
    </row>
    <row r="114" spans="2:47" s="1" customFormat="1" ht="39">
      <c r="B114" s="33"/>
      <c r="D114" s="145" t="s">
        <v>418</v>
      </c>
      <c r="F114" s="181" t="s">
        <v>972</v>
      </c>
      <c r="I114" s="147"/>
      <c r="L114" s="33"/>
      <c r="M114" s="182"/>
      <c r="N114" s="183"/>
      <c r="O114" s="183"/>
      <c r="P114" s="183"/>
      <c r="Q114" s="183"/>
      <c r="R114" s="183"/>
      <c r="S114" s="183"/>
      <c r="T114" s="184"/>
      <c r="AT114" s="18" t="s">
        <v>418</v>
      </c>
      <c r="AU114" s="18" t="s">
        <v>74</v>
      </c>
    </row>
    <row r="115" spans="2:12" s="1" customFormat="1" ht="6.95" customHeight="1"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33"/>
    </row>
  </sheetData>
  <sheetProtection algorithmName="SHA-512" hashValue="yOGzNsKOeKPf6UsgbSxF9DbzWS/xZLVL+JXYaY/IlnOOW3W9NuUeUJaeqTgrJ+9o+KIBtOKSSqpERmsuqc1Mmw==" saltValue="ZyqgD/wjKK5ee2muBXbDaeWQlgnAQKAeSVVMUm3Kp6RAf0WHmC6VCKRBQBnfp88/0hWQrtoYnEbzLhMNgzTtyw==" spinCount="100000" sheet="1" objects="1" scenarios="1" formatColumns="0" formatRows="0" autoFilter="0"/>
  <autoFilter ref="C90:K114"/>
  <mergeCells count="15">
    <mergeCell ref="E77:H77"/>
    <mergeCell ref="E81:H81"/>
    <mergeCell ref="E79:H79"/>
    <mergeCell ref="E83:H83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1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122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171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2" t="str">
        <f>'Rekapitulace stavby'!K6</f>
        <v>Přístavba objektu SOŠ a SOU Kladno</v>
      </c>
      <c r="F7" s="333"/>
      <c r="G7" s="333"/>
      <c r="H7" s="333"/>
      <c r="L7" s="21"/>
    </row>
    <row r="8" spans="2:12" ht="12.75">
      <c r="B8" s="21"/>
      <c r="D8" s="28" t="s">
        <v>172</v>
      </c>
      <c r="L8" s="21"/>
    </row>
    <row r="9" spans="2:12" ht="16.5" customHeight="1">
      <c r="B9" s="21"/>
      <c r="E9" s="332" t="s">
        <v>733</v>
      </c>
      <c r="F9" s="310"/>
      <c r="G9" s="310"/>
      <c r="H9" s="310"/>
      <c r="L9" s="21"/>
    </row>
    <row r="10" spans="2:12" ht="12" customHeight="1">
      <c r="B10" s="21"/>
      <c r="D10" s="28" t="s">
        <v>174</v>
      </c>
      <c r="L10" s="21"/>
    </row>
    <row r="11" spans="2:12" s="1" customFormat="1" ht="16.5" customHeight="1">
      <c r="B11" s="33"/>
      <c r="E11" s="319" t="s">
        <v>175</v>
      </c>
      <c r="F11" s="334"/>
      <c r="G11" s="334"/>
      <c r="H11" s="334"/>
      <c r="L11" s="33"/>
    </row>
    <row r="12" spans="2:12" s="1" customFormat="1" ht="12" customHeight="1">
      <c r="B12" s="33"/>
      <c r="D12" s="28" t="s">
        <v>892</v>
      </c>
      <c r="L12" s="33"/>
    </row>
    <row r="13" spans="2:12" s="1" customFormat="1" ht="16.5" customHeight="1">
      <c r="B13" s="33"/>
      <c r="E13" s="311" t="s">
        <v>1019</v>
      </c>
      <c r="F13" s="334"/>
      <c r="G13" s="334"/>
      <c r="H13" s="334"/>
      <c r="L13" s="33"/>
    </row>
    <row r="14" spans="2:12" s="1" customFormat="1" ht="12">
      <c r="B14" s="33"/>
      <c r="L14" s="33"/>
    </row>
    <row r="15" spans="2:12" s="1" customFormat="1" ht="12" customHeight="1">
      <c r="B15" s="33"/>
      <c r="D15" s="28" t="s">
        <v>18</v>
      </c>
      <c r="F15" s="26" t="s">
        <v>19</v>
      </c>
      <c r="I15" s="28" t="s">
        <v>20</v>
      </c>
      <c r="J15" s="26" t="s">
        <v>19</v>
      </c>
      <c r="L15" s="33"/>
    </row>
    <row r="16" spans="2:12" s="1" customFormat="1" ht="12" customHeight="1">
      <c r="B16" s="33"/>
      <c r="D16" s="28" t="s">
        <v>21</v>
      </c>
      <c r="F16" s="26" t="s">
        <v>22</v>
      </c>
      <c r="I16" s="28" t="s">
        <v>23</v>
      </c>
      <c r="J16" s="50" t="str">
        <f>'Rekapitulace stavby'!AN8</f>
        <v>19. 9. 2023</v>
      </c>
      <c r="L16" s="33"/>
    </row>
    <row r="17" spans="2:12" s="1" customFormat="1" ht="10.9" customHeight="1">
      <c r="B17" s="33"/>
      <c r="L17" s="33"/>
    </row>
    <row r="18" spans="2:12" s="1" customFormat="1" ht="12" customHeight="1">
      <c r="B18" s="33"/>
      <c r="D18" s="28" t="s">
        <v>25</v>
      </c>
      <c r="I18" s="28" t="s">
        <v>26</v>
      </c>
      <c r="J18" s="26" t="s">
        <v>19</v>
      </c>
      <c r="L18" s="33"/>
    </row>
    <row r="19" spans="2:12" s="1" customFormat="1" ht="18" customHeight="1">
      <c r="B19" s="33"/>
      <c r="E19" s="26" t="s">
        <v>27</v>
      </c>
      <c r="I19" s="28" t="s">
        <v>28</v>
      </c>
      <c r="J19" s="26" t="s">
        <v>19</v>
      </c>
      <c r="L19" s="33"/>
    </row>
    <row r="20" spans="2:12" s="1" customFormat="1" ht="6.95" customHeight="1">
      <c r="B20" s="33"/>
      <c r="L20" s="33"/>
    </row>
    <row r="21" spans="2:12" s="1" customFormat="1" ht="12" customHeight="1">
      <c r="B21" s="33"/>
      <c r="D21" s="28" t="s">
        <v>29</v>
      </c>
      <c r="I21" s="28" t="s">
        <v>26</v>
      </c>
      <c r="J21" s="29" t="str">
        <f>'Rekapitulace stavby'!AN13</f>
        <v>Vyplň údaj</v>
      </c>
      <c r="L21" s="33"/>
    </row>
    <row r="22" spans="2:12" s="1" customFormat="1" ht="18" customHeight="1">
      <c r="B22" s="33"/>
      <c r="E22" s="335" t="str">
        <f>'Rekapitulace stavby'!E14</f>
        <v>Vyplň údaj</v>
      </c>
      <c r="F22" s="324"/>
      <c r="G22" s="324"/>
      <c r="H22" s="324"/>
      <c r="I22" s="28" t="s">
        <v>28</v>
      </c>
      <c r="J22" s="29" t="str">
        <f>'Rekapitulace stavby'!AN14</f>
        <v>Vyplň údaj</v>
      </c>
      <c r="L22" s="33"/>
    </row>
    <row r="23" spans="2:12" s="1" customFormat="1" ht="6.95" customHeight="1">
      <c r="B23" s="33"/>
      <c r="L23" s="33"/>
    </row>
    <row r="24" spans="2:12" s="1" customFormat="1" ht="12" customHeight="1">
      <c r="B24" s="33"/>
      <c r="D24" s="28" t="s">
        <v>31</v>
      </c>
      <c r="I24" s="28" t="s">
        <v>26</v>
      </c>
      <c r="J24" s="26" t="s">
        <v>32</v>
      </c>
      <c r="L24" s="33"/>
    </row>
    <row r="25" spans="2:12" s="1" customFormat="1" ht="18" customHeight="1">
      <c r="B25" s="33"/>
      <c r="E25" s="26" t="s">
        <v>33</v>
      </c>
      <c r="I25" s="28" t="s">
        <v>28</v>
      </c>
      <c r="J25" s="26" t="s">
        <v>34</v>
      </c>
      <c r="L25" s="33"/>
    </row>
    <row r="26" spans="2:12" s="1" customFormat="1" ht="6.95" customHeight="1">
      <c r="B26" s="33"/>
      <c r="L26" s="33"/>
    </row>
    <row r="27" spans="2:12" s="1" customFormat="1" ht="12" customHeight="1">
      <c r="B27" s="33"/>
      <c r="D27" s="28" t="s">
        <v>36</v>
      </c>
      <c r="I27" s="28" t="s">
        <v>26</v>
      </c>
      <c r="J27" s="26" t="s">
        <v>19</v>
      </c>
      <c r="L27" s="33"/>
    </row>
    <row r="28" spans="2:12" s="1" customFormat="1" ht="18" customHeight="1">
      <c r="B28" s="33"/>
      <c r="E28" s="26" t="s">
        <v>37</v>
      </c>
      <c r="I28" s="28" t="s">
        <v>28</v>
      </c>
      <c r="J28" s="26" t="s">
        <v>19</v>
      </c>
      <c r="L28" s="33"/>
    </row>
    <row r="29" spans="2:12" s="1" customFormat="1" ht="6.95" customHeight="1">
      <c r="B29" s="33"/>
      <c r="L29" s="33"/>
    </row>
    <row r="30" spans="2:12" s="1" customFormat="1" ht="12" customHeight="1">
      <c r="B30" s="33"/>
      <c r="D30" s="28" t="s">
        <v>38</v>
      </c>
      <c r="L30" s="33"/>
    </row>
    <row r="31" spans="2:12" s="7" customFormat="1" ht="143.25" customHeight="1">
      <c r="B31" s="92"/>
      <c r="E31" s="328" t="s">
        <v>39</v>
      </c>
      <c r="F31" s="328"/>
      <c r="G31" s="328"/>
      <c r="H31" s="328"/>
      <c r="L31" s="92"/>
    </row>
    <row r="32" spans="2:12" s="1" customFormat="1" ht="6.95" customHeight="1">
      <c r="B32" s="33"/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25.35" customHeight="1">
      <c r="B34" s="33"/>
      <c r="D34" s="93" t="s">
        <v>40</v>
      </c>
      <c r="J34" s="64">
        <f>ROUND(J91,2)</f>
        <v>0</v>
      </c>
      <c r="L34" s="33"/>
    </row>
    <row r="35" spans="2:12" s="1" customFormat="1" ht="6.95" customHeight="1">
      <c r="B35" s="33"/>
      <c r="D35" s="51"/>
      <c r="E35" s="51"/>
      <c r="F35" s="51"/>
      <c r="G35" s="51"/>
      <c r="H35" s="51"/>
      <c r="I35" s="51"/>
      <c r="J35" s="51"/>
      <c r="K35" s="51"/>
      <c r="L35" s="33"/>
    </row>
    <row r="36" spans="2:12" s="1" customFormat="1" ht="14.45" customHeight="1">
      <c r="B36" s="33"/>
      <c r="F36" s="36" t="s">
        <v>42</v>
      </c>
      <c r="I36" s="36" t="s">
        <v>41</v>
      </c>
      <c r="J36" s="36" t="s">
        <v>43</v>
      </c>
      <c r="L36" s="33"/>
    </row>
    <row r="37" spans="2:12" s="1" customFormat="1" ht="14.45" customHeight="1">
      <c r="B37" s="33"/>
      <c r="D37" s="53" t="s">
        <v>44</v>
      </c>
      <c r="E37" s="28" t="s">
        <v>45</v>
      </c>
      <c r="F37" s="83">
        <f>ROUND((SUM(BE91:BE110)),2)</f>
        <v>0</v>
      </c>
      <c r="I37" s="94">
        <v>0.21</v>
      </c>
      <c r="J37" s="83">
        <f>ROUND(((SUM(BE91:BE110))*I37),2)</f>
        <v>0</v>
      </c>
      <c r="L37" s="33"/>
    </row>
    <row r="38" spans="2:12" s="1" customFormat="1" ht="14.45" customHeight="1">
      <c r="B38" s="33"/>
      <c r="E38" s="28" t="s">
        <v>46</v>
      </c>
      <c r="F38" s="83">
        <f>ROUND((SUM(BF91:BF110)),2)</f>
        <v>0</v>
      </c>
      <c r="I38" s="94">
        <v>0.12</v>
      </c>
      <c r="J38" s="83">
        <f>ROUND(((SUM(BF91:BF110))*I38),2)</f>
        <v>0</v>
      </c>
      <c r="L38" s="33"/>
    </row>
    <row r="39" spans="2:12" s="1" customFormat="1" ht="14.45" customHeight="1" hidden="1">
      <c r="B39" s="33"/>
      <c r="E39" s="28" t="s">
        <v>47</v>
      </c>
      <c r="F39" s="83">
        <f>ROUND((SUM(BG91:BG110)),2)</f>
        <v>0</v>
      </c>
      <c r="I39" s="94">
        <v>0.21</v>
      </c>
      <c r="J39" s="83">
        <f>0</f>
        <v>0</v>
      </c>
      <c r="L39" s="33"/>
    </row>
    <row r="40" spans="2:12" s="1" customFormat="1" ht="14.45" customHeight="1" hidden="1">
      <c r="B40" s="33"/>
      <c r="E40" s="28" t="s">
        <v>48</v>
      </c>
      <c r="F40" s="83">
        <f>ROUND((SUM(BH91:BH110)),2)</f>
        <v>0</v>
      </c>
      <c r="I40" s="94">
        <v>0.12</v>
      </c>
      <c r="J40" s="83">
        <f>0</f>
        <v>0</v>
      </c>
      <c r="L40" s="33"/>
    </row>
    <row r="41" spans="2:12" s="1" customFormat="1" ht="14.45" customHeight="1" hidden="1">
      <c r="B41" s="33"/>
      <c r="E41" s="28" t="s">
        <v>49</v>
      </c>
      <c r="F41" s="83">
        <f>ROUND((SUM(BI91:BI110)),2)</f>
        <v>0</v>
      </c>
      <c r="I41" s="94">
        <v>0</v>
      </c>
      <c r="J41" s="83">
        <f>0</f>
        <v>0</v>
      </c>
      <c r="L41" s="33"/>
    </row>
    <row r="42" spans="2:12" s="1" customFormat="1" ht="6.95" customHeight="1">
      <c r="B42" s="33"/>
      <c r="L42" s="33"/>
    </row>
    <row r="43" spans="2:12" s="1" customFormat="1" ht="25.35" customHeight="1">
      <c r="B43" s="33"/>
      <c r="C43" s="95"/>
      <c r="D43" s="96" t="s">
        <v>50</v>
      </c>
      <c r="E43" s="55"/>
      <c r="F43" s="55"/>
      <c r="G43" s="97" t="s">
        <v>51</v>
      </c>
      <c r="H43" s="98" t="s">
        <v>52</v>
      </c>
      <c r="I43" s="55"/>
      <c r="J43" s="99">
        <f>SUM(J34:J41)</f>
        <v>0</v>
      </c>
      <c r="K43" s="100"/>
      <c r="L43" s="33"/>
    </row>
    <row r="44" spans="2:12" s="1" customFormat="1" ht="14.4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3"/>
    </row>
    <row r="48" spans="2:12" s="1" customFormat="1" ht="6.95" customHeight="1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33"/>
    </row>
    <row r="49" spans="2:12" s="1" customFormat="1" ht="24.95" customHeight="1">
      <c r="B49" s="33"/>
      <c r="C49" s="22" t="s">
        <v>178</v>
      </c>
      <c r="L49" s="33"/>
    </row>
    <row r="50" spans="2:12" s="1" customFormat="1" ht="6.95" customHeight="1">
      <c r="B50" s="33"/>
      <c r="L50" s="33"/>
    </row>
    <row r="51" spans="2:12" s="1" customFormat="1" ht="12" customHeight="1">
      <c r="B51" s="33"/>
      <c r="C51" s="28" t="s">
        <v>16</v>
      </c>
      <c r="L51" s="33"/>
    </row>
    <row r="52" spans="2:12" s="1" customFormat="1" ht="16.5" customHeight="1">
      <c r="B52" s="33"/>
      <c r="E52" s="332" t="str">
        <f>E7</f>
        <v>Přístavba objektu SOŠ a SOU Kladno</v>
      </c>
      <c r="F52" s="333"/>
      <c r="G52" s="333"/>
      <c r="H52" s="333"/>
      <c r="L52" s="33"/>
    </row>
    <row r="53" spans="2:12" ht="12" customHeight="1">
      <c r="B53" s="21"/>
      <c r="C53" s="28" t="s">
        <v>172</v>
      </c>
      <c r="L53" s="21"/>
    </row>
    <row r="54" spans="2:12" ht="16.5" customHeight="1">
      <c r="B54" s="21"/>
      <c r="E54" s="332" t="s">
        <v>733</v>
      </c>
      <c r="F54" s="310"/>
      <c r="G54" s="310"/>
      <c r="H54" s="310"/>
      <c r="L54" s="21"/>
    </row>
    <row r="55" spans="2:12" ht="12" customHeight="1">
      <c r="B55" s="21"/>
      <c r="C55" s="28" t="s">
        <v>174</v>
      </c>
      <c r="L55" s="21"/>
    </row>
    <row r="56" spans="2:12" s="1" customFormat="1" ht="16.5" customHeight="1">
      <c r="B56" s="33"/>
      <c r="E56" s="319" t="s">
        <v>175</v>
      </c>
      <c r="F56" s="334"/>
      <c r="G56" s="334"/>
      <c r="H56" s="334"/>
      <c r="L56" s="33"/>
    </row>
    <row r="57" spans="2:12" s="1" customFormat="1" ht="12" customHeight="1">
      <c r="B57" s="33"/>
      <c r="C57" s="28" t="s">
        <v>892</v>
      </c>
      <c r="L57" s="33"/>
    </row>
    <row r="58" spans="2:12" s="1" customFormat="1" ht="16.5" customHeight="1">
      <c r="B58" s="33"/>
      <c r="E58" s="311" t="str">
        <f>E13</f>
        <v xml:space="preserve">TS. - Tísňový systém </v>
      </c>
      <c r="F58" s="334"/>
      <c r="G58" s="334"/>
      <c r="H58" s="334"/>
      <c r="L58" s="33"/>
    </row>
    <row r="59" spans="2:12" s="1" customFormat="1" ht="6.95" customHeight="1">
      <c r="B59" s="33"/>
      <c r="L59" s="33"/>
    </row>
    <row r="60" spans="2:12" s="1" customFormat="1" ht="12" customHeight="1">
      <c r="B60" s="33"/>
      <c r="C60" s="28" t="s">
        <v>21</v>
      </c>
      <c r="F60" s="26" t="str">
        <f>F16</f>
        <v>Kladno</v>
      </c>
      <c r="I60" s="28" t="s">
        <v>23</v>
      </c>
      <c r="J60" s="50" t="str">
        <f>IF(J16="","",J16)</f>
        <v>19. 9. 2023</v>
      </c>
      <c r="L60" s="33"/>
    </row>
    <row r="61" spans="2:12" s="1" customFormat="1" ht="6.95" customHeight="1">
      <c r="B61" s="33"/>
      <c r="L61" s="33"/>
    </row>
    <row r="62" spans="2:12" s="1" customFormat="1" ht="40.15" customHeight="1">
      <c r="B62" s="33"/>
      <c r="C62" s="28" t="s">
        <v>25</v>
      </c>
      <c r="F62" s="26" t="str">
        <f>E19</f>
        <v>SOŠ a SOU Kladno, Nám. E. Beneše 2353, Kladno</v>
      </c>
      <c r="I62" s="28" t="s">
        <v>31</v>
      </c>
      <c r="J62" s="31" t="str">
        <f>E25</f>
        <v>Ateliér Civilista s.r.o., Bratronice 241, 273 63</v>
      </c>
      <c r="L62" s="33"/>
    </row>
    <row r="63" spans="2:12" s="1" customFormat="1" ht="15.2" customHeight="1">
      <c r="B63" s="33"/>
      <c r="C63" s="28" t="s">
        <v>29</v>
      </c>
      <c r="F63" s="26" t="str">
        <f>IF(E22="","",E22)</f>
        <v>Vyplň údaj</v>
      </c>
      <c r="I63" s="28" t="s">
        <v>36</v>
      </c>
      <c r="J63" s="31" t="str">
        <f>E28</f>
        <v xml:space="preserve"> </v>
      </c>
      <c r="L63" s="33"/>
    </row>
    <row r="64" spans="2:12" s="1" customFormat="1" ht="10.35" customHeight="1">
      <c r="B64" s="33"/>
      <c r="L64" s="33"/>
    </row>
    <row r="65" spans="2:12" s="1" customFormat="1" ht="29.25" customHeight="1">
      <c r="B65" s="33"/>
      <c r="C65" s="101" t="s">
        <v>179</v>
      </c>
      <c r="D65" s="95"/>
      <c r="E65" s="95"/>
      <c r="F65" s="95"/>
      <c r="G65" s="95"/>
      <c r="H65" s="95"/>
      <c r="I65" s="95"/>
      <c r="J65" s="102" t="s">
        <v>180</v>
      </c>
      <c r="K65" s="95"/>
      <c r="L65" s="33"/>
    </row>
    <row r="66" spans="2:12" s="1" customFormat="1" ht="10.35" customHeight="1">
      <c r="B66" s="33"/>
      <c r="L66" s="33"/>
    </row>
    <row r="67" spans="2:47" s="1" customFormat="1" ht="22.9" customHeight="1">
      <c r="B67" s="33"/>
      <c r="C67" s="103" t="s">
        <v>72</v>
      </c>
      <c r="J67" s="64">
        <f>J91</f>
        <v>0</v>
      </c>
      <c r="L67" s="33"/>
      <c r="AU67" s="18" t="s">
        <v>181</v>
      </c>
    </row>
    <row r="68" spans="2:12" s="1" customFormat="1" ht="21.75" customHeight="1">
      <c r="B68" s="33"/>
      <c r="L68" s="33"/>
    </row>
    <row r="69" spans="2:12" s="1" customFormat="1" ht="6.95" customHeight="1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33"/>
    </row>
    <row r="73" spans="2:12" s="1" customFormat="1" ht="6.95" customHeight="1"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33"/>
    </row>
    <row r="74" spans="2:12" s="1" customFormat="1" ht="24.95" customHeight="1">
      <c r="B74" s="33"/>
      <c r="C74" s="22" t="s">
        <v>193</v>
      </c>
      <c r="L74" s="33"/>
    </row>
    <row r="75" spans="2:12" s="1" customFormat="1" ht="6.95" customHeight="1">
      <c r="B75" s="33"/>
      <c r="L75" s="33"/>
    </row>
    <row r="76" spans="2:12" s="1" customFormat="1" ht="12" customHeight="1">
      <c r="B76" s="33"/>
      <c r="C76" s="28" t="s">
        <v>16</v>
      </c>
      <c r="L76" s="33"/>
    </row>
    <row r="77" spans="2:12" s="1" customFormat="1" ht="16.5" customHeight="1">
      <c r="B77" s="33"/>
      <c r="E77" s="332" t="str">
        <f>E7</f>
        <v>Přístavba objektu SOŠ a SOU Kladno</v>
      </c>
      <c r="F77" s="333"/>
      <c r="G77" s="333"/>
      <c r="H77" s="333"/>
      <c r="L77" s="33"/>
    </row>
    <row r="78" spans="2:12" ht="12" customHeight="1">
      <c r="B78" s="21"/>
      <c r="C78" s="28" t="s">
        <v>172</v>
      </c>
      <c r="L78" s="21"/>
    </row>
    <row r="79" spans="2:12" ht="16.5" customHeight="1">
      <c r="B79" s="21"/>
      <c r="E79" s="332" t="s">
        <v>733</v>
      </c>
      <c r="F79" s="310"/>
      <c r="G79" s="310"/>
      <c r="H79" s="310"/>
      <c r="L79" s="21"/>
    </row>
    <row r="80" spans="2:12" ht="12" customHeight="1">
      <c r="B80" s="21"/>
      <c r="C80" s="28" t="s">
        <v>174</v>
      </c>
      <c r="L80" s="21"/>
    </row>
    <row r="81" spans="2:12" s="1" customFormat="1" ht="16.5" customHeight="1">
      <c r="B81" s="33"/>
      <c r="E81" s="319" t="s">
        <v>175</v>
      </c>
      <c r="F81" s="334"/>
      <c r="G81" s="334"/>
      <c r="H81" s="334"/>
      <c r="L81" s="33"/>
    </row>
    <row r="82" spans="2:12" s="1" customFormat="1" ht="12" customHeight="1">
      <c r="B82" s="33"/>
      <c r="C82" s="28" t="s">
        <v>892</v>
      </c>
      <c r="L82" s="33"/>
    </row>
    <row r="83" spans="2:12" s="1" customFormat="1" ht="16.5" customHeight="1">
      <c r="B83" s="33"/>
      <c r="E83" s="311" t="str">
        <f>E13</f>
        <v xml:space="preserve">TS. - Tísňový systém </v>
      </c>
      <c r="F83" s="334"/>
      <c r="G83" s="334"/>
      <c r="H83" s="334"/>
      <c r="L83" s="33"/>
    </row>
    <row r="84" spans="2:12" s="1" customFormat="1" ht="6.95" customHeight="1">
      <c r="B84" s="33"/>
      <c r="L84" s="33"/>
    </row>
    <row r="85" spans="2:12" s="1" customFormat="1" ht="12" customHeight="1">
      <c r="B85" s="33"/>
      <c r="C85" s="28" t="s">
        <v>21</v>
      </c>
      <c r="F85" s="26" t="str">
        <f>F16</f>
        <v>Kladno</v>
      </c>
      <c r="I85" s="28" t="s">
        <v>23</v>
      </c>
      <c r="J85" s="50" t="str">
        <f>IF(J16="","",J16)</f>
        <v>19. 9. 2023</v>
      </c>
      <c r="L85" s="33"/>
    </row>
    <row r="86" spans="2:12" s="1" customFormat="1" ht="6.95" customHeight="1">
      <c r="B86" s="33"/>
      <c r="L86" s="33"/>
    </row>
    <row r="87" spans="2:12" s="1" customFormat="1" ht="40.15" customHeight="1">
      <c r="B87" s="33"/>
      <c r="C87" s="28" t="s">
        <v>25</v>
      </c>
      <c r="F87" s="26" t="str">
        <f>E19</f>
        <v>SOŠ a SOU Kladno, Nám. E. Beneše 2353, Kladno</v>
      </c>
      <c r="I87" s="28" t="s">
        <v>31</v>
      </c>
      <c r="J87" s="31" t="str">
        <f>E25</f>
        <v>Ateliér Civilista s.r.o., Bratronice 241, 273 63</v>
      </c>
      <c r="L87" s="33"/>
    </row>
    <row r="88" spans="2:12" s="1" customFormat="1" ht="15.2" customHeight="1">
      <c r="B88" s="33"/>
      <c r="C88" s="28" t="s">
        <v>29</v>
      </c>
      <c r="F88" s="26" t="str">
        <f>IF(E22="","",E22)</f>
        <v>Vyplň údaj</v>
      </c>
      <c r="I88" s="28" t="s">
        <v>36</v>
      </c>
      <c r="J88" s="31" t="str">
        <f>E28</f>
        <v xml:space="preserve"> </v>
      </c>
      <c r="L88" s="33"/>
    </row>
    <row r="89" spans="2:12" s="1" customFormat="1" ht="10.35" customHeight="1">
      <c r="B89" s="33"/>
      <c r="L89" s="33"/>
    </row>
    <row r="90" spans="2:20" s="10" customFormat="1" ht="29.25" customHeight="1">
      <c r="B90" s="112"/>
      <c r="C90" s="113" t="s">
        <v>194</v>
      </c>
      <c r="D90" s="114" t="s">
        <v>59</v>
      </c>
      <c r="E90" s="114" t="s">
        <v>55</v>
      </c>
      <c r="F90" s="114" t="s">
        <v>56</v>
      </c>
      <c r="G90" s="114" t="s">
        <v>195</v>
      </c>
      <c r="H90" s="114" t="s">
        <v>196</v>
      </c>
      <c r="I90" s="114" t="s">
        <v>197</v>
      </c>
      <c r="J90" s="114" t="s">
        <v>180</v>
      </c>
      <c r="K90" s="115" t="s">
        <v>198</v>
      </c>
      <c r="L90" s="112"/>
      <c r="M90" s="57" t="s">
        <v>19</v>
      </c>
      <c r="N90" s="58" t="s">
        <v>44</v>
      </c>
      <c r="O90" s="58" t="s">
        <v>199</v>
      </c>
      <c r="P90" s="58" t="s">
        <v>200</v>
      </c>
      <c r="Q90" s="58" t="s">
        <v>201</v>
      </c>
      <c r="R90" s="58" t="s">
        <v>202</v>
      </c>
      <c r="S90" s="58" t="s">
        <v>203</v>
      </c>
      <c r="T90" s="59" t="s">
        <v>204</v>
      </c>
    </row>
    <row r="91" spans="2:63" s="1" customFormat="1" ht="22.9" customHeight="1">
      <c r="B91" s="33"/>
      <c r="C91" s="62" t="s">
        <v>205</v>
      </c>
      <c r="J91" s="116">
        <f>BK91</f>
        <v>0</v>
      </c>
      <c r="L91" s="33"/>
      <c r="M91" s="60"/>
      <c r="N91" s="51"/>
      <c r="O91" s="51"/>
      <c r="P91" s="117">
        <f>SUM(P92:P110)</f>
        <v>0</v>
      </c>
      <c r="Q91" s="51"/>
      <c r="R91" s="117">
        <f>SUM(R92:R110)</f>
        <v>0</v>
      </c>
      <c r="S91" s="51"/>
      <c r="T91" s="118">
        <f>SUM(T92:T110)</f>
        <v>0</v>
      </c>
      <c r="AT91" s="18" t="s">
        <v>73</v>
      </c>
      <c r="AU91" s="18" t="s">
        <v>181</v>
      </c>
      <c r="BK91" s="119">
        <f>SUM(BK92:BK110)</f>
        <v>0</v>
      </c>
    </row>
    <row r="92" spans="2:65" s="1" customFormat="1" ht="16.5" customHeight="1">
      <c r="B92" s="33"/>
      <c r="C92" s="132" t="s">
        <v>74</v>
      </c>
      <c r="D92" s="132" t="s">
        <v>212</v>
      </c>
      <c r="E92" s="133" t="s">
        <v>723</v>
      </c>
      <c r="F92" s="134" t="s">
        <v>1020</v>
      </c>
      <c r="G92" s="135" t="s">
        <v>654</v>
      </c>
      <c r="H92" s="136">
        <v>1</v>
      </c>
      <c r="I92" s="137"/>
      <c r="J92" s="138">
        <f>ROUND(I92*H92,2)</f>
        <v>0</v>
      </c>
      <c r="K92" s="134" t="s">
        <v>19</v>
      </c>
      <c r="L92" s="33"/>
      <c r="M92" s="139" t="s">
        <v>19</v>
      </c>
      <c r="N92" s="140" t="s">
        <v>45</v>
      </c>
      <c r="P92" s="141">
        <f>O92*H92</f>
        <v>0</v>
      </c>
      <c r="Q92" s="141">
        <v>0</v>
      </c>
      <c r="R92" s="141">
        <f>Q92*H92</f>
        <v>0</v>
      </c>
      <c r="S92" s="141">
        <v>0</v>
      </c>
      <c r="T92" s="142">
        <f>S92*H92</f>
        <v>0</v>
      </c>
      <c r="AR92" s="143" t="s">
        <v>112</v>
      </c>
      <c r="AT92" s="143" t="s">
        <v>212</v>
      </c>
      <c r="AU92" s="143" t="s">
        <v>74</v>
      </c>
      <c r="AY92" s="18" t="s">
        <v>208</v>
      </c>
      <c r="BE92" s="144">
        <f>IF(N92="základní",J92,0)</f>
        <v>0</v>
      </c>
      <c r="BF92" s="144">
        <f>IF(N92="snížená",J92,0)</f>
        <v>0</v>
      </c>
      <c r="BG92" s="144">
        <f>IF(N92="zákl. přenesená",J92,0)</f>
        <v>0</v>
      </c>
      <c r="BH92" s="144">
        <f>IF(N92="sníž. přenesená",J92,0)</f>
        <v>0</v>
      </c>
      <c r="BI92" s="144">
        <f>IF(N92="nulová",J92,0)</f>
        <v>0</v>
      </c>
      <c r="BJ92" s="18" t="s">
        <v>80</v>
      </c>
      <c r="BK92" s="144">
        <f>ROUND(I92*H92,2)</f>
        <v>0</v>
      </c>
      <c r="BL92" s="18" t="s">
        <v>112</v>
      </c>
      <c r="BM92" s="143" t="s">
        <v>82</v>
      </c>
    </row>
    <row r="93" spans="2:47" s="1" customFormat="1" ht="12">
      <c r="B93" s="33"/>
      <c r="D93" s="145" t="s">
        <v>218</v>
      </c>
      <c r="F93" s="146" t="s">
        <v>1020</v>
      </c>
      <c r="I93" s="147"/>
      <c r="L93" s="33"/>
      <c r="M93" s="148"/>
      <c r="T93" s="54"/>
      <c r="AT93" s="18" t="s">
        <v>218</v>
      </c>
      <c r="AU93" s="18" t="s">
        <v>74</v>
      </c>
    </row>
    <row r="94" spans="2:65" s="1" customFormat="1" ht="24.2" customHeight="1">
      <c r="B94" s="33"/>
      <c r="C94" s="132" t="s">
        <v>74</v>
      </c>
      <c r="D94" s="132" t="s">
        <v>212</v>
      </c>
      <c r="E94" s="133" t="s">
        <v>1021</v>
      </c>
      <c r="F94" s="134" t="s">
        <v>1022</v>
      </c>
      <c r="G94" s="135" t="s">
        <v>654</v>
      </c>
      <c r="H94" s="136">
        <v>1</v>
      </c>
      <c r="I94" s="137"/>
      <c r="J94" s="138">
        <f>ROUND(I94*H94,2)</f>
        <v>0</v>
      </c>
      <c r="K94" s="134" t="s">
        <v>19</v>
      </c>
      <c r="L94" s="33"/>
      <c r="M94" s="139" t="s">
        <v>19</v>
      </c>
      <c r="N94" s="140" t="s">
        <v>45</v>
      </c>
      <c r="P94" s="141">
        <f>O94*H94</f>
        <v>0</v>
      </c>
      <c r="Q94" s="141">
        <v>0</v>
      </c>
      <c r="R94" s="141">
        <f>Q94*H94</f>
        <v>0</v>
      </c>
      <c r="S94" s="141">
        <v>0</v>
      </c>
      <c r="T94" s="142">
        <f>S94*H94</f>
        <v>0</v>
      </c>
      <c r="AR94" s="143" t="s">
        <v>112</v>
      </c>
      <c r="AT94" s="143" t="s">
        <v>212</v>
      </c>
      <c r="AU94" s="143" t="s">
        <v>74</v>
      </c>
      <c r="AY94" s="18" t="s">
        <v>208</v>
      </c>
      <c r="BE94" s="144">
        <f>IF(N94="základní",J94,0)</f>
        <v>0</v>
      </c>
      <c r="BF94" s="144">
        <f>IF(N94="snížená",J94,0)</f>
        <v>0</v>
      </c>
      <c r="BG94" s="144">
        <f>IF(N94="zákl. přenesená",J94,0)</f>
        <v>0</v>
      </c>
      <c r="BH94" s="144">
        <f>IF(N94="sníž. přenesená",J94,0)</f>
        <v>0</v>
      </c>
      <c r="BI94" s="144">
        <f>IF(N94="nulová",J94,0)</f>
        <v>0</v>
      </c>
      <c r="BJ94" s="18" t="s">
        <v>80</v>
      </c>
      <c r="BK94" s="144">
        <f>ROUND(I94*H94,2)</f>
        <v>0</v>
      </c>
      <c r="BL94" s="18" t="s">
        <v>112</v>
      </c>
      <c r="BM94" s="143" t="s">
        <v>112</v>
      </c>
    </row>
    <row r="95" spans="2:47" s="1" customFormat="1" ht="19.5">
      <c r="B95" s="33"/>
      <c r="D95" s="145" t="s">
        <v>218</v>
      </c>
      <c r="F95" s="146" t="s">
        <v>1022</v>
      </c>
      <c r="I95" s="147"/>
      <c r="L95" s="33"/>
      <c r="M95" s="148"/>
      <c r="T95" s="54"/>
      <c r="AT95" s="18" t="s">
        <v>218</v>
      </c>
      <c r="AU95" s="18" t="s">
        <v>74</v>
      </c>
    </row>
    <row r="96" spans="2:65" s="1" customFormat="1" ht="16.5" customHeight="1">
      <c r="B96" s="33"/>
      <c r="C96" s="132" t="s">
        <v>74</v>
      </c>
      <c r="D96" s="132" t="s">
        <v>212</v>
      </c>
      <c r="E96" s="133" t="s">
        <v>1023</v>
      </c>
      <c r="F96" s="134" t="s">
        <v>1024</v>
      </c>
      <c r="G96" s="135" t="s">
        <v>654</v>
      </c>
      <c r="H96" s="136">
        <v>1</v>
      </c>
      <c r="I96" s="137"/>
      <c r="J96" s="138">
        <f>ROUND(I96*H96,2)</f>
        <v>0</v>
      </c>
      <c r="K96" s="134" t="s">
        <v>19</v>
      </c>
      <c r="L96" s="33"/>
      <c r="M96" s="139" t="s">
        <v>19</v>
      </c>
      <c r="N96" s="140" t="s">
        <v>45</v>
      </c>
      <c r="P96" s="141">
        <f>O96*H96</f>
        <v>0</v>
      </c>
      <c r="Q96" s="141">
        <v>0</v>
      </c>
      <c r="R96" s="141">
        <f>Q96*H96</f>
        <v>0</v>
      </c>
      <c r="S96" s="141">
        <v>0</v>
      </c>
      <c r="T96" s="142">
        <f>S96*H96</f>
        <v>0</v>
      </c>
      <c r="AR96" s="143" t="s">
        <v>112</v>
      </c>
      <c r="AT96" s="143" t="s">
        <v>212</v>
      </c>
      <c r="AU96" s="143" t="s">
        <v>74</v>
      </c>
      <c r="AY96" s="18" t="s">
        <v>208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8" t="s">
        <v>80</v>
      </c>
      <c r="BK96" s="144">
        <f>ROUND(I96*H96,2)</f>
        <v>0</v>
      </c>
      <c r="BL96" s="18" t="s">
        <v>112</v>
      </c>
      <c r="BM96" s="143" t="s">
        <v>209</v>
      </c>
    </row>
    <row r="97" spans="2:47" s="1" customFormat="1" ht="12">
      <c r="B97" s="33"/>
      <c r="D97" s="145" t="s">
        <v>218</v>
      </c>
      <c r="F97" s="146" t="s">
        <v>1024</v>
      </c>
      <c r="I97" s="147"/>
      <c r="L97" s="33"/>
      <c r="M97" s="148"/>
      <c r="T97" s="54"/>
      <c r="AT97" s="18" t="s">
        <v>218</v>
      </c>
      <c r="AU97" s="18" t="s">
        <v>74</v>
      </c>
    </row>
    <row r="98" spans="2:65" s="1" customFormat="1" ht="16.5" customHeight="1">
      <c r="B98" s="33"/>
      <c r="C98" s="132" t="s">
        <v>74</v>
      </c>
      <c r="D98" s="132" t="s">
        <v>212</v>
      </c>
      <c r="E98" s="133" t="s">
        <v>1025</v>
      </c>
      <c r="F98" s="134" t="s">
        <v>1026</v>
      </c>
      <c r="G98" s="135" t="s">
        <v>654</v>
      </c>
      <c r="H98" s="136">
        <v>2</v>
      </c>
      <c r="I98" s="137"/>
      <c r="J98" s="138">
        <f>ROUND(I98*H98,2)</f>
        <v>0</v>
      </c>
      <c r="K98" s="134" t="s">
        <v>19</v>
      </c>
      <c r="L98" s="33"/>
      <c r="M98" s="139" t="s">
        <v>19</v>
      </c>
      <c r="N98" s="140" t="s">
        <v>45</v>
      </c>
      <c r="P98" s="141">
        <f>O98*H98</f>
        <v>0</v>
      </c>
      <c r="Q98" s="141">
        <v>0</v>
      </c>
      <c r="R98" s="141">
        <f>Q98*H98</f>
        <v>0</v>
      </c>
      <c r="S98" s="141">
        <v>0</v>
      </c>
      <c r="T98" s="142">
        <f>S98*H98</f>
        <v>0</v>
      </c>
      <c r="AR98" s="143" t="s">
        <v>112</v>
      </c>
      <c r="AT98" s="143" t="s">
        <v>212</v>
      </c>
      <c r="AU98" s="143" t="s">
        <v>74</v>
      </c>
      <c r="AY98" s="18" t="s">
        <v>208</v>
      </c>
      <c r="BE98" s="144">
        <f>IF(N98="základní",J98,0)</f>
        <v>0</v>
      </c>
      <c r="BF98" s="144">
        <f>IF(N98="snížená",J98,0)</f>
        <v>0</v>
      </c>
      <c r="BG98" s="144">
        <f>IF(N98="zákl. přenesená",J98,0)</f>
        <v>0</v>
      </c>
      <c r="BH98" s="144">
        <f>IF(N98="sníž. přenesená",J98,0)</f>
        <v>0</v>
      </c>
      <c r="BI98" s="144">
        <f>IF(N98="nulová",J98,0)</f>
        <v>0</v>
      </c>
      <c r="BJ98" s="18" t="s">
        <v>80</v>
      </c>
      <c r="BK98" s="144">
        <f>ROUND(I98*H98,2)</f>
        <v>0</v>
      </c>
      <c r="BL98" s="18" t="s">
        <v>112</v>
      </c>
      <c r="BM98" s="143" t="s">
        <v>245</v>
      </c>
    </row>
    <row r="99" spans="2:47" s="1" customFormat="1" ht="12">
      <c r="B99" s="33"/>
      <c r="D99" s="145" t="s">
        <v>218</v>
      </c>
      <c r="F99" s="146" t="s">
        <v>1026</v>
      </c>
      <c r="I99" s="147"/>
      <c r="L99" s="33"/>
      <c r="M99" s="148"/>
      <c r="T99" s="54"/>
      <c r="AT99" s="18" t="s">
        <v>218</v>
      </c>
      <c r="AU99" s="18" t="s">
        <v>74</v>
      </c>
    </row>
    <row r="100" spans="2:65" s="1" customFormat="1" ht="16.5" customHeight="1">
      <c r="B100" s="33"/>
      <c r="C100" s="132" t="s">
        <v>74</v>
      </c>
      <c r="D100" s="132" t="s">
        <v>212</v>
      </c>
      <c r="E100" s="133" t="s">
        <v>1027</v>
      </c>
      <c r="F100" s="134" t="s">
        <v>1028</v>
      </c>
      <c r="G100" s="135" t="s">
        <v>654</v>
      </c>
      <c r="H100" s="136">
        <v>4</v>
      </c>
      <c r="I100" s="137"/>
      <c r="J100" s="138">
        <f>ROUND(I100*H100,2)</f>
        <v>0</v>
      </c>
      <c r="K100" s="134" t="s">
        <v>19</v>
      </c>
      <c r="L100" s="33"/>
      <c r="M100" s="139" t="s">
        <v>19</v>
      </c>
      <c r="N100" s="140" t="s">
        <v>45</v>
      </c>
      <c r="P100" s="141">
        <f>O100*H100</f>
        <v>0</v>
      </c>
      <c r="Q100" s="141">
        <v>0</v>
      </c>
      <c r="R100" s="141">
        <f>Q100*H100</f>
        <v>0</v>
      </c>
      <c r="S100" s="141">
        <v>0</v>
      </c>
      <c r="T100" s="142">
        <f>S100*H100</f>
        <v>0</v>
      </c>
      <c r="AR100" s="143" t="s">
        <v>112</v>
      </c>
      <c r="AT100" s="143" t="s">
        <v>212</v>
      </c>
      <c r="AU100" s="143" t="s">
        <v>74</v>
      </c>
      <c r="AY100" s="18" t="s">
        <v>208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8" t="s">
        <v>80</v>
      </c>
      <c r="BK100" s="144">
        <f>ROUND(I100*H100,2)</f>
        <v>0</v>
      </c>
      <c r="BL100" s="18" t="s">
        <v>112</v>
      </c>
      <c r="BM100" s="143" t="s">
        <v>807</v>
      </c>
    </row>
    <row r="101" spans="2:47" s="1" customFormat="1" ht="12">
      <c r="B101" s="33"/>
      <c r="D101" s="145" t="s">
        <v>218</v>
      </c>
      <c r="F101" s="146" t="s">
        <v>1028</v>
      </c>
      <c r="I101" s="147"/>
      <c r="L101" s="33"/>
      <c r="M101" s="148"/>
      <c r="T101" s="54"/>
      <c r="AT101" s="18" t="s">
        <v>218</v>
      </c>
      <c r="AU101" s="18" t="s">
        <v>74</v>
      </c>
    </row>
    <row r="102" spans="2:65" s="1" customFormat="1" ht="16.5" customHeight="1">
      <c r="B102" s="33"/>
      <c r="C102" s="132" t="s">
        <v>74</v>
      </c>
      <c r="D102" s="132" t="s">
        <v>212</v>
      </c>
      <c r="E102" s="133" t="s">
        <v>1029</v>
      </c>
      <c r="F102" s="134" t="s">
        <v>1030</v>
      </c>
      <c r="G102" s="135" t="s">
        <v>236</v>
      </c>
      <c r="H102" s="136">
        <v>14</v>
      </c>
      <c r="I102" s="137"/>
      <c r="J102" s="138">
        <f>ROUND(I102*H102,2)</f>
        <v>0</v>
      </c>
      <c r="K102" s="134" t="s">
        <v>19</v>
      </c>
      <c r="L102" s="33"/>
      <c r="M102" s="139" t="s">
        <v>19</v>
      </c>
      <c r="N102" s="140" t="s">
        <v>45</v>
      </c>
      <c r="P102" s="141">
        <f>O102*H102</f>
        <v>0</v>
      </c>
      <c r="Q102" s="141">
        <v>0</v>
      </c>
      <c r="R102" s="141">
        <f>Q102*H102</f>
        <v>0</v>
      </c>
      <c r="S102" s="141">
        <v>0</v>
      </c>
      <c r="T102" s="142">
        <f>S102*H102</f>
        <v>0</v>
      </c>
      <c r="AR102" s="143" t="s">
        <v>112</v>
      </c>
      <c r="AT102" s="143" t="s">
        <v>212</v>
      </c>
      <c r="AU102" s="143" t="s">
        <v>74</v>
      </c>
      <c r="AY102" s="18" t="s">
        <v>208</v>
      </c>
      <c r="BE102" s="144">
        <f>IF(N102="základní",J102,0)</f>
        <v>0</v>
      </c>
      <c r="BF102" s="144">
        <f>IF(N102="snížená",J102,0)</f>
        <v>0</v>
      </c>
      <c r="BG102" s="144">
        <f>IF(N102="zákl. přenesená",J102,0)</f>
        <v>0</v>
      </c>
      <c r="BH102" s="144">
        <f>IF(N102="sníž. přenesená",J102,0)</f>
        <v>0</v>
      </c>
      <c r="BI102" s="144">
        <f>IF(N102="nulová",J102,0)</f>
        <v>0</v>
      </c>
      <c r="BJ102" s="18" t="s">
        <v>80</v>
      </c>
      <c r="BK102" s="144">
        <f>ROUND(I102*H102,2)</f>
        <v>0</v>
      </c>
      <c r="BL102" s="18" t="s">
        <v>112</v>
      </c>
      <c r="BM102" s="143" t="s">
        <v>8</v>
      </c>
    </row>
    <row r="103" spans="2:47" s="1" customFormat="1" ht="12">
      <c r="B103" s="33"/>
      <c r="D103" s="145" t="s">
        <v>218</v>
      </c>
      <c r="F103" s="146" t="s">
        <v>1030</v>
      </c>
      <c r="I103" s="147"/>
      <c r="L103" s="33"/>
      <c r="M103" s="148"/>
      <c r="T103" s="54"/>
      <c r="AT103" s="18" t="s">
        <v>218</v>
      </c>
      <c r="AU103" s="18" t="s">
        <v>74</v>
      </c>
    </row>
    <row r="104" spans="2:65" s="1" customFormat="1" ht="16.5" customHeight="1">
      <c r="B104" s="33"/>
      <c r="C104" s="132" t="s">
        <v>74</v>
      </c>
      <c r="D104" s="132" t="s">
        <v>212</v>
      </c>
      <c r="E104" s="133" t="s">
        <v>1031</v>
      </c>
      <c r="F104" s="134" t="s">
        <v>1032</v>
      </c>
      <c r="G104" s="135" t="s">
        <v>236</v>
      </c>
      <c r="H104" s="136">
        <v>23</v>
      </c>
      <c r="I104" s="137"/>
      <c r="J104" s="138">
        <f>ROUND(I104*H104,2)</f>
        <v>0</v>
      </c>
      <c r="K104" s="134" t="s">
        <v>19</v>
      </c>
      <c r="L104" s="33"/>
      <c r="M104" s="139" t="s">
        <v>19</v>
      </c>
      <c r="N104" s="140" t="s">
        <v>45</v>
      </c>
      <c r="P104" s="141">
        <f>O104*H104</f>
        <v>0</v>
      </c>
      <c r="Q104" s="141">
        <v>0</v>
      </c>
      <c r="R104" s="141">
        <f>Q104*H104</f>
        <v>0</v>
      </c>
      <c r="S104" s="141">
        <v>0</v>
      </c>
      <c r="T104" s="142">
        <f>S104*H104</f>
        <v>0</v>
      </c>
      <c r="AR104" s="143" t="s">
        <v>112</v>
      </c>
      <c r="AT104" s="143" t="s">
        <v>212</v>
      </c>
      <c r="AU104" s="143" t="s">
        <v>74</v>
      </c>
      <c r="AY104" s="18" t="s">
        <v>208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8" t="s">
        <v>80</v>
      </c>
      <c r="BK104" s="144">
        <f>ROUND(I104*H104,2)</f>
        <v>0</v>
      </c>
      <c r="BL104" s="18" t="s">
        <v>112</v>
      </c>
      <c r="BM104" s="143" t="s">
        <v>837</v>
      </c>
    </row>
    <row r="105" spans="2:47" s="1" customFormat="1" ht="12">
      <c r="B105" s="33"/>
      <c r="D105" s="145" t="s">
        <v>218</v>
      </c>
      <c r="F105" s="146" t="s">
        <v>1032</v>
      </c>
      <c r="I105" s="147"/>
      <c r="L105" s="33"/>
      <c r="M105" s="148"/>
      <c r="T105" s="54"/>
      <c r="AT105" s="18" t="s">
        <v>218</v>
      </c>
      <c r="AU105" s="18" t="s">
        <v>74</v>
      </c>
    </row>
    <row r="106" spans="2:65" s="1" customFormat="1" ht="16.5" customHeight="1">
      <c r="B106" s="33"/>
      <c r="C106" s="132" t="s">
        <v>74</v>
      </c>
      <c r="D106" s="132" t="s">
        <v>212</v>
      </c>
      <c r="E106" s="133" t="s">
        <v>1033</v>
      </c>
      <c r="F106" s="134" t="s">
        <v>1034</v>
      </c>
      <c r="G106" s="135" t="s">
        <v>682</v>
      </c>
      <c r="H106" s="136">
        <v>1</v>
      </c>
      <c r="I106" s="137"/>
      <c r="J106" s="138">
        <f>ROUND(I106*H106,2)</f>
        <v>0</v>
      </c>
      <c r="K106" s="134" t="s">
        <v>19</v>
      </c>
      <c r="L106" s="33"/>
      <c r="M106" s="139" t="s">
        <v>19</v>
      </c>
      <c r="N106" s="140" t="s">
        <v>45</v>
      </c>
      <c r="P106" s="141">
        <f>O106*H106</f>
        <v>0</v>
      </c>
      <c r="Q106" s="141">
        <v>0</v>
      </c>
      <c r="R106" s="141">
        <f>Q106*H106</f>
        <v>0</v>
      </c>
      <c r="S106" s="141">
        <v>0</v>
      </c>
      <c r="T106" s="142">
        <f>S106*H106</f>
        <v>0</v>
      </c>
      <c r="AR106" s="143" t="s">
        <v>112</v>
      </c>
      <c r="AT106" s="143" t="s">
        <v>212</v>
      </c>
      <c r="AU106" s="143" t="s">
        <v>74</v>
      </c>
      <c r="AY106" s="18" t="s">
        <v>208</v>
      </c>
      <c r="BE106" s="144">
        <f>IF(N106="základní",J106,0)</f>
        <v>0</v>
      </c>
      <c r="BF106" s="144">
        <f>IF(N106="snížená",J106,0)</f>
        <v>0</v>
      </c>
      <c r="BG106" s="144">
        <f>IF(N106="zákl. přenesená",J106,0)</f>
        <v>0</v>
      </c>
      <c r="BH106" s="144">
        <f>IF(N106="sníž. přenesená",J106,0)</f>
        <v>0</v>
      </c>
      <c r="BI106" s="144">
        <f>IF(N106="nulová",J106,0)</f>
        <v>0</v>
      </c>
      <c r="BJ106" s="18" t="s">
        <v>80</v>
      </c>
      <c r="BK106" s="144">
        <f>ROUND(I106*H106,2)</f>
        <v>0</v>
      </c>
      <c r="BL106" s="18" t="s">
        <v>112</v>
      </c>
      <c r="BM106" s="143" t="s">
        <v>297</v>
      </c>
    </row>
    <row r="107" spans="2:47" s="1" customFormat="1" ht="12">
      <c r="B107" s="33"/>
      <c r="D107" s="145" t="s">
        <v>218</v>
      </c>
      <c r="F107" s="146" t="s">
        <v>1034</v>
      </c>
      <c r="I107" s="147"/>
      <c r="L107" s="33"/>
      <c r="M107" s="148"/>
      <c r="T107" s="54"/>
      <c r="AT107" s="18" t="s">
        <v>218</v>
      </c>
      <c r="AU107" s="18" t="s">
        <v>74</v>
      </c>
    </row>
    <row r="108" spans="2:65" s="1" customFormat="1" ht="16.5" customHeight="1">
      <c r="B108" s="33"/>
      <c r="C108" s="132" t="s">
        <v>74</v>
      </c>
      <c r="D108" s="132" t="s">
        <v>212</v>
      </c>
      <c r="E108" s="133" t="s">
        <v>1035</v>
      </c>
      <c r="F108" s="134" t="s">
        <v>970</v>
      </c>
      <c r="G108" s="135" t="s">
        <v>654</v>
      </c>
      <c r="H108" s="136">
        <v>1</v>
      </c>
      <c r="I108" s="137"/>
      <c r="J108" s="138">
        <f>ROUND(I108*H108,2)</f>
        <v>0</v>
      </c>
      <c r="K108" s="134" t="s">
        <v>19</v>
      </c>
      <c r="L108" s="33"/>
      <c r="M108" s="139" t="s">
        <v>19</v>
      </c>
      <c r="N108" s="140" t="s">
        <v>45</v>
      </c>
      <c r="P108" s="141">
        <f>O108*H108</f>
        <v>0</v>
      </c>
      <c r="Q108" s="141">
        <v>0</v>
      </c>
      <c r="R108" s="141">
        <f>Q108*H108</f>
        <v>0</v>
      </c>
      <c r="S108" s="141">
        <v>0</v>
      </c>
      <c r="T108" s="142">
        <f>S108*H108</f>
        <v>0</v>
      </c>
      <c r="AR108" s="143" t="s">
        <v>112</v>
      </c>
      <c r="AT108" s="143" t="s">
        <v>212</v>
      </c>
      <c r="AU108" s="143" t="s">
        <v>74</v>
      </c>
      <c r="AY108" s="18" t="s">
        <v>208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8" t="s">
        <v>80</v>
      </c>
      <c r="BK108" s="144">
        <f>ROUND(I108*H108,2)</f>
        <v>0</v>
      </c>
      <c r="BL108" s="18" t="s">
        <v>112</v>
      </c>
      <c r="BM108" s="143" t="s">
        <v>913</v>
      </c>
    </row>
    <row r="109" spans="2:47" s="1" customFormat="1" ht="12">
      <c r="B109" s="33"/>
      <c r="D109" s="145" t="s">
        <v>218</v>
      </c>
      <c r="F109" s="146" t="s">
        <v>970</v>
      </c>
      <c r="I109" s="147"/>
      <c r="L109" s="33"/>
      <c r="M109" s="148"/>
      <c r="T109" s="54"/>
      <c r="AT109" s="18" t="s">
        <v>218</v>
      </c>
      <c r="AU109" s="18" t="s">
        <v>74</v>
      </c>
    </row>
    <row r="110" spans="2:47" s="1" customFormat="1" ht="39">
      <c r="B110" s="33"/>
      <c r="D110" s="145" t="s">
        <v>418</v>
      </c>
      <c r="F110" s="181" t="s">
        <v>972</v>
      </c>
      <c r="I110" s="147"/>
      <c r="L110" s="33"/>
      <c r="M110" s="182"/>
      <c r="N110" s="183"/>
      <c r="O110" s="183"/>
      <c r="P110" s="183"/>
      <c r="Q110" s="183"/>
      <c r="R110" s="183"/>
      <c r="S110" s="183"/>
      <c r="T110" s="184"/>
      <c r="AT110" s="18" t="s">
        <v>418</v>
      </c>
      <c r="AU110" s="18" t="s">
        <v>74</v>
      </c>
    </row>
    <row r="111" spans="2:12" s="1" customFormat="1" ht="6.95" customHeight="1"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33"/>
    </row>
  </sheetData>
  <sheetProtection algorithmName="SHA-512" hashValue="vASb76MpTsH54HeKjHoLzhp8+pW6eCGHZFloWkO5indcUe0Cd0GuodFZn62axZAeDsZTRZfGTbJ/ig9S2p3lcA==" saltValue="cU/p7tedFJ/5Y0NziPC16JysFjGe8hO7S4d0tE/qmFRHUvzbgIfxVVC+aKFVBHvDPVUBawV5N5AJrl9IZePzVw==" spinCount="100000" sheet="1" objects="1" scenarios="1" formatColumns="0" formatRows="0" autoFilter="0"/>
  <autoFilter ref="C90:K110"/>
  <mergeCells count="15">
    <mergeCell ref="E77:H77"/>
    <mergeCell ref="E81:H81"/>
    <mergeCell ref="E79:H79"/>
    <mergeCell ref="E83:H83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11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125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171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2" t="str">
        <f>'Rekapitulace stavby'!K6</f>
        <v>Přístavba objektu SOŠ a SOU Kladno</v>
      </c>
      <c r="F7" s="333"/>
      <c r="G7" s="333"/>
      <c r="H7" s="333"/>
      <c r="L7" s="21"/>
    </row>
    <row r="8" spans="2:12" ht="12.75">
      <c r="B8" s="21"/>
      <c r="D8" s="28" t="s">
        <v>172</v>
      </c>
      <c r="L8" s="21"/>
    </row>
    <row r="9" spans="2:12" ht="16.5" customHeight="1">
      <c r="B9" s="21"/>
      <c r="E9" s="332" t="s">
        <v>733</v>
      </c>
      <c r="F9" s="310"/>
      <c r="G9" s="310"/>
      <c r="H9" s="310"/>
      <c r="L9" s="21"/>
    </row>
    <row r="10" spans="2:12" ht="12" customHeight="1">
      <c r="B10" s="21"/>
      <c r="D10" s="28" t="s">
        <v>174</v>
      </c>
      <c r="L10" s="21"/>
    </row>
    <row r="11" spans="2:12" s="1" customFormat="1" ht="16.5" customHeight="1">
      <c r="B11" s="33"/>
      <c r="E11" s="319" t="s">
        <v>175</v>
      </c>
      <c r="F11" s="334"/>
      <c r="G11" s="334"/>
      <c r="H11" s="334"/>
      <c r="L11" s="33"/>
    </row>
    <row r="12" spans="2:12" s="1" customFormat="1" ht="12" customHeight="1">
      <c r="B12" s="33"/>
      <c r="D12" s="28" t="s">
        <v>892</v>
      </c>
      <c r="L12" s="33"/>
    </row>
    <row r="13" spans="2:12" s="1" customFormat="1" ht="16.5" customHeight="1">
      <c r="B13" s="33"/>
      <c r="E13" s="311" t="s">
        <v>1036</v>
      </c>
      <c r="F13" s="334"/>
      <c r="G13" s="334"/>
      <c r="H13" s="334"/>
      <c r="L13" s="33"/>
    </row>
    <row r="14" spans="2:12" s="1" customFormat="1" ht="12">
      <c r="B14" s="33"/>
      <c r="L14" s="33"/>
    </row>
    <row r="15" spans="2:12" s="1" customFormat="1" ht="12" customHeight="1">
      <c r="B15" s="33"/>
      <c r="D15" s="28" t="s">
        <v>18</v>
      </c>
      <c r="F15" s="26" t="s">
        <v>19</v>
      </c>
      <c r="I15" s="28" t="s">
        <v>20</v>
      </c>
      <c r="J15" s="26" t="s">
        <v>19</v>
      </c>
      <c r="L15" s="33"/>
    </row>
    <row r="16" spans="2:12" s="1" customFormat="1" ht="12" customHeight="1">
      <c r="B16" s="33"/>
      <c r="D16" s="28" t="s">
        <v>21</v>
      </c>
      <c r="F16" s="26" t="s">
        <v>22</v>
      </c>
      <c r="I16" s="28" t="s">
        <v>23</v>
      </c>
      <c r="J16" s="50" t="str">
        <f>'Rekapitulace stavby'!AN8</f>
        <v>19. 9. 2023</v>
      </c>
      <c r="L16" s="33"/>
    </row>
    <row r="17" spans="2:12" s="1" customFormat="1" ht="10.9" customHeight="1">
      <c r="B17" s="33"/>
      <c r="L17" s="33"/>
    </row>
    <row r="18" spans="2:12" s="1" customFormat="1" ht="12" customHeight="1">
      <c r="B18" s="33"/>
      <c r="D18" s="28" t="s">
        <v>25</v>
      </c>
      <c r="I18" s="28" t="s">
        <v>26</v>
      </c>
      <c r="J18" s="26" t="s">
        <v>19</v>
      </c>
      <c r="L18" s="33"/>
    </row>
    <row r="19" spans="2:12" s="1" customFormat="1" ht="18" customHeight="1">
      <c r="B19" s="33"/>
      <c r="E19" s="26" t="s">
        <v>27</v>
      </c>
      <c r="I19" s="28" t="s">
        <v>28</v>
      </c>
      <c r="J19" s="26" t="s">
        <v>19</v>
      </c>
      <c r="L19" s="33"/>
    </row>
    <row r="20" spans="2:12" s="1" customFormat="1" ht="6.95" customHeight="1">
      <c r="B20" s="33"/>
      <c r="L20" s="33"/>
    </row>
    <row r="21" spans="2:12" s="1" customFormat="1" ht="12" customHeight="1">
      <c r="B21" s="33"/>
      <c r="D21" s="28" t="s">
        <v>29</v>
      </c>
      <c r="I21" s="28" t="s">
        <v>26</v>
      </c>
      <c r="J21" s="29" t="str">
        <f>'Rekapitulace stavby'!AN13</f>
        <v>Vyplň údaj</v>
      </c>
      <c r="L21" s="33"/>
    </row>
    <row r="22" spans="2:12" s="1" customFormat="1" ht="18" customHeight="1">
      <c r="B22" s="33"/>
      <c r="E22" s="335" t="str">
        <f>'Rekapitulace stavby'!E14</f>
        <v>Vyplň údaj</v>
      </c>
      <c r="F22" s="324"/>
      <c r="G22" s="324"/>
      <c r="H22" s="324"/>
      <c r="I22" s="28" t="s">
        <v>28</v>
      </c>
      <c r="J22" s="29" t="str">
        <f>'Rekapitulace stavby'!AN14</f>
        <v>Vyplň údaj</v>
      </c>
      <c r="L22" s="33"/>
    </row>
    <row r="23" spans="2:12" s="1" customFormat="1" ht="6.95" customHeight="1">
      <c r="B23" s="33"/>
      <c r="L23" s="33"/>
    </row>
    <row r="24" spans="2:12" s="1" customFormat="1" ht="12" customHeight="1">
      <c r="B24" s="33"/>
      <c r="D24" s="28" t="s">
        <v>31</v>
      </c>
      <c r="I24" s="28" t="s">
        <v>26</v>
      </c>
      <c r="J24" s="26" t="s">
        <v>32</v>
      </c>
      <c r="L24" s="33"/>
    </row>
    <row r="25" spans="2:12" s="1" customFormat="1" ht="18" customHeight="1">
      <c r="B25" s="33"/>
      <c r="E25" s="26" t="s">
        <v>33</v>
      </c>
      <c r="I25" s="28" t="s">
        <v>28</v>
      </c>
      <c r="J25" s="26" t="s">
        <v>34</v>
      </c>
      <c r="L25" s="33"/>
    </row>
    <row r="26" spans="2:12" s="1" customFormat="1" ht="6.95" customHeight="1">
      <c r="B26" s="33"/>
      <c r="L26" s="33"/>
    </row>
    <row r="27" spans="2:12" s="1" customFormat="1" ht="12" customHeight="1">
      <c r="B27" s="33"/>
      <c r="D27" s="28" t="s">
        <v>36</v>
      </c>
      <c r="I27" s="28" t="s">
        <v>26</v>
      </c>
      <c r="J27" s="26" t="s">
        <v>19</v>
      </c>
      <c r="L27" s="33"/>
    </row>
    <row r="28" spans="2:12" s="1" customFormat="1" ht="18" customHeight="1">
      <c r="B28" s="33"/>
      <c r="E28" s="26" t="s">
        <v>37</v>
      </c>
      <c r="I28" s="28" t="s">
        <v>28</v>
      </c>
      <c r="J28" s="26" t="s">
        <v>19</v>
      </c>
      <c r="L28" s="33"/>
    </row>
    <row r="29" spans="2:12" s="1" customFormat="1" ht="6.95" customHeight="1">
      <c r="B29" s="33"/>
      <c r="L29" s="33"/>
    </row>
    <row r="30" spans="2:12" s="1" customFormat="1" ht="12" customHeight="1">
      <c r="B30" s="33"/>
      <c r="D30" s="28" t="s">
        <v>38</v>
      </c>
      <c r="L30" s="33"/>
    </row>
    <row r="31" spans="2:12" s="7" customFormat="1" ht="143.25" customHeight="1">
      <c r="B31" s="92"/>
      <c r="E31" s="328" t="s">
        <v>39</v>
      </c>
      <c r="F31" s="328"/>
      <c r="G31" s="328"/>
      <c r="H31" s="328"/>
      <c r="L31" s="92"/>
    </row>
    <row r="32" spans="2:12" s="1" customFormat="1" ht="6.95" customHeight="1">
      <c r="B32" s="33"/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25.35" customHeight="1">
      <c r="B34" s="33"/>
      <c r="D34" s="93" t="s">
        <v>40</v>
      </c>
      <c r="J34" s="64">
        <f>ROUND(J91,2)</f>
        <v>0</v>
      </c>
      <c r="L34" s="33"/>
    </row>
    <row r="35" spans="2:12" s="1" customFormat="1" ht="6.95" customHeight="1">
      <c r="B35" s="33"/>
      <c r="D35" s="51"/>
      <c r="E35" s="51"/>
      <c r="F35" s="51"/>
      <c r="G35" s="51"/>
      <c r="H35" s="51"/>
      <c r="I35" s="51"/>
      <c r="J35" s="51"/>
      <c r="K35" s="51"/>
      <c r="L35" s="33"/>
    </row>
    <row r="36" spans="2:12" s="1" customFormat="1" ht="14.45" customHeight="1">
      <c r="B36" s="33"/>
      <c r="F36" s="36" t="s">
        <v>42</v>
      </c>
      <c r="I36" s="36" t="s">
        <v>41</v>
      </c>
      <c r="J36" s="36" t="s">
        <v>43</v>
      </c>
      <c r="L36" s="33"/>
    </row>
    <row r="37" spans="2:12" s="1" customFormat="1" ht="14.45" customHeight="1">
      <c r="B37" s="33"/>
      <c r="D37" s="53" t="s">
        <v>44</v>
      </c>
      <c r="E37" s="28" t="s">
        <v>45</v>
      </c>
      <c r="F37" s="83">
        <f>ROUND((SUM(BE91:BE114)),2)</f>
        <v>0</v>
      </c>
      <c r="I37" s="94">
        <v>0.21</v>
      </c>
      <c r="J37" s="83">
        <f>ROUND(((SUM(BE91:BE114))*I37),2)</f>
        <v>0</v>
      </c>
      <c r="L37" s="33"/>
    </row>
    <row r="38" spans="2:12" s="1" customFormat="1" ht="14.45" customHeight="1">
      <c r="B38" s="33"/>
      <c r="E38" s="28" t="s">
        <v>46</v>
      </c>
      <c r="F38" s="83">
        <f>ROUND((SUM(BF91:BF114)),2)</f>
        <v>0</v>
      </c>
      <c r="I38" s="94">
        <v>0.12</v>
      </c>
      <c r="J38" s="83">
        <f>ROUND(((SUM(BF91:BF114))*I38),2)</f>
        <v>0</v>
      </c>
      <c r="L38" s="33"/>
    </row>
    <row r="39" spans="2:12" s="1" customFormat="1" ht="14.45" customHeight="1" hidden="1">
      <c r="B39" s="33"/>
      <c r="E39" s="28" t="s">
        <v>47</v>
      </c>
      <c r="F39" s="83">
        <f>ROUND((SUM(BG91:BG114)),2)</f>
        <v>0</v>
      </c>
      <c r="I39" s="94">
        <v>0.21</v>
      </c>
      <c r="J39" s="83">
        <f>0</f>
        <v>0</v>
      </c>
      <c r="L39" s="33"/>
    </row>
    <row r="40" spans="2:12" s="1" customFormat="1" ht="14.45" customHeight="1" hidden="1">
      <c r="B40" s="33"/>
      <c r="E40" s="28" t="s">
        <v>48</v>
      </c>
      <c r="F40" s="83">
        <f>ROUND((SUM(BH91:BH114)),2)</f>
        <v>0</v>
      </c>
      <c r="I40" s="94">
        <v>0.12</v>
      </c>
      <c r="J40" s="83">
        <f>0</f>
        <v>0</v>
      </c>
      <c r="L40" s="33"/>
    </row>
    <row r="41" spans="2:12" s="1" customFormat="1" ht="14.45" customHeight="1" hidden="1">
      <c r="B41" s="33"/>
      <c r="E41" s="28" t="s">
        <v>49</v>
      </c>
      <c r="F41" s="83">
        <f>ROUND((SUM(BI91:BI114)),2)</f>
        <v>0</v>
      </c>
      <c r="I41" s="94">
        <v>0</v>
      </c>
      <c r="J41" s="83">
        <f>0</f>
        <v>0</v>
      </c>
      <c r="L41" s="33"/>
    </row>
    <row r="42" spans="2:12" s="1" customFormat="1" ht="6.95" customHeight="1">
      <c r="B42" s="33"/>
      <c r="L42" s="33"/>
    </row>
    <row r="43" spans="2:12" s="1" customFormat="1" ht="25.35" customHeight="1">
      <c r="B43" s="33"/>
      <c r="C43" s="95"/>
      <c r="D43" s="96" t="s">
        <v>50</v>
      </c>
      <c r="E43" s="55"/>
      <c r="F43" s="55"/>
      <c r="G43" s="97" t="s">
        <v>51</v>
      </c>
      <c r="H43" s="98" t="s">
        <v>52</v>
      </c>
      <c r="I43" s="55"/>
      <c r="J43" s="99">
        <f>SUM(J34:J41)</f>
        <v>0</v>
      </c>
      <c r="K43" s="100"/>
      <c r="L43" s="33"/>
    </row>
    <row r="44" spans="2:12" s="1" customFormat="1" ht="14.4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3"/>
    </row>
    <row r="48" spans="2:12" s="1" customFormat="1" ht="6.95" customHeight="1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33"/>
    </row>
    <row r="49" spans="2:12" s="1" customFormat="1" ht="24.95" customHeight="1">
      <c r="B49" s="33"/>
      <c r="C49" s="22" t="s">
        <v>178</v>
      </c>
      <c r="L49" s="33"/>
    </row>
    <row r="50" spans="2:12" s="1" customFormat="1" ht="6.95" customHeight="1">
      <c r="B50" s="33"/>
      <c r="L50" s="33"/>
    </row>
    <row r="51" spans="2:12" s="1" customFormat="1" ht="12" customHeight="1">
      <c r="B51" s="33"/>
      <c r="C51" s="28" t="s">
        <v>16</v>
      </c>
      <c r="L51" s="33"/>
    </row>
    <row r="52" spans="2:12" s="1" customFormat="1" ht="16.5" customHeight="1">
      <c r="B52" s="33"/>
      <c r="E52" s="332" t="str">
        <f>E7</f>
        <v>Přístavba objektu SOŠ a SOU Kladno</v>
      </c>
      <c r="F52" s="333"/>
      <c r="G52" s="333"/>
      <c r="H52" s="333"/>
      <c r="L52" s="33"/>
    </row>
    <row r="53" spans="2:12" ht="12" customHeight="1">
      <c r="B53" s="21"/>
      <c r="C53" s="28" t="s">
        <v>172</v>
      </c>
      <c r="L53" s="21"/>
    </row>
    <row r="54" spans="2:12" ht="16.5" customHeight="1">
      <c r="B54" s="21"/>
      <c r="E54" s="332" t="s">
        <v>733</v>
      </c>
      <c r="F54" s="310"/>
      <c r="G54" s="310"/>
      <c r="H54" s="310"/>
      <c r="L54" s="21"/>
    </row>
    <row r="55" spans="2:12" ht="12" customHeight="1">
      <c r="B55" s="21"/>
      <c r="C55" s="28" t="s">
        <v>174</v>
      </c>
      <c r="L55" s="21"/>
    </row>
    <row r="56" spans="2:12" s="1" customFormat="1" ht="16.5" customHeight="1">
      <c r="B56" s="33"/>
      <c r="E56" s="319" t="s">
        <v>175</v>
      </c>
      <c r="F56" s="334"/>
      <c r="G56" s="334"/>
      <c r="H56" s="334"/>
      <c r="L56" s="33"/>
    </row>
    <row r="57" spans="2:12" s="1" customFormat="1" ht="12" customHeight="1">
      <c r="B57" s="33"/>
      <c r="C57" s="28" t="s">
        <v>892</v>
      </c>
      <c r="L57" s="33"/>
    </row>
    <row r="58" spans="2:12" s="1" customFormat="1" ht="16.5" customHeight="1">
      <c r="B58" s="33"/>
      <c r="E58" s="311" t="str">
        <f>E13</f>
        <v>DR. - Domací/školní rozhlas</v>
      </c>
      <c r="F58" s="334"/>
      <c r="G58" s="334"/>
      <c r="H58" s="334"/>
      <c r="L58" s="33"/>
    </row>
    <row r="59" spans="2:12" s="1" customFormat="1" ht="6.95" customHeight="1">
      <c r="B59" s="33"/>
      <c r="L59" s="33"/>
    </row>
    <row r="60" spans="2:12" s="1" customFormat="1" ht="12" customHeight="1">
      <c r="B60" s="33"/>
      <c r="C60" s="28" t="s">
        <v>21</v>
      </c>
      <c r="F60" s="26" t="str">
        <f>F16</f>
        <v>Kladno</v>
      </c>
      <c r="I60" s="28" t="s">
        <v>23</v>
      </c>
      <c r="J60" s="50" t="str">
        <f>IF(J16="","",J16)</f>
        <v>19. 9. 2023</v>
      </c>
      <c r="L60" s="33"/>
    </row>
    <row r="61" spans="2:12" s="1" customFormat="1" ht="6.95" customHeight="1">
      <c r="B61" s="33"/>
      <c r="L61" s="33"/>
    </row>
    <row r="62" spans="2:12" s="1" customFormat="1" ht="40.15" customHeight="1">
      <c r="B62" s="33"/>
      <c r="C62" s="28" t="s">
        <v>25</v>
      </c>
      <c r="F62" s="26" t="str">
        <f>E19</f>
        <v>SOŠ a SOU Kladno, Nám. E. Beneše 2353, Kladno</v>
      </c>
      <c r="I62" s="28" t="s">
        <v>31</v>
      </c>
      <c r="J62" s="31" t="str">
        <f>E25</f>
        <v>Ateliér Civilista s.r.o., Bratronice 241, 273 63</v>
      </c>
      <c r="L62" s="33"/>
    </row>
    <row r="63" spans="2:12" s="1" customFormat="1" ht="15.2" customHeight="1">
      <c r="B63" s="33"/>
      <c r="C63" s="28" t="s">
        <v>29</v>
      </c>
      <c r="F63" s="26" t="str">
        <f>IF(E22="","",E22)</f>
        <v>Vyplň údaj</v>
      </c>
      <c r="I63" s="28" t="s">
        <v>36</v>
      </c>
      <c r="J63" s="31" t="str">
        <f>E28</f>
        <v xml:space="preserve"> </v>
      </c>
      <c r="L63" s="33"/>
    </row>
    <row r="64" spans="2:12" s="1" customFormat="1" ht="10.35" customHeight="1">
      <c r="B64" s="33"/>
      <c r="L64" s="33"/>
    </row>
    <row r="65" spans="2:12" s="1" customFormat="1" ht="29.25" customHeight="1">
      <c r="B65" s="33"/>
      <c r="C65" s="101" t="s">
        <v>179</v>
      </c>
      <c r="D65" s="95"/>
      <c r="E65" s="95"/>
      <c r="F65" s="95"/>
      <c r="G65" s="95"/>
      <c r="H65" s="95"/>
      <c r="I65" s="95"/>
      <c r="J65" s="102" t="s">
        <v>180</v>
      </c>
      <c r="K65" s="95"/>
      <c r="L65" s="33"/>
    </row>
    <row r="66" spans="2:12" s="1" customFormat="1" ht="10.35" customHeight="1">
      <c r="B66" s="33"/>
      <c r="L66" s="33"/>
    </row>
    <row r="67" spans="2:47" s="1" customFormat="1" ht="22.9" customHeight="1">
      <c r="B67" s="33"/>
      <c r="C67" s="103" t="s">
        <v>72</v>
      </c>
      <c r="J67" s="64">
        <f>J91</f>
        <v>0</v>
      </c>
      <c r="L67" s="33"/>
      <c r="AU67" s="18" t="s">
        <v>181</v>
      </c>
    </row>
    <row r="68" spans="2:12" s="1" customFormat="1" ht="21.75" customHeight="1">
      <c r="B68" s="33"/>
      <c r="L68" s="33"/>
    </row>
    <row r="69" spans="2:12" s="1" customFormat="1" ht="6.95" customHeight="1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33"/>
    </row>
    <row r="73" spans="2:12" s="1" customFormat="1" ht="6.95" customHeight="1"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33"/>
    </row>
    <row r="74" spans="2:12" s="1" customFormat="1" ht="24.95" customHeight="1">
      <c r="B74" s="33"/>
      <c r="C74" s="22" t="s">
        <v>193</v>
      </c>
      <c r="L74" s="33"/>
    </row>
    <row r="75" spans="2:12" s="1" customFormat="1" ht="6.95" customHeight="1">
      <c r="B75" s="33"/>
      <c r="L75" s="33"/>
    </row>
    <row r="76" spans="2:12" s="1" customFormat="1" ht="12" customHeight="1">
      <c r="B76" s="33"/>
      <c r="C76" s="28" t="s">
        <v>16</v>
      </c>
      <c r="L76" s="33"/>
    </row>
    <row r="77" spans="2:12" s="1" customFormat="1" ht="16.5" customHeight="1">
      <c r="B77" s="33"/>
      <c r="E77" s="332" t="str">
        <f>E7</f>
        <v>Přístavba objektu SOŠ a SOU Kladno</v>
      </c>
      <c r="F77" s="333"/>
      <c r="G77" s="333"/>
      <c r="H77" s="333"/>
      <c r="L77" s="33"/>
    </row>
    <row r="78" spans="2:12" ht="12" customHeight="1">
      <c r="B78" s="21"/>
      <c r="C78" s="28" t="s">
        <v>172</v>
      </c>
      <c r="L78" s="21"/>
    </row>
    <row r="79" spans="2:12" ht="16.5" customHeight="1">
      <c r="B79" s="21"/>
      <c r="E79" s="332" t="s">
        <v>733</v>
      </c>
      <c r="F79" s="310"/>
      <c r="G79" s="310"/>
      <c r="H79" s="310"/>
      <c r="L79" s="21"/>
    </row>
    <row r="80" spans="2:12" ht="12" customHeight="1">
      <c r="B80" s="21"/>
      <c r="C80" s="28" t="s">
        <v>174</v>
      </c>
      <c r="L80" s="21"/>
    </row>
    <row r="81" spans="2:12" s="1" customFormat="1" ht="16.5" customHeight="1">
      <c r="B81" s="33"/>
      <c r="E81" s="319" t="s">
        <v>175</v>
      </c>
      <c r="F81" s="334"/>
      <c r="G81" s="334"/>
      <c r="H81" s="334"/>
      <c r="L81" s="33"/>
    </row>
    <row r="82" spans="2:12" s="1" customFormat="1" ht="12" customHeight="1">
      <c r="B82" s="33"/>
      <c r="C82" s="28" t="s">
        <v>892</v>
      </c>
      <c r="L82" s="33"/>
    </row>
    <row r="83" spans="2:12" s="1" customFormat="1" ht="16.5" customHeight="1">
      <c r="B83" s="33"/>
      <c r="E83" s="311" t="str">
        <f>E13</f>
        <v>DR. - Domací/školní rozhlas</v>
      </c>
      <c r="F83" s="334"/>
      <c r="G83" s="334"/>
      <c r="H83" s="334"/>
      <c r="L83" s="33"/>
    </row>
    <row r="84" spans="2:12" s="1" customFormat="1" ht="6.95" customHeight="1">
      <c r="B84" s="33"/>
      <c r="L84" s="33"/>
    </row>
    <row r="85" spans="2:12" s="1" customFormat="1" ht="12" customHeight="1">
      <c r="B85" s="33"/>
      <c r="C85" s="28" t="s">
        <v>21</v>
      </c>
      <c r="F85" s="26" t="str">
        <f>F16</f>
        <v>Kladno</v>
      </c>
      <c r="I85" s="28" t="s">
        <v>23</v>
      </c>
      <c r="J85" s="50" t="str">
        <f>IF(J16="","",J16)</f>
        <v>19. 9. 2023</v>
      </c>
      <c r="L85" s="33"/>
    </row>
    <row r="86" spans="2:12" s="1" customFormat="1" ht="6.95" customHeight="1">
      <c r="B86" s="33"/>
      <c r="L86" s="33"/>
    </row>
    <row r="87" spans="2:12" s="1" customFormat="1" ht="40.15" customHeight="1">
      <c r="B87" s="33"/>
      <c r="C87" s="28" t="s">
        <v>25</v>
      </c>
      <c r="F87" s="26" t="str">
        <f>E19</f>
        <v>SOŠ a SOU Kladno, Nám. E. Beneše 2353, Kladno</v>
      </c>
      <c r="I87" s="28" t="s">
        <v>31</v>
      </c>
      <c r="J87" s="31" t="str">
        <f>E25</f>
        <v>Ateliér Civilista s.r.o., Bratronice 241, 273 63</v>
      </c>
      <c r="L87" s="33"/>
    </row>
    <row r="88" spans="2:12" s="1" customFormat="1" ht="15.2" customHeight="1">
      <c r="B88" s="33"/>
      <c r="C88" s="28" t="s">
        <v>29</v>
      </c>
      <c r="F88" s="26" t="str">
        <f>IF(E22="","",E22)</f>
        <v>Vyplň údaj</v>
      </c>
      <c r="I88" s="28" t="s">
        <v>36</v>
      </c>
      <c r="J88" s="31" t="str">
        <f>E28</f>
        <v xml:space="preserve"> </v>
      </c>
      <c r="L88" s="33"/>
    </row>
    <row r="89" spans="2:12" s="1" customFormat="1" ht="10.35" customHeight="1">
      <c r="B89" s="33"/>
      <c r="L89" s="33"/>
    </row>
    <row r="90" spans="2:20" s="10" customFormat="1" ht="29.25" customHeight="1">
      <c r="B90" s="112"/>
      <c r="C90" s="113" t="s">
        <v>194</v>
      </c>
      <c r="D90" s="114" t="s">
        <v>59</v>
      </c>
      <c r="E90" s="114" t="s">
        <v>55</v>
      </c>
      <c r="F90" s="114" t="s">
        <v>56</v>
      </c>
      <c r="G90" s="114" t="s">
        <v>195</v>
      </c>
      <c r="H90" s="114" t="s">
        <v>196</v>
      </c>
      <c r="I90" s="114" t="s">
        <v>197</v>
      </c>
      <c r="J90" s="114" t="s">
        <v>180</v>
      </c>
      <c r="K90" s="115" t="s">
        <v>198</v>
      </c>
      <c r="L90" s="112"/>
      <c r="M90" s="57" t="s">
        <v>19</v>
      </c>
      <c r="N90" s="58" t="s">
        <v>44</v>
      </c>
      <c r="O90" s="58" t="s">
        <v>199</v>
      </c>
      <c r="P90" s="58" t="s">
        <v>200</v>
      </c>
      <c r="Q90" s="58" t="s">
        <v>201</v>
      </c>
      <c r="R90" s="58" t="s">
        <v>202</v>
      </c>
      <c r="S90" s="58" t="s">
        <v>203</v>
      </c>
      <c r="T90" s="59" t="s">
        <v>204</v>
      </c>
    </row>
    <row r="91" spans="2:63" s="1" customFormat="1" ht="22.9" customHeight="1">
      <c r="B91" s="33"/>
      <c r="C91" s="62" t="s">
        <v>205</v>
      </c>
      <c r="J91" s="116">
        <f>BK91</f>
        <v>0</v>
      </c>
      <c r="L91" s="33"/>
      <c r="M91" s="60"/>
      <c r="N91" s="51"/>
      <c r="O91" s="51"/>
      <c r="P91" s="117">
        <f>SUM(P92:P114)</f>
        <v>0</v>
      </c>
      <c r="Q91" s="51"/>
      <c r="R91" s="117">
        <f>SUM(R92:R114)</f>
        <v>0</v>
      </c>
      <c r="S91" s="51"/>
      <c r="T91" s="118">
        <f>SUM(T92:T114)</f>
        <v>0</v>
      </c>
      <c r="AT91" s="18" t="s">
        <v>73</v>
      </c>
      <c r="AU91" s="18" t="s">
        <v>181</v>
      </c>
      <c r="BK91" s="119">
        <f>SUM(BK92:BK114)</f>
        <v>0</v>
      </c>
    </row>
    <row r="92" spans="2:65" s="1" customFormat="1" ht="24.2" customHeight="1">
      <c r="B92" s="33"/>
      <c r="C92" s="132" t="s">
        <v>74</v>
      </c>
      <c r="D92" s="132" t="s">
        <v>212</v>
      </c>
      <c r="E92" s="133" t="s">
        <v>1037</v>
      </c>
      <c r="F92" s="134" t="s">
        <v>1038</v>
      </c>
      <c r="G92" s="135" t="s">
        <v>654</v>
      </c>
      <c r="H92" s="136">
        <v>25</v>
      </c>
      <c r="I92" s="137"/>
      <c r="J92" s="138">
        <f>ROUND(I92*H92,2)</f>
        <v>0</v>
      </c>
      <c r="K92" s="134" t="s">
        <v>19</v>
      </c>
      <c r="L92" s="33"/>
      <c r="M92" s="139" t="s">
        <v>19</v>
      </c>
      <c r="N92" s="140" t="s">
        <v>45</v>
      </c>
      <c r="P92" s="141">
        <f>O92*H92</f>
        <v>0</v>
      </c>
      <c r="Q92" s="141">
        <v>0</v>
      </c>
      <c r="R92" s="141">
        <f>Q92*H92</f>
        <v>0</v>
      </c>
      <c r="S92" s="141">
        <v>0</v>
      </c>
      <c r="T92" s="142">
        <f>S92*H92</f>
        <v>0</v>
      </c>
      <c r="AR92" s="143" t="s">
        <v>112</v>
      </c>
      <c r="AT92" s="143" t="s">
        <v>212</v>
      </c>
      <c r="AU92" s="143" t="s">
        <v>74</v>
      </c>
      <c r="AY92" s="18" t="s">
        <v>208</v>
      </c>
      <c r="BE92" s="144">
        <f>IF(N92="základní",J92,0)</f>
        <v>0</v>
      </c>
      <c r="BF92" s="144">
        <f>IF(N92="snížená",J92,0)</f>
        <v>0</v>
      </c>
      <c r="BG92" s="144">
        <f>IF(N92="zákl. přenesená",J92,0)</f>
        <v>0</v>
      </c>
      <c r="BH92" s="144">
        <f>IF(N92="sníž. přenesená",J92,0)</f>
        <v>0</v>
      </c>
      <c r="BI92" s="144">
        <f>IF(N92="nulová",J92,0)</f>
        <v>0</v>
      </c>
      <c r="BJ92" s="18" t="s">
        <v>80</v>
      </c>
      <c r="BK92" s="144">
        <f>ROUND(I92*H92,2)</f>
        <v>0</v>
      </c>
      <c r="BL92" s="18" t="s">
        <v>112</v>
      </c>
      <c r="BM92" s="143" t="s">
        <v>82</v>
      </c>
    </row>
    <row r="93" spans="2:47" s="1" customFormat="1" ht="19.5">
      <c r="B93" s="33"/>
      <c r="D93" s="145" t="s">
        <v>218</v>
      </c>
      <c r="F93" s="146" t="s">
        <v>1038</v>
      </c>
      <c r="I93" s="147"/>
      <c r="L93" s="33"/>
      <c r="M93" s="148"/>
      <c r="T93" s="54"/>
      <c r="AT93" s="18" t="s">
        <v>218</v>
      </c>
      <c r="AU93" s="18" t="s">
        <v>74</v>
      </c>
    </row>
    <row r="94" spans="2:51" s="13" customFormat="1" ht="12">
      <c r="B94" s="157"/>
      <c r="D94" s="145" t="s">
        <v>222</v>
      </c>
      <c r="E94" s="158" t="s">
        <v>19</v>
      </c>
      <c r="F94" s="159" t="s">
        <v>1039</v>
      </c>
      <c r="H94" s="160">
        <v>25</v>
      </c>
      <c r="I94" s="161"/>
      <c r="L94" s="157"/>
      <c r="M94" s="162"/>
      <c r="T94" s="163"/>
      <c r="AT94" s="158" t="s">
        <v>222</v>
      </c>
      <c r="AU94" s="158" t="s">
        <v>74</v>
      </c>
      <c r="AV94" s="13" t="s">
        <v>82</v>
      </c>
      <c r="AW94" s="13" t="s">
        <v>35</v>
      </c>
      <c r="AX94" s="13" t="s">
        <v>74</v>
      </c>
      <c r="AY94" s="158" t="s">
        <v>208</v>
      </c>
    </row>
    <row r="95" spans="2:51" s="14" customFormat="1" ht="12">
      <c r="B95" s="164"/>
      <c r="D95" s="145" t="s">
        <v>222</v>
      </c>
      <c r="E95" s="165" t="s">
        <v>19</v>
      </c>
      <c r="F95" s="166" t="s">
        <v>226</v>
      </c>
      <c r="H95" s="167">
        <v>25</v>
      </c>
      <c r="I95" s="168"/>
      <c r="L95" s="164"/>
      <c r="M95" s="169"/>
      <c r="T95" s="170"/>
      <c r="AT95" s="165" t="s">
        <v>222</v>
      </c>
      <c r="AU95" s="165" t="s">
        <v>74</v>
      </c>
      <c r="AV95" s="14" t="s">
        <v>112</v>
      </c>
      <c r="AW95" s="14" t="s">
        <v>35</v>
      </c>
      <c r="AX95" s="14" t="s">
        <v>80</v>
      </c>
      <c r="AY95" s="165" t="s">
        <v>208</v>
      </c>
    </row>
    <row r="96" spans="2:65" s="1" customFormat="1" ht="16.5" customHeight="1">
      <c r="B96" s="33"/>
      <c r="C96" s="132" t="s">
        <v>74</v>
      </c>
      <c r="D96" s="132" t="s">
        <v>212</v>
      </c>
      <c r="E96" s="133" t="s">
        <v>1040</v>
      </c>
      <c r="F96" s="134" t="s">
        <v>1041</v>
      </c>
      <c r="G96" s="135" t="s">
        <v>654</v>
      </c>
      <c r="H96" s="136">
        <v>1</v>
      </c>
      <c r="I96" s="137"/>
      <c r="J96" s="138">
        <f>ROUND(I96*H96,2)</f>
        <v>0</v>
      </c>
      <c r="K96" s="134" t="s">
        <v>19</v>
      </c>
      <c r="L96" s="33"/>
      <c r="M96" s="139" t="s">
        <v>19</v>
      </c>
      <c r="N96" s="140" t="s">
        <v>45</v>
      </c>
      <c r="P96" s="141">
        <f>O96*H96</f>
        <v>0</v>
      </c>
      <c r="Q96" s="141">
        <v>0</v>
      </c>
      <c r="R96" s="141">
        <f>Q96*H96</f>
        <v>0</v>
      </c>
      <c r="S96" s="141">
        <v>0</v>
      </c>
      <c r="T96" s="142">
        <f>S96*H96</f>
        <v>0</v>
      </c>
      <c r="AR96" s="143" t="s">
        <v>112</v>
      </c>
      <c r="AT96" s="143" t="s">
        <v>212</v>
      </c>
      <c r="AU96" s="143" t="s">
        <v>74</v>
      </c>
      <c r="AY96" s="18" t="s">
        <v>208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8" t="s">
        <v>80</v>
      </c>
      <c r="BK96" s="144">
        <f>ROUND(I96*H96,2)</f>
        <v>0</v>
      </c>
      <c r="BL96" s="18" t="s">
        <v>112</v>
      </c>
      <c r="BM96" s="143" t="s">
        <v>112</v>
      </c>
    </row>
    <row r="97" spans="2:47" s="1" customFormat="1" ht="12">
      <c r="B97" s="33"/>
      <c r="D97" s="145" t="s">
        <v>218</v>
      </c>
      <c r="F97" s="146" t="s">
        <v>1041</v>
      </c>
      <c r="I97" s="147"/>
      <c r="L97" s="33"/>
      <c r="M97" s="148"/>
      <c r="T97" s="54"/>
      <c r="AT97" s="18" t="s">
        <v>218</v>
      </c>
      <c r="AU97" s="18" t="s">
        <v>74</v>
      </c>
    </row>
    <row r="98" spans="2:65" s="1" customFormat="1" ht="16.5" customHeight="1">
      <c r="B98" s="33"/>
      <c r="C98" s="132" t="s">
        <v>74</v>
      </c>
      <c r="D98" s="132" t="s">
        <v>212</v>
      </c>
      <c r="E98" s="133" t="s">
        <v>1042</v>
      </c>
      <c r="F98" s="134" t="s">
        <v>1043</v>
      </c>
      <c r="G98" s="135" t="s">
        <v>654</v>
      </c>
      <c r="H98" s="136">
        <v>1</v>
      </c>
      <c r="I98" s="137"/>
      <c r="J98" s="138">
        <f>ROUND(I98*H98,2)</f>
        <v>0</v>
      </c>
      <c r="K98" s="134" t="s">
        <v>19</v>
      </c>
      <c r="L98" s="33"/>
      <c r="M98" s="139" t="s">
        <v>19</v>
      </c>
      <c r="N98" s="140" t="s">
        <v>45</v>
      </c>
      <c r="P98" s="141">
        <f>O98*H98</f>
        <v>0</v>
      </c>
      <c r="Q98" s="141">
        <v>0</v>
      </c>
      <c r="R98" s="141">
        <f>Q98*H98</f>
        <v>0</v>
      </c>
      <c r="S98" s="141">
        <v>0</v>
      </c>
      <c r="T98" s="142">
        <f>S98*H98</f>
        <v>0</v>
      </c>
      <c r="AR98" s="143" t="s">
        <v>112</v>
      </c>
      <c r="AT98" s="143" t="s">
        <v>212</v>
      </c>
      <c r="AU98" s="143" t="s">
        <v>74</v>
      </c>
      <c r="AY98" s="18" t="s">
        <v>208</v>
      </c>
      <c r="BE98" s="144">
        <f>IF(N98="základní",J98,0)</f>
        <v>0</v>
      </c>
      <c r="BF98" s="144">
        <f>IF(N98="snížená",J98,0)</f>
        <v>0</v>
      </c>
      <c r="BG98" s="144">
        <f>IF(N98="zákl. přenesená",J98,0)</f>
        <v>0</v>
      </c>
      <c r="BH98" s="144">
        <f>IF(N98="sníž. přenesená",J98,0)</f>
        <v>0</v>
      </c>
      <c r="BI98" s="144">
        <f>IF(N98="nulová",J98,0)</f>
        <v>0</v>
      </c>
      <c r="BJ98" s="18" t="s">
        <v>80</v>
      </c>
      <c r="BK98" s="144">
        <f>ROUND(I98*H98,2)</f>
        <v>0</v>
      </c>
      <c r="BL98" s="18" t="s">
        <v>112</v>
      </c>
      <c r="BM98" s="143" t="s">
        <v>209</v>
      </c>
    </row>
    <row r="99" spans="2:47" s="1" customFormat="1" ht="12">
      <c r="B99" s="33"/>
      <c r="D99" s="145" t="s">
        <v>218</v>
      </c>
      <c r="F99" s="146" t="s">
        <v>1043</v>
      </c>
      <c r="I99" s="147"/>
      <c r="L99" s="33"/>
      <c r="M99" s="148"/>
      <c r="T99" s="54"/>
      <c r="AT99" s="18" t="s">
        <v>218</v>
      </c>
      <c r="AU99" s="18" t="s">
        <v>74</v>
      </c>
    </row>
    <row r="100" spans="2:65" s="1" customFormat="1" ht="16.5" customHeight="1">
      <c r="B100" s="33"/>
      <c r="C100" s="132" t="s">
        <v>74</v>
      </c>
      <c r="D100" s="132" t="s">
        <v>212</v>
      </c>
      <c r="E100" s="133" t="s">
        <v>1029</v>
      </c>
      <c r="F100" s="134" t="s">
        <v>1030</v>
      </c>
      <c r="G100" s="135" t="s">
        <v>236</v>
      </c>
      <c r="H100" s="136">
        <v>212</v>
      </c>
      <c r="I100" s="137"/>
      <c r="J100" s="138">
        <f>ROUND(I100*H100,2)</f>
        <v>0</v>
      </c>
      <c r="K100" s="134" t="s">
        <v>19</v>
      </c>
      <c r="L100" s="33"/>
      <c r="M100" s="139" t="s">
        <v>19</v>
      </c>
      <c r="N100" s="140" t="s">
        <v>45</v>
      </c>
      <c r="P100" s="141">
        <f>O100*H100</f>
        <v>0</v>
      </c>
      <c r="Q100" s="141">
        <v>0</v>
      </c>
      <c r="R100" s="141">
        <f>Q100*H100</f>
        <v>0</v>
      </c>
      <c r="S100" s="141">
        <v>0</v>
      </c>
      <c r="T100" s="142">
        <f>S100*H100</f>
        <v>0</v>
      </c>
      <c r="AR100" s="143" t="s">
        <v>112</v>
      </c>
      <c r="AT100" s="143" t="s">
        <v>212</v>
      </c>
      <c r="AU100" s="143" t="s">
        <v>74</v>
      </c>
      <c r="AY100" s="18" t="s">
        <v>208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8" t="s">
        <v>80</v>
      </c>
      <c r="BK100" s="144">
        <f>ROUND(I100*H100,2)</f>
        <v>0</v>
      </c>
      <c r="BL100" s="18" t="s">
        <v>112</v>
      </c>
      <c r="BM100" s="143" t="s">
        <v>245</v>
      </c>
    </row>
    <row r="101" spans="2:47" s="1" customFormat="1" ht="12">
      <c r="B101" s="33"/>
      <c r="D101" s="145" t="s">
        <v>218</v>
      </c>
      <c r="F101" s="146" t="s">
        <v>1030</v>
      </c>
      <c r="I101" s="147"/>
      <c r="L101" s="33"/>
      <c r="M101" s="148"/>
      <c r="T101" s="54"/>
      <c r="AT101" s="18" t="s">
        <v>218</v>
      </c>
      <c r="AU101" s="18" t="s">
        <v>74</v>
      </c>
    </row>
    <row r="102" spans="2:51" s="13" customFormat="1" ht="12">
      <c r="B102" s="157"/>
      <c r="D102" s="145" t="s">
        <v>222</v>
      </c>
      <c r="E102" s="158" t="s">
        <v>19</v>
      </c>
      <c r="F102" s="159" t="s">
        <v>1044</v>
      </c>
      <c r="H102" s="160">
        <v>212</v>
      </c>
      <c r="I102" s="161"/>
      <c r="L102" s="157"/>
      <c r="M102" s="162"/>
      <c r="T102" s="163"/>
      <c r="AT102" s="158" t="s">
        <v>222</v>
      </c>
      <c r="AU102" s="158" t="s">
        <v>74</v>
      </c>
      <c r="AV102" s="13" t="s">
        <v>82</v>
      </c>
      <c r="AW102" s="13" t="s">
        <v>35</v>
      </c>
      <c r="AX102" s="13" t="s">
        <v>74</v>
      </c>
      <c r="AY102" s="158" t="s">
        <v>208</v>
      </c>
    </row>
    <row r="103" spans="2:51" s="14" customFormat="1" ht="12">
      <c r="B103" s="164"/>
      <c r="D103" s="145" t="s">
        <v>222</v>
      </c>
      <c r="E103" s="165" t="s">
        <v>19</v>
      </c>
      <c r="F103" s="166" t="s">
        <v>226</v>
      </c>
      <c r="H103" s="167">
        <v>212</v>
      </c>
      <c r="I103" s="168"/>
      <c r="L103" s="164"/>
      <c r="M103" s="169"/>
      <c r="T103" s="170"/>
      <c r="AT103" s="165" t="s">
        <v>222</v>
      </c>
      <c r="AU103" s="165" t="s">
        <v>74</v>
      </c>
      <c r="AV103" s="14" t="s">
        <v>112</v>
      </c>
      <c r="AW103" s="14" t="s">
        <v>35</v>
      </c>
      <c r="AX103" s="14" t="s">
        <v>80</v>
      </c>
      <c r="AY103" s="165" t="s">
        <v>208</v>
      </c>
    </row>
    <row r="104" spans="2:65" s="1" customFormat="1" ht="16.5" customHeight="1">
      <c r="B104" s="33"/>
      <c r="C104" s="132" t="s">
        <v>74</v>
      </c>
      <c r="D104" s="132" t="s">
        <v>212</v>
      </c>
      <c r="E104" s="133" t="s">
        <v>1045</v>
      </c>
      <c r="F104" s="134" t="s">
        <v>1046</v>
      </c>
      <c r="G104" s="135" t="s">
        <v>236</v>
      </c>
      <c r="H104" s="136">
        <v>52</v>
      </c>
      <c r="I104" s="137"/>
      <c r="J104" s="138">
        <f>ROUND(I104*H104,2)</f>
        <v>0</v>
      </c>
      <c r="K104" s="134" t="s">
        <v>19</v>
      </c>
      <c r="L104" s="33"/>
      <c r="M104" s="139" t="s">
        <v>19</v>
      </c>
      <c r="N104" s="140" t="s">
        <v>45</v>
      </c>
      <c r="P104" s="141">
        <f>O104*H104</f>
        <v>0</v>
      </c>
      <c r="Q104" s="141">
        <v>0</v>
      </c>
      <c r="R104" s="141">
        <f>Q104*H104</f>
        <v>0</v>
      </c>
      <c r="S104" s="141">
        <v>0</v>
      </c>
      <c r="T104" s="142">
        <f>S104*H104</f>
        <v>0</v>
      </c>
      <c r="AR104" s="143" t="s">
        <v>112</v>
      </c>
      <c r="AT104" s="143" t="s">
        <v>212</v>
      </c>
      <c r="AU104" s="143" t="s">
        <v>74</v>
      </c>
      <c r="AY104" s="18" t="s">
        <v>208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8" t="s">
        <v>80</v>
      </c>
      <c r="BK104" s="144">
        <f>ROUND(I104*H104,2)</f>
        <v>0</v>
      </c>
      <c r="BL104" s="18" t="s">
        <v>112</v>
      </c>
      <c r="BM104" s="143" t="s">
        <v>807</v>
      </c>
    </row>
    <row r="105" spans="2:47" s="1" customFormat="1" ht="12">
      <c r="B105" s="33"/>
      <c r="D105" s="145" t="s">
        <v>218</v>
      </c>
      <c r="F105" s="146" t="s">
        <v>1046</v>
      </c>
      <c r="I105" s="147"/>
      <c r="L105" s="33"/>
      <c r="M105" s="148"/>
      <c r="T105" s="54"/>
      <c r="AT105" s="18" t="s">
        <v>218</v>
      </c>
      <c r="AU105" s="18" t="s">
        <v>74</v>
      </c>
    </row>
    <row r="106" spans="2:65" s="1" customFormat="1" ht="16.5" customHeight="1">
      <c r="B106" s="33"/>
      <c r="C106" s="132" t="s">
        <v>74</v>
      </c>
      <c r="D106" s="132" t="s">
        <v>212</v>
      </c>
      <c r="E106" s="133" t="s">
        <v>1047</v>
      </c>
      <c r="F106" s="134" t="s">
        <v>1048</v>
      </c>
      <c r="G106" s="135" t="s">
        <v>635</v>
      </c>
      <c r="H106" s="136">
        <v>2</v>
      </c>
      <c r="I106" s="137"/>
      <c r="J106" s="138">
        <f>ROUND(I106*H106,2)</f>
        <v>0</v>
      </c>
      <c r="K106" s="134" t="s">
        <v>19</v>
      </c>
      <c r="L106" s="33"/>
      <c r="M106" s="139" t="s">
        <v>19</v>
      </c>
      <c r="N106" s="140" t="s">
        <v>45</v>
      </c>
      <c r="P106" s="141">
        <f>O106*H106</f>
        <v>0</v>
      </c>
      <c r="Q106" s="141">
        <v>0</v>
      </c>
      <c r="R106" s="141">
        <f>Q106*H106</f>
        <v>0</v>
      </c>
      <c r="S106" s="141">
        <v>0</v>
      </c>
      <c r="T106" s="142">
        <f>S106*H106</f>
        <v>0</v>
      </c>
      <c r="AR106" s="143" t="s">
        <v>112</v>
      </c>
      <c r="AT106" s="143" t="s">
        <v>212</v>
      </c>
      <c r="AU106" s="143" t="s">
        <v>74</v>
      </c>
      <c r="AY106" s="18" t="s">
        <v>208</v>
      </c>
      <c r="BE106" s="144">
        <f>IF(N106="základní",J106,0)</f>
        <v>0</v>
      </c>
      <c r="BF106" s="144">
        <f>IF(N106="snížená",J106,0)</f>
        <v>0</v>
      </c>
      <c r="BG106" s="144">
        <f>IF(N106="zákl. přenesená",J106,0)</f>
        <v>0</v>
      </c>
      <c r="BH106" s="144">
        <f>IF(N106="sníž. přenesená",J106,0)</f>
        <v>0</v>
      </c>
      <c r="BI106" s="144">
        <f>IF(N106="nulová",J106,0)</f>
        <v>0</v>
      </c>
      <c r="BJ106" s="18" t="s">
        <v>80</v>
      </c>
      <c r="BK106" s="144">
        <f>ROUND(I106*H106,2)</f>
        <v>0</v>
      </c>
      <c r="BL106" s="18" t="s">
        <v>112</v>
      </c>
      <c r="BM106" s="143" t="s">
        <v>8</v>
      </c>
    </row>
    <row r="107" spans="2:47" s="1" customFormat="1" ht="12">
      <c r="B107" s="33"/>
      <c r="D107" s="145" t="s">
        <v>218</v>
      </c>
      <c r="F107" s="146" t="s">
        <v>1048</v>
      </c>
      <c r="I107" s="147"/>
      <c r="L107" s="33"/>
      <c r="M107" s="148"/>
      <c r="T107" s="54"/>
      <c r="AT107" s="18" t="s">
        <v>218</v>
      </c>
      <c r="AU107" s="18" t="s">
        <v>74</v>
      </c>
    </row>
    <row r="108" spans="2:51" s="13" customFormat="1" ht="12">
      <c r="B108" s="157"/>
      <c r="D108" s="145" t="s">
        <v>222</v>
      </c>
      <c r="E108" s="158" t="s">
        <v>19</v>
      </c>
      <c r="F108" s="159" t="s">
        <v>82</v>
      </c>
      <c r="H108" s="160">
        <v>2</v>
      </c>
      <c r="I108" s="161"/>
      <c r="L108" s="157"/>
      <c r="M108" s="162"/>
      <c r="T108" s="163"/>
      <c r="AT108" s="158" t="s">
        <v>222</v>
      </c>
      <c r="AU108" s="158" t="s">
        <v>74</v>
      </c>
      <c r="AV108" s="13" t="s">
        <v>82</v>
      </c>
      <c r="AW108" s="13" t="s">
        <v>35</v>
      </c>
      <c r="AX108" s="13" t="s">
        <v>74</v>
      </c>
      <c r="AY108" s="158" t="s">
        <v>208</v>
      </c>
    </row>
    <row r="109" spans="2:51" s="14" customFormat="1" ht="12">
      <c r="B109" s="164"/>
      <c r="D109" s="145" t="s">
        <v>222</v>
      </c>
      <c r="E109" s="165" t="s">
        <v>19</v>
      </c>
      <c r="F109" s="166" t="s">
        <v>226</v>
      </c>
      <c r="H109" s="167">
        <v>2</v>
      </c>
      <c r="I109" s="168"/>
      <c r="L109" s="164"/>
      <c r="M109" s="169"/>
      <c r="T109" s="170"/>
      <c r="AT109" s="165" t="s">
        <v>222</v>
      </c>
      <c r="AU109" s="165" t="s">
        <v>74</v>
      </c>
      <c r="AV109" s="14" t="s">
        <v>112</v>
      </c>
      <c r="AW109" s="14" t="s">
        <v>35</v>
      </c>
      <c r="AX109" s="14" t="s">
        <v>80</v>
      </c>
      <c r="AY109" s="165" t="s">
        <v>208</v>
      </c>
    </row>
    <row r="110" spans="2:65" s="1" customFormat="1" ht="16.5" customHeight="1">
      <c r="B110" s="33"/>
      <c r="C110" s="132" t="s">
        <v>74</v>
      </c>
      <c r="D110" s="132" t="s">
        <v>212</v>
      </c>
      <c r="E110" s="133" t="s">
        <v>1049</v>
      </c>
      <c r="F110" s="134" t="s">
        <v>970</v>
      </c>
      <c r="G110" s="135" t="s">
        <v>654</v>
      </c>
      <c r="H110" s="136">
        <v>1</v>
      </c>
      <c r="I110" s="137"/>
      <c r="J110" s="138">
        <f>ROUND(I110*H110,2)</f>
        <v>0</v>
      </c>
      <c r="K110" s="134" t="s">
        <v>19</v>
      </c>
      <c r="L110" s="33"/>
      <c r="M110" s="139" t="s">
        <v>19</v>
      </c>
      <c r="N110" s="140" t="s">
        <v>45</v>
      </c>
      <c r="P110" s="141">
        <f>O110*H110</f>
        <v>0</v>
      </c>
      <c r="Q110" s="141">
        <v>0</v>
      </c>
      <c r="R110" s="141">
        <f>Q110*H110</f>
        <v>0</v>
      </c>
      <c r="S110" s="141">
        <v>0</v>
      </c>
      <c r="T110" s="142">
        <f>S110*H110</f>
        <v>0</v>
      </c>
      <c r="AR110" s="143" t="s">
        <v>112</v>
      </c>
      <c r="AT110" s="143" t="s">
        <v>212</v>
      </c>
      <c r="AU110" s="143" t="s">
        <v>74</v>
      </c>
      <c r="AY110" s="18" t="s">
        <v>208</v>
      </c>
      <c r="BE110" s="144">
        <f>IF(N110="základní",J110,0)</f>
        <v>0</v>
      </c>
      <c r="BF110" s="144">
        <f>IF(N110="snížená",J110,0)</f>
        <v>0</v>
      </c>
      <c r="BG110" s="144">
        <f>IF(N110="zákl. přenesená",J110,0)</f>
        <v>0</v>
      </c>
      <c r="BH110" s="144">
        <f>IF(N110="sníž. přenesená",J110,0)</f>
        <v>0</v>
      </c>
      <c r="BI110" s="144">
        <f>IF(N110="nulová",J110,0)</f>
        <v>0</v>
      </c>
      <c r="BJ110" s="18" t="s">
        <v>80</v>
      </c>
      <c r="BK110" s="144">
        <f>ROUND(I110*H110,2)</f>
        <v>0</v>
      </c>
      <c r="BL110" s="18" t="s">
        <v>112</v>
      </c>
      <c r="BM110" s="143" t="s">
        <v>837</v>
      </c>
    </row>
    <row r="111" spans="2:47" s="1" customFormat="1" ht="12">
      <c r="B111" s="33"/>
      <c r="D111" s="145" t="s">
        <v>218</v>
      </c>
      <c r="F111" s="146" t="s">
        <v>970</v>
      </c>
      <c r="I111" s="147"/>
      <c r="L111" s="33"/>
      <c r="M111" s="148"/>
      <c r="T111" s="54"/>
      <c r="AT111" s="18" t="s">
        <v>218</v>
      </c>
      <c r="AU111" s="18" t="s">
        <v>74</v>
      </c>
    </row>
    <row r="112" spans="2:47" s="1" customFormat="1" ht="39">
      <c r="B112" s="33"/>
      <c r="D112" s="145" t="s">
        <v>418</v>
      </c>
      <c r="F112" s="181" t="s">
        <v>972</v>
      </c>
      <c r="I112" s="147"/>
      <c r="L112" s="33"/>
      <c r="M112" s="148"/>
      <c r="T112" s="54"/>
      <c r="AT112" s="18" t="s">
        <v>418</v>
      </c>
      <c r="AU112" s="18" t="s">
        <v>74</v>
      </c>
    </row>
    <row r="113" spans="2:51" s="13" customFormat="1" ht="12">
      <c r="B113" s="157"/>
      <c r="D113" s="145" t="s">
        <v>222</v>
      </c>
      <c r="E113" s="158" t="s">
        <v>19</v>
      </c>
      <c r="F113" s="159" t="s">
        <v>80</v>
      </c>
      <c r="H113" s="160">
        <v>1</v>
      </c>
      <c r="I113" s="161"/>
      <c r="L113" s="157"/>
      <c r="M113" s="162"/>
      <c r="T113" s="163"/>
      <c r="AT113" s="158" t="s">
        <v>222</v>
      </c>
      <c r="AU113" s="158" t="s">
        <v>74</v>
      </c>
      <c r="AV113" s="13" t="s">
        <v>82</v>
      </c>
      <c r="AW113" s="13" t="s">
        <v>35</v>
      </c>
      <c r="AX113" s="13" t="s">
        <v>74</v>
      </c>
      <c r="AY113" s="158" t="s">
        <v>208</v>
      </c>
    </row>
    <row r="114" spans="2:51" s="14" customFormat="1" ht="12">
      <c r="B114" s="164"/>
      <c r="D114" s="145" t="s">
        <v>222</v>
      </c>
      <c r="E114" s="165" t="s">
        <v>19</v>
      </c>
      <c r="F114" s="166" t="s">
        <v>226</v>
      </c>
      <c r="H114" s="167">
        <v>1</v>
      </c>
      <c r="I114" s="168"/>
      <c r="L114" s="164"/>
      <c r="M114" s="185"/>
      <c r="N114" s="186"/>
      <c r="O114" s="186"/>
      <c r="P114" s="186"/>
      <c r="Q114" s="186"/>
      <c r="R114" s="186"/>
      <c r="S114" s="186"/>
      <c r="T114" s="187"/>
      <c r="AT114" s="165" t="s">
        <v>222</v>
      </c>
      <c r="AU114" s="165" t="s">
        <v>74</v>
      </c>
      <c r="AV114" s="14" t="s">
        <v>112</v>
      </c>
      <c r="AW114" s="14" t="s">
        <v>35</v>
      </c>
      <c r="AX114" s="14" t="s">
        <v>80</v>
      </c>
      <c r="AY114" s="165" t="s">
        <v>208</v>
      </c>
    </row>
    <row r="115" spans="2:12" s="1" customFormat="1" ht="6.95" customHeight="1"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33"/>
    </row>
  </sheetData>
  <sheetProtection algorithmName="SHA-512" hashValue="NjVLjvC+9fu7ZQXEezo3HFeOHknxqA08427qxEDiUVQDgZ49XNv7OYfylK4ukSsUs69u/GFZ7GzgzdLCDWw6Gw==" saltValue="B8HZCJLrHYCk3uP3KdgpYSOaRjVNBUd6ewNSh85i8OpbQqldLVOMARvQpt30ocIMKjo4w6Zf0ffo5kV2JXRTHQ==" spinCount="100000" sheet="1" objects="1" scenarios="1" formatColumns="0" formatRows="0" autoFilter="0"/>
  <autoFilter ref="C90:K114"/>
  <mergeCells count="15">
    <mergeCell ref="E77:H77"/>
    <mergeCell ref="E81:H81"/>
    <mergeCell ref="E79:H79"/>
    <mergeCell ref="E83:H83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9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128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171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2" t="str">
        <f>'Rekapitulace stavby'!K6</f>
        <v>Přístavba objektu SOŠ a SOU Kladno</v>
      </c>
      <c r="F7" s="333"/>
      <c r="G7" s="333"/>
      <c r="H7" s="333"/>
      <c r="L7" s="21"/>
    </row>
    <row r="8" spans="2:12" ht="12.75">
      <c r="B8" s="21"/>
      <c r="D8" s="28" t="s">
        <v>172</v>
      </c>
      <c r="L8" s="21"/>
    </row>
    <row r="9" spans="2:12" ht="16.5" customHeight="1">
      <c r="B9" s="21"/>
      <c r="E9" s="332" t="s">
        <v>733</v>
      </c>
      <c r="F9" s="310"/>
      <c r="G9" s="310"/>
      <c r="H9" s="310"/>
      <c r="L9" s="21"/>
    </row>
    <row r="10" spans="2:12" ht="12" customHeight="1">
      <c r="B10" s="21"/>
      <c r="D10" s="28" t="s">
        <v>174</v>
      </c>
      <c r="L10" s="21"/>
    </row>
    <row r="11" spans="2:12" s="1" customFormat="1" ht="16.5" customHeight="1">
      <c r="B11" s="33"/>
      <c r="E11" s="319" t="s">
        <v>175</v>
      </c>
      <c r="F11" s="334"/>
      <c r="G11" s="334"/>
      <c r="H11" s="334"/>
      <c r="L11" s="33"/>
    </row>
    <row r="12" spans="2:12" s="1" customFormat="1" ht="12" customHeight="1">
      <c r="B12" s="33"/>
      <c r="D12" s="28" t="s">
        <v>892</v>
      </c>
      <c r="L12" s="33"/>
    </row>
    <row r="13" spans="2:12" s="1" customFormat="1" ht="16.5" customHeight="1">
      <c r="B13" s="33"/>
      <c r="E13" s="311" t="s">
        <v>1050</v>
      </c>
      <c r="F13" s="334"/>
      <c r="G13" s="334"/>
      <c r="H13" s="334"/>
      <c r="L13" s="33"/>
    </row>
    <row r="14" spans="2:12" s="1" customFormat="1" ht="12">
      <c r="B14" s="33"/>
      <c r="L14" s="33"/>
    </row>
    <row r="15" spans="2:12" s="1" customFormat="1" ht="12" customHeight="1">
      <c r="B15" s="33"/>
      <c r="D15" s="28" t="s">
        <v>18</v>
      </c>
      <c r="F15" s="26" t="s">
        <v>19</v>
      </c>
      <c r="I15" s="28" t="s">
        <v>20</v>
      </c>
      <c r="J15" s="26" t="s">
        <v>19</v>
      </c>
      <c r="L15" s="33"/>
    </row>
    <row r="16" spans="2:12" s="1" customFormat="1" ht="12" customHeight="1">
      <c r="B16" s="33"/>
      <c r="D16" s="28" t="s">
        <v>21</v>
      </c>
      <c r="F16" s="26" t="s">
        <v>22</v>
      </c>
      <c r="I16" s="28" t="s">
        <v>23</v>
      </c>
      <c r="J16" s="50" t="str">
        <f>'Rekapitulace stavby'!AN8</f>
        <v>19. 9. 2023</v>
      </c>
      <c r="L16" s="33"/>
    </row>
    <row r="17" spans="2:12" s="1" customFormat="1" ht="10.9" customHeight="1">
      <c r="B17" s="33"/>
      <c r="L17" s="33"/>
    </row>
    <row r="18" spans="2:12" s="1" customFormat="1" ht="12" customHeight="1">
      <c r="B18" s="33"/>
      <c r="D18" s="28" t="s">
        <v>25</v>
      </c>
      <c r="I18" s="28" t="s">
        <v>26</v>
      </c>
      <c r="J18" s="26" t="s">
        <v>19</v>
      </c>
      <c r="L18" s="33"/>
    </row>
    <row r="19" spans="2:12" s="1" customFormat="1" ht="18" customHeight="1">
      <c r="B19" s="33"/>
      <c r="E19" s="26" t="s">
        <v>27</v>
      </c>
      <c r="I19" s="28" t="s">
        <v>28</v>
      </c>
      <c r="J19" s="26" t="s">
        <v>19</v>
      </c>
      <c r="L19" s="33"/>
    </row>
    <row r="20" spans="2:12" s="1" customFormat="1" ht="6.95" customHeight="1">
      <c r="B20" s="33"/>
      <c r="L20" s="33"/>
    </row>
    <row r="21" spans="2:12" s="1" customFormat="1" ht="12" customHeight="1">
      <c r="B21" s="33"/>
      <c r="D21" s="28" t="s">
        <v>29</v>
      </c>
      <c r="I21" s="28" t="s">
        <v>26</v>
      </c>
      <c r="J21" s="29" t="str">
        <f>'Rekapitulace stavby'!AN13</f>
        <v>Vyplň údaj</v>
      </c>
      <c r="L21" s="33"/>
    </row>
    <row r="22" spans="2:12" s="1" customFormat="1" ht="18" customHeight="1">
      <c r="B22" s="33"/>
      <c r="E22" s="335" t="str">
        <f>'Rekapitulace stavby'!E14</f>
        <v>Vyplň údaj</v>
      </c>
      <c r="F22" s="324"/>
      <c r="G22" s="324"/>
      <c r="H22" s="324"/>
      <c r="I22" s="28" t="s">
        <v>28</v>
      </c>
      <c r="J22" s="29" t="str">
        <f>'Rekapitulace stavby'!AN14</f>
        <v>Vyplň údaj</v>
      </c>
      <c r="L22" s="33"/>
    </row>
    <row r="23" spans="2:12" s="1" customFormat="1" ht="6.95" customHeight="1">
      <c r="B23" s="33"/>
      <c r="L23" s="33"/>
    </row>
    <row r="24" spans="2:12" s="1" customFormat="1" ht="12" customHeight="1">
      <c r="B24" s="33"/>
      <c r="D24" s="28" t="s">
        <v>31</v>
      </c>
      <c r="I24" s="28" t="s">
        <v>26</v>
      </c>
      <c r="J24" s="26" t="s">
        <v>32</v>
      </c>
      <c r="L24" s="33"/>
    </row>
    <row r="25" spans="2:12" s="1" customFormat="1" ht="18" customHeight="1">
      <c r="B25" s="33"/>
      <c r="E25" s="26" t="s">
        <v>33</v>
      </c>
      <c r="I25" s="28" t="s">
        <v>28</v>
      </c>
      <c r="J25" s="26" t="s">
        <v>34</v>
      </c>
      <c r="L25" s="33"/>
    </row>
    <row r="26" spans="2:12" s="1" customFormat="1" ht="6.95" customHeight="1">
      <c r="B26" s="33"/>
      <c r="L26" s="33"/>
    </row>
    <row r="27" spans="2:12" s="1" customFormat="1" ht="12" customHeight="1">
      <c r="B27" s="33"/>
      <c r="D27" s="28" t="s">
        <v>36</v>
      </c>
      <c r="I27" s="28" t="s">
        <v>26</v>
      </c>
      <c r="J27" s="26" t="s">
        <v>19</v>
      </c>
      <c r="L27" s="33"/>
    </row>
    <row r="28" spans="2:12" s="1" customFormat="1" ht="18" customHeight="1">
      <c r="B28" s="33"/>
      <c r="E28" s="26" t="s">
        <v>37</v>
      </c>
      <c r="I28" s="28" t="s">
        <v>28</v>
      </c>
      <c r="J28" s="26" t="s">
        <v>19</v>
      </c>
      <c r="L28" s="33"/>
    </row>
    <row r="29" spans="2:12" s="1" customFormat="1" ht="6.95" customHeight="1">
      <c r="B29" s="33"/>
      <c r="L29" s="33"/>
    </row>
    <row r="30" spans="2:12" s="1" customFormat="1" ht="12" customHeight="1">
      <c r="B30" s="33"/>
      <c r="D30" s="28" t="s">
        <v>38</v>
      </c>
      <c r="L30" s="33"/>
    </row>
    <row r="31" spans="2:12" s="7" customFormat="1" ht="143.25" customHeight="1">
      <c r="B31" s="92"/>
      <c r="E31" s="328" t="s">
        <v>39</v>
      </c>
      <c r="F31" s="328"/>
      <c r="G31" s="328"/>
      <c r="H31" s="328"/>
      <c r="L31" s="92"/>
    </row>
    <row r="32" spans="2:12" s="1" customFormat="1" ht="6.95" customHeight="1">
      <c r="B32" s="33"/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25.35" customHeight="1">
      <c r="B34" s="33"/>
      <c r="D34" s="93" t="s">
        <v>40</v>
      </c>
      <c r="J34" s="64">
        <f>ROUND(J91,2)</f>
        <v>0</v>
      </c>
      <c r="L34" s="33"/>
    </row>
    <row r="35" spans="2:12" s="1" customFormat="1" ht="6.95" customHeight="1">
      <c r="B35" s="33"/>
      <c r="D35" s="51"/>
      <c r="E35" s="51"/>
      <c r="F35" s="51"/>
      <c r="G35" s="51"/>
      <c r="H35" s="51"/>
      <c r="I35" s="51"/>
      <c r="J35" s="51"/>
      <c r="K35" s="51"/>
      <c r="L35" s="33"/>
    </row>
    <row r="36" spans="2:12" s="1" customFormat="1" ht="14.45" customHeight="1">
      <c r="B36" s="33"/>
      <c r="F36" s="36" t="s">
        <v>42</v>
      </c>
      <c r="I36" s="36" t="s">
        <v>41</v>
      </c>
      <c r="J36" s="36" t="s">
        <v>43</v>
      </c>
      <c r="L36" s="33"/>
    </row>
    <row r="37" spans="2:12" s="1" customFormat="1" ht="14.45" customHeight="1">
      <c r="B37" s="33"/>
      <c r="D37" s="53" t="s">
        <v>44</v>
      </c>
      <c r="E37" s="28" t="s">
        <v>45</v>
      </c>
      <c r="F37" s="83">
        <f>ROUND((SUM(BE91:BE95)),2)</f>
        <v>0</v>
      </c>
      <c r="I37" s="94">
        <v>0.21</v>
      </c>
      <c r="J37" s="83">
        <f>ROUND(((SUM(BE91:BE95))*I37),2)</f>
        <v>0</v>
      </c>
      <c r="L37" s="33"/>
    </row>
    <row r="38" spans="2:12" s="1" customFormat="1" ht="14.45" customHeight="1">
      <c r="B38" s="33"/>
      <c r="E38" s="28" t="s">
        <v>46</v>
      </c>
      <c r="F38" s="83">
        <f>ROUND((SUM(BF91:BF95)),2)</f>
        <v>0</v>
      </c>
      <c r="I38" s="94">
        <v>0.12</v>
      </c>
      <c r="J38" s="83">
        <f>ROUND(((SUM(BF91:BF95))*I38),2)</f>
        <v>0</v>
      </c>
      <c r="L38" s="33"/>
    </row>
    <row r="39" spans="2:12" s="1" customFormat="1" ht="14.45" customHeight="1" hidden="1">
      <c r="B39" s="33"/>
      <c r="E39" s="28" t="s">
        <v>47</v>
      </c>
      <c r="F39" s="83">
        <f>ROUND((SUM(BG91:BG95)),2)</f>
        <v>0</v>
      </c>
      <c r="I39" s="94">
        <v>0.21</v>
      </c>
      <c r="J39" s="83">
        <f>0</f>
        <v>0</v>
      </c>
      <c r="L39" s="33"/>
    </row>
    <row r="40" spans="2:12" s="1" customFormat="1" ht="14.45" customHeight="1" hidden="1">
      <c r="B40" s="33"/>
      <c r="E40" s="28" t="s">
        <v>48</v>
      </c>
      <c r="F40" s="83">
        <f>ROUND((SUM(BH91:BH95)),2)</f>
        <v>0</v>
      </c>
      <c r="I40" s="94">
        <v>0.12</v>
      </c>
      <c r="J40" s="83">
        <f>0</f>
        <v>0</v>
      </c>
      <c r="L40" s="33"/>
    </row>
    <row r="41" spans="2:12" s="1" customFormat="1" ht="14.45" customHeight="1" hidden="1">
      <c r="B41" s="33"/>
      <c r="E41" s="28" t="s">
        <v>49</v>
      </c>
      <c r="F41" s="83">
        <f>ROUND((SUM(BI91:BI95)),2)</f>
        <v>0</v>
      </c>
      <c r="I41" s="94">
        <v>0</v>
      </c>
      <c r="J41" s="83">
        <f>0</f>
        <v>0</v>
      </c>
      <c r="L41" s="33"/>
    </row>
    <row r="42" spans="2:12" s="1" customFormat="1" ht="6.95" customHeight="1">
      <c r="B42" s="33"/>
      <c r="L42" s="33"/>
    </row>
    <row r="43" spans="2:12" s="1" customFormat="1" ht="25.35" customHeight="1">
      <c r="B43" s="33"/>
      <c r="C43" s="95"/>
      <c r="D43" s="96" t="s">
        <v>50</v>
      </c>
      <c r="E43" s="55"/>
      <c r="F43" s="55"/>
      <c r="G43" s="97" t="s">
        <v>51</v>
      </c>
      <c r="H43" s="98" t="s">
        <v>52</v>
      </c>
      <c r="I43" s="55"/>
      <c r="J43" s="99">
        <f>SUM(J34:J41)</f>
        <v>0</v>
      </c>
      <c r="K43" s="100"/>
      <c r="L43" s="33"/>
    </row>
    <row r="44" spans="2:12" s="1" customFormat="1" ht="14.4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3"/>
    </row>
    <row r="48" spans="2:12" s="1" customFormat="1" ht="6.95" customHeight="1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33"/>
    </row>
    <row r="49" spans="2:12" s="1" customFormat="1" ht="24.95" customHeight="1">
      <c r="B49" s="33"/>
      <c r="C49" s="22" t="s">
        <v>178</v>
      </c>
      <c r="L49" s="33"/>
    </row>
    <row r="50" spans="2:12" s="1" customFormat="1" ht="6.95" customHeight="1">
      <c r="B50" s="33"/>
      <c r="L50" s="33"/>
    </row>
    <row r="51" spans="2:12" s="1" customFormat="1" ht="12" customHeight="1">
      <c r="B51" s="33"/>
      <c r="C51" s="28" t="s">
        <v>16</v>
      </c>
      <c r="L51" s="33"/>
    </row>
    <row r="52" spans="2:12" s="1" customFormat="1" ht="16.5" customHeight="1">
      <c r="B52" s="33"/>
      <c r="E52" s="332" t="str">
        <f>E7</f>
        <v>Přístavba objektu SOŠ a SOU Kladno</v>
      </c>
      <c r="F52" s="333"/>
      <c r="G52" s="333"/>
      <c r="H52" s="333"/>
      <c r="L52" s="33"/>
    </row>
    <row r="53" spans="2:12" ht="12" customHeight="1">
      <c r="B53" s="21"/>
      <c r="C53" s="28" t="s">
        <v>172</v>
      </c>
      <c r="L53" s="21"/>
    </row>
    <row r="54" spans="2:12" ht="16.5" customHeight="1">
      <c r="B54" s="21"/>
      <c r="E54" s="332" t="s">
        <v>733</v>
      </c>
      <c r="F54" s="310"/>
      <c r="G54" s="310"/>
      <c r="H54" s="310"/>
      <c r="L54" s="21"/>
    </row>
    <row r="55" spans="2:12" ht="12" customHeight="1">
      <c r="B55" s="21"/>
      <c r="C55" s="28" t="s">
        <v>174</v>
      </c>
      <c r="L55" s="21"/>
    </row>
    <row r="56" spans="2:12" s="1" customFormat="1" ht="16.5" customHeight="1">
      <c r="B56" s="33"/>
      <c r="E56" s="319" t="s">
        <v>175</v>
      </c>
      <c r="F56" s="334"/>
      <c r="G56" s="334"/>
      <c r="H56" s="334"/>
      <c r="L56" s="33"/>
    </row>
    <row r="57" spans="2:12" s="1" customFormat="1" ht="12" customHeight="1">
      <c r="B57" s="33"/>
      <c r="C57" s="28" t="s">
        <v>892</v>
      </c>
      <c r="L57" s="33"/>
    </row>
    <row r="58" spans="2:12" s="1" customFormat="1" ht="16.5" customHeight="1">
      <c r="B58" s="33"/>
      <c r="E58" s="311" t="str">
        <f>E13</f>
        <v>PO. - Požární ochrana</v>
      </c>
      <c r="F58" s="334"/>
      <c r="G58" s="334"/>
      <c r="H58" s="334"/>
      <c r="L58" s="33"/>
    </row>
    <row r="59" spans="2:12" s="1" customFormat="1" ht="6.95" customHeight="1">
      <c r="B59" s="33"/>
      <c r="L59" s="33"/>
    </row>
    <row r="60" spans="2:12" s="1" customFormat="1" ht="12" customHeight="1">
      <c r="B60" s="33"/>
      <c r="C60" s="28" t="s">
        <v>21</v>
      </c>
      <c r="F60" s="26" t="str">
        <f>F16</f>
        <v>Kladno</v>
      </c>
      <c r="I60" s="28" t="s">
        <v>23</v>
      </c>
      <c r="J60" s="50" t="str">
        <f>IF(J16="","",J16)</f>
        <v>19. 9. 2023</v>
      </c>
      <c r="L60" s="33"/>
    </row>
    <row r="61" spans="2:12" s="1" customFormat="1" ht="6.95" customHeight="1">
      <c r="B61" s="33"/>
      <c r="L61" s="33"/>
    </row>
    <row r="62" spans="2:12" s="1" customFormat="1" ht="40.15" customHeight="1">
      <c r="B62" s="33"/>
      <c r="C62" s="28" t="s">
        <v>25</v>
      </c>
      <c r="F62" s="26" t="str">
        <f>E19</f>
        <v>SOŠ a SOU Kladno, Nám. E. Beneše 2353, Kladno</v>
      </c>
      <c r="I62" s="28" t="s">
        <v>31</v>
      </c>
      <c r="J62" s="31" t="str">
        <f>E25</f>
        <v>Ateliér Civilista s.r.o., Bratronice 241, 273 63</v>
      </c>
      <c r="L62" s="33"/>
    </row>
    <row r="63" spans="2:12" s="1" customFormat="1" ht="15.2" customHeight="1">
      <c r="B63" s="33"/>
      <c r="C63" s="28" t="s">
        <v>29</v>
      </c>
      <c r="F63" s="26" t="str">
        <f>IF(E22="","",E22)</f>
        <v>Vyplň údaj</v>
      </c>
      <c r="I63" s="28" t="s">
        <v>36</v>
      </c>
      <c r="J63" s="31" t="str">
        <f>E28</f>
        <v xml:space="preserve"> </v>
      </c>
      <c r="L63" s="33"/>
    </row>
    <row r="64" spans="2:12" s="1" customFormat="1" ht="10.35" customHeight="1">
      <c r="B64" s="33"/>
      <c r="L64" s="33"/>
    </row>
    <row r="65" spans="2:12" s="1" customFormat="1" ht="29.25" customHeight="1">
      <c r="B65" s="33"/>
      <c r="C65" s="101" t="s">
        <v>179</v>
      </c>
      <c r="D65" s="95"/>
      <c r="E65" s="95"/>
      <c r="F65" s="95"/>
      <c r="G65" s="95"/>
      <c r="H65" s="95"/>
      <c r="I65" s="95"/>
      <c r="J65" s="102" t="s">
        <v>180</v>
      </c>
      <c r="K65" s="95"/>
      <c r="L65" s="33"/>
    </row>
    <row r="66" spans="2:12" s="1" customFormat="1" ht="10.35" customHeight="1">
      <c r="B66" s="33"/>
      <c r="L66" s="33"/>
    </row>
    <row r="67" spans="2:47" s="1" customFormat="1" ht="22.9" customHeight="1">
      <c r="B67" s="33"/>
      <c r="C67" s="103" t="s">
        <v>72</v>
      </c>
      <c r="J67" s="64">
        <f>J91</f>
        <v>0</v>
      </c>
      <c r="L67" s="33"/>
      <c r="AU67" s="18" t="s">
        <v>181</v>
      </c>
    </row>
    <row r="68" spans="2:12" s="1" customFormat="1" ht="21.75" customHeight="1">
      <c r="B68" s="33"/>
      <c r="L68" s="33"/>
    </row>
    <row r="69" spans="2:12" s="1" customFormat="1" ht="6.95" customHeight="1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33"/>
    </row>
    <row r="73" spans="2:12" s="1" customFormat="1" ht="6.95" customHeight="1"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33"/>
    </row>
    <row r="74" spans="2:12" s="1" customFormat="1" ht="24.95" customHeight="1">
      <c r="B74" s="33"/>
      <c r="C74" s="22" t="s">
        <v>193</v>
      </c>
      <c r="L74" s="33"/>
    </row>
    <row r="75" spans="2:12" s="1" customFormat="1" ht="6.95" customHeight="1">
      <c r="B75" s="33"/>
      <c r="L75" s="33"/>
    </row>
    <row r="76" spans="2:12" s="1" customFormat="1" ht="12" customHeight="1">
      <c r="B76" s="33"/>
      <c r="C76" s="28" t="s">
        <v>16</v>
      </c>
      <c r="L76" s="33"/>
    </row>
    <row r="77" spans="2:12" s="1" customFormat="1" ht="16.5" customHeight="1">
      <c r="B77" s="33"/>
      <c r="E77" s="332" t="str">
        <f>E7</f>
        <v>Přístavba objektu SOŠ a SOU Kladno</v>
      </c>
      <c r="F77" s="333"/>
      <c r="G77" s="333"/>
      <c r="H77" s="333"/>
      <c r="L77" s="33"/>
    </row>
    <row r="78" spans="2:12" ht="12" customHeight="1">
      <c r="B78" s="21"/>
      <c r="C78" s="28" t="s">
        <v>172</v>
      </c>
      <c r="L78" s="21"/>
    </row>
    <row r="79" spans="2:12" ht="16.5" customHeight="1">
      <c r="B79" s="21"/>
      <c r="E79" s="332" t="s">
        <v>733</v>
      </c>
      <c r="F79" s="310"/>
      <c r="G79" s="310"/>
      <c r="H79" s="310"/>
      <c r="L79" s="21"/>
    </row>
    <row r="80" spans="2:12" ht="12" customHeight="1">
      <c r="B80" s="21"/>
      <c r="C80" s="28" t="s">
        <v>174</v>
      </c>
      <c r="L80" s="21"/>
    </row>
    <row r="81" spans="2:12" s="1" customFormat="1" ht="16.5" customHeight="1">
      <c r="B81" s="33"/>
      <c r="E81" s="319" t="s">
        <v>175</v>
      </c>
      <c r="F81" s="334"/>
      <c r="G81" s="334"/>
      <c r="H81" s="334"/>
      <c r="L81" s="33"/>
    </row>
    <row r="82" spans="2:12" s="1" customFormat="1" ht="12" customHeight="1">
      <c r="B82" s="33"/>
      <c r="C82" s="28" t="s">
        <v>892</v>
      </c>
      <c r="L82" s="33"/>
    </row>
    <row r="83" spans="2:12" s="1" customFormat="1" ht="16.5" customHeight="1">
      <c r="B83" s="33"/>
      <c r="E83" s="311" t="str">
        <f>E13</f>
        <v>PO. - Požární ochrana</v>
      </c>
      <c r="F83" s="334"/>
      <c r="G83" s="334"/>
      <c r="H83" s="334"/>
      <c r="L83" s="33"/>
    </row>
    <row r="84" spans="2:12" s="1" customFormat="1" ht="6.95" customHeight="1">
      <c r="B84" s="33"/>
      <c r="L84" s="33"/>
    </row>
    <row r="85" spans="2:12" s="1" customFormat="1" ht="12" customHeight="1">
      <c r="B85" s="33"/>
      <c r="C85" s="28" t="s">
        <v>21</v>
      </c>
      <c r="F85" s="26" t="str">
        <f>F16</f>
        <v>Kladno</v>
      </c>
      <c r="I85" s="28" t="s">
        <v>23</v>
      </c>
      <c r="J85" s="50" t="str">
        <f>IF(J16="","",J16)</f>
        <v>19. 9. 2023</v>
      </c>
      <c r="L85" s="33"/>
    </row>
    <row r="86" spans="2:12" s="1" customFormat="1" ht="6.95" customHeight="1">
      <c r="B86" s="33"/>
      <c r="L86" s="33"/>
    </row>
    <row r="87" spans="2:12" s="1" customFormat="1" ht="40.15" customHeight="1">
      <c r="B87" s="33"/>
      <c r="C87" s="28" t="s">
        <v>25</v>
      </c>
      <c r="F87" s="26" t="str">
        <f>E19</f>
        <v>SOŠ a SOU Kladno, Nám. E. Beneše 2353, Kladno</v>
      </c>
      <c r="I87" s="28" t="s">
        <v>31</v>
      </c>
      <c r="J87" s="31" t="str">
        <f>E25</f>
        <v>Ateliér Civilista s.r.o., Bratronice 241, 273 63</v>
      </c>
      <c r="L87" s="33"/>
    </row>
    <row r="88" spans="2:12" s="1" customFormat="1" ht="15.2" customHeight="1">
      <c r="B88" s="33"/>
      <c r="C88" s="28" t="s">
        <v>29</v>
      </c>
      <c r="F88" s="26" t="str">
        <f>IF(E22="","",E22)</f>
        <v>Vyplň údaj</v>
      </c>
      <c r="I88" s="28" t="s">
        <v>36</v>
      </c>
      <c r="J88" s="31" t="str">
        <f>E28</f>
        <v xml:space="preserve"> </v>
      </c>
      <c r="L88" s="33"/>
    </row>
    <row r="89" spans="2:12" s="1" customFormat="1" ht="10.35" customHeight="1">
      <c r="B89" s="33"/>
      <c r="L89" s="33"/>
    </row>
    <row r="90" spans="2:20" s="10" customFormat="1" ht="29.25" customHeight="1">
      <c r="B90" s="112"/>
      <c r="C90" s="113" t="s">
        <v>194</v>
      </c>
      <c r="D90" s="114" t="s">
        <v>59</v>
      </c>
      <c r="E90" s="114" t="s">
        <v>55</v>
      </c>
      <c r="F90" s="114" t="s">
        <v>56</v>
      </c>
      <c r="G90" s="114" t="s">
        <v>195</v>
      </c>
      <c r="H90" s="114" t="s">
        <v>196</v>
      </c>
      <c r="I90" s="114" t="s">
        <v>197</v>
      </c>
      <c r="J90" s="114" t="s">
        <v>180</v>
      </c>
      <c r="K90" s="115" t="s">
        <v>198</v>
      </c>
      <c r="L90" s="112"/>
      <c r="M90" s="57" t="s">
        <v>19</v>
      </c>
      <c r="N90" s="58" t="s">
        <v>44</v>
      </c>
      <c r="O90" s="58" t="s">
        <v>199</v>
      </c>
      <c r="P90" s="58" t="s">
        <v>200</v>
      </c>
      <c r="Q90" s="58" t="s">
        <v>201</v>
      </c>
      <c r="R90" s="58" t="s">
        <v>202</v>
      </c>
      <c r="S90" s="58" t="s">
        <v>203</v>
      </c>
      <c r="T90" s="59" t="s">
        <v>204</v>
      </c>
    </row>
    <row r="91" spans="2:63" s="1" customFormat="1" ht="22.9" customHeight="1">
      <c r="B91" s="33"/>
      <c r="C91" s="62" t="s">
        <v>205</v>
      </c>
      <c r="J91" s="116">
        <f>BK91</f>
        <v>0</v>
      </c>
      <c r="L91" s="33"/>
      <c r="M91" s="60"/>
      <c r="N91" s="51"/>
      <c r="O91" s="51"/>
      <c r="P91" s="117">
        <f>SUM(P92:P95)</f>
        <v>0</v>
      </c>
      <c r="Q91" s="51"/>
      <c r="R91" s="117">
        <f>SUM(R92:R95)</f>
        <v>0</v>
      </c>
      <c r="S91" s="51"/>
      <c r="T91" s="118">
        <f>SUM(T92:T95)</f>
        <v>0</v>
      </c>
      <c r="AT91" s="18" t="s">
        <v>73</v>
      </c>
      <c r="AU91" s="18" t="s">
        <v>181</v>
      </c>
      <c r="BK91" s="119">
        <f>SUM(BK92:BK95)</f>
        <v>0</v>
      </c>
    </row>
    <row r="92" spans="2:65" s="1" customFormat="1" ht="16.5" customHeight="1">
      <c r="B92" s="33"/>
      <c r="C92" s="132" t="s">
        <v>74</v>
      </c>
      <c r="D92" s="132" t="s">
        <v>212</v>
      </c>
      <c r="E92" s="133" t="s">
        <v>1051</v>
      </c>
      <c r="F92" s="134" t="s">
        <v>1052</v>
      </c>
      <c r="G92" s="135" t="s">
        <v>635</v>
      </c>
      <c r="H92" s="136">
        <v>1</v>
      </c>
      <c r="I92" s="137"/>
      <c r="J92" s="138">
        <f>ROUND(I92*H92,2)</f>
        <v>0</v>
      </c>
      <c r="K92" s="134" t="s">
        <v>19</v>
      </c>
      <c r="L92" s="33"/>
      <c r="M92" s="139" t="s">
        <v>19</v>
      </c>
      <c r="N92" s="140" t="s">
        <v>45</v>
      </c>
      <c r="P92" s="141">
        <f>O92*H92</f>
        <v>0</v>
      </c>
      <c r="Q92" s="141">
        <v>0</v>
      </c>
      <c r="R92" s="141">
        <f>Q92*H92</f>
        <v>0</v>
      </c>
      <c r="S92" s="141">
        <v>0</v>
      </c>
      <c r="T92" s="142">
        <f>S92*H92</f>
        <v>0</v>
      </c>
      <c r="AR92" s="143" t="s">
        <v>112</v>
      </c>
      <c r="AT92" s="143" t="s">
        <v>212</v>
      </c>
      <c r="AU92" s="143" t="s">
        <v>74</v>
      </c>
      <c r="AY92" s="18" t="s">
        <v>208</v>
      </c>
      <c r="BE92" s="144">
        <f>IF(N92="základní",J92,0)</f>
        <v>0</v>
      </c>
      <c r="BF92" s="144">
        <f>IF(N92="snížená",J92,0)</f>
        <v>0</v>
      </c>
      <c r="BG92" s="144">
        <f>IF(N92="zákl. přenesená",J92,0)</f>
        <v>0</v>
      </c>
      <c r="BH92" s="144">
        <f>IF(N92="sníž. přenesená",J92,0)</f>
        <v>0</v>
      </c>
      <c r="BI92" s="144">
        <f>IF(N92="nulová",J92,0)</f>
        <v>0</v>
      </c>
      <c r="BJ92" s="18" t="s">
        <v>80</v>
      </c>
      <c r="BK92" s="144">
        <f>ROUND(I92*H92,2)</f>
        <v>0</v>
      </c>
      <c r="BL92" s="18" t="s">
        <v>112</v>
      </c>
      <c r="BM92" s="143" t="s">
        <v>8</v>
      </c>
    </row>
    <row r="93" spans="2:47" s="1" customFormat="1" ht="12">
      <c r="B93" s="33"/>
      <c r="D93" s="145" t="s">
        <v>218</v>
      </c>
      <c r="F93" s="146" t="s">
        <v>1052</v>
      </c>
      <c r="I93" s="147"/>
      <c r="L93" s="33"/>
      <c r="M93" s="148"/>
      <c r="T93" s="54"/>
      <c r="AT93" s="18" t="s">
        <v>218</v>
      </c>
      <c r="AU93" s="18" t="s">
        <v>74</v>
      </c>
    </row>
    <row r="94" spans="2:65" s="1" customFormat="1" ht="16.5" customHeight="1">
      <c r="B94" s="33"/>
      <c r="C94" s="132" t="s">
        <v>74</v>
      </c>
      <c r="D94" s="132" t="s">
        <v>212</v>
      </c>
      <c r="E94" s="133" t="s">
        <v>1053</v>
      </c>
      <c r="F94" s="134" t="s">
        <v>1054</v>
      </c>
      <c r="G94" s="135" t="s">
        <v>635</v>
      </c>
      <c r="H94" s="136">
        <v>0.5</v>
      </c>
      <c r="I94" s="137"/>
      <c r="J94" s="138">
        <f>ROUND(I94*H94,2)</f>
        <v>0</v>
      </c>
      <c r="K94" s="134" t="s">
        <v>19</v>
      </c>
      <c r="L94" s="33"/>
      <c r="M94" s="139" t="s">
        <v>19</v>
      </c>
      <c r="N94" s="140" t="s">
        <v>45</v>
      </c>
      <c r="P94" s="141">
        <f>O94*H94</f>
        <v>0</v>
      </c>
      <c r="Q94" s="141">
        <v>0</v>
      </c>
      <c r="R94" s="141">
        <f>Q94*H94</f>
        <v>0</v>
      </c>
      <c r="S94" s="141">
        <v>0</v>
      </c>
      <c r="T94" s="142">
        <f>S94*H94</f>
        <v>0</v>
      </c>
      <c r="AR94" s="143" t="s">
        <v>112</v>
      </c>
      <c r="AT94" s="143" t="s">
        <v>212</v>
      </c>
      <c r="AU94" s="143" t="s">
        <v>74</v>
      </c>
      <c r="AY94" s="18" t="s">
        <v>208</v>
      </c>
      <c r="BE94" s="144">
        <f>IF(N94="základní",J94,0)</f>
        <v>0</v>
      </c>
      <c r="BF94" s="144">
        <f>IF(N94="snížená",J94,0)</f>
        <v>0</v>
      </c>
      <c r="BG94" s="144">
        <f>IF(N94="zákl. přenesená",J94,0)</f>
        <v>0</v>
      </c>
      <c r="BH94" s="144">
        <f>IF(N94="sníž. přenesená",J94,0)</f>
        <v>0</v>
      </c>
      <c r="BI94" s="144">
        <f>IF(N94="nulová",J94,0)</f>
        <v>0</v>
      </c>
      <c r="BJ94" s="18" t="s">
        <v>80</v>
      </c>
      <c r="BK94" s="144">
        <f>ROUND(I94*H94,2)</f>
        <v>0</v>
      </c>
      <c r="BL94" s="18" t="s">
        <v>112</v>
      </c>
      <c r="BM94" s="143" t="s">
        <v>837</v>
      </c>
    </row>
    <row r="95" spans="2:47" s="1" customFormat="1" ht="12">
      <c r="B95" s="33"/>
      <c r="D95" s="145" t="s">
        <v>218</v>
      </c>
      <c r="F95" s="146" t="s">
        <v>1054</v>
      </c>
      <c r="I95" s="147"/>
      <c r="L95" s="33"/>
      <c r="M95" s="182"/>
      <c r="N95" s="183"/>
      <c r="O95" s="183"/>
      <c r="P95" s="183"/>
      <c r="Q95" s="183"/>
      <c r="R95" s="183"/>
      <c r="S95" s="183"/>
      <c r="T95" s="184"/>
      <c r="AT95" s="18" t="s">
        <v>218</v>
      </c>
      <c r="AU95" s="18" t="s">
        <v>74</v>
      </c>
    </row>
    <row r="96" spans="2:12" s="1" customFormat="1" ht="6.95" customHeight="1">
      <c r="B96" s="42"/>
      <c r="C96" s="43"/>
      <c r="D96" s="43"/>
      <c r="E96" s="43"/>
      <c r="F96" s="43"/>
      <c r="G96" s="43"/>
      <c r="H96" s="43"/>
      <c r="I96" s="43"/>
      <c r="J96" s="43"/>
      <c r="K96" s="43"/>
      <c r="L96" s="33"/>
    </row>
  </sheetData>
  <sheetProtection algorithmName="SHA-512" hashValue="7aKFM2SSiEeBPerPLn8Ekh4LwwiUYrHjnXi/Zqt+jzdK4MWMWeR0qH+ZsFHWX+go4h63aEbYYViiIQ5hgG4QTA==" saltValue="9LNbQ9SYRbYKlZZyx6+J9W/d8xAByolIrsh46A6NoZRCwZBBEztbrkwUsD7DN20tjDWEd9mrpxYHeyU0Tnrxrw==" spinCount="100000" sheet="1" objects="1" scenarios="1" formatColumns="0" formatRows="0" autoFilter="0"/>
  <autoFilter ref="C90:K95"/>
  <mergeCells count="15">
    <mergeCell ref="E77:H77"/>
    <mergeCell ref="E81:H81"/>
    <mergeCell ref="E79:H79"/>
    <mergeCell ref="E83:H83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15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131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171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2" t="str">
        <f>'Rekapitulace stavby'!K6</f>
        <v>Přístavba objektu SOŠ a SOU Kladno</v>
      </c>
      <c r="F7" s="333"/>
      <c r="G7" s="333"/>
      <c r="H7" s="333"/>
      <c r="L7" s="21"/>
    </row>
    <row r="8" spans="2:12" ht="12.75">
      <c r="B8" s="21"/>
      <c r="D8" s="28" t="s">
        <v>172</v>
      </c>
      <c r="L8" s="21"/>
    </row>
    <row r="9" spans="2:12" ht="16.5" customHeight="1">
      <c r="B9" s="21"/>
      <c r="E9" s="332" t="s">
        <v>733</v>
      </c>
      <c r="F9" s="310"/>
      <c r="G9" s="310"/>
      <c r="H9" s="310"/>
      <c r="L9" s="21"/>
    </row>
    <row r="10" spans="2:12" ht="12" customHeight="1">
      <c r="B10" s="21"/>
      <c r="D10" s="28" t="s">
        <v>174</v>
      </c>
      <c r="L10" s="21"/>
    </row>
    <row r="11" spans="2:12" s="1" customFormat="1" ht="16.5" customHeight="1">
      <c r="B11" s="33"/>
      <c r="E11" s="319" t="s">
        <v>175</v>
      </c>
      <c r="F11" s="334"/>
      <c r="G11" s="334"/>
      <c r="H11" s="334"/>
      <c r="L11" s="33"/>
    </row>
    <row r="12" spans="2:12" s="1" customFormat="1" ht="12" customHeight="1">
      <c r="B12" s="33"/>
      <c r="D12" s="28" t="s">
        <v>892</v>
      </c>
      <c r="L12" s="33"/>
    </row>
    <row r="13" spans="2:12" s="1" customFormat="1" ht="16.5" customHeight="1">
      <c r="B13" s="33"/>
      <c r="E13" s="311" t="s">
        <v>1055</v>
      </c>
      <c r="F13" s="334"/>
      <c r="G13" s="334"/>
      <c r="H13" s="334"/>
      <c r="L13" s="33"/>
    </row>
    <row r="14" spans="2:12" s="1" customFormat="1" ht="12">
      <c r="B14" s="33"/>
      <c r="L14" s="33"/>
    </row>
    <row r="15" spans="2:12" s="1" customFormat="1" ht="12" customHeight="1">
      <c r="B15" s="33"/>
      <c r="D15" s="28" t="s">
        <v>18</v>
      </c>
      <c r="F15" s="26" t="s">
        <v>19</v>
      </c>
      <c r="I15" s="28" t="s">
        <v>20</v>
      </c>
      <c r="J15" s="26" t="s">
        <v>19</v>
      </c>
      <c r="L15" s="33"/>
    </row>
    <row r="16" spans="2:12" s="1" customFormat="1" ht="12" customHeight="1">
      <c r="B16" s="33"/>
      <c r="D16" s="28" t="s">
        <v>21</v>
      </c>
      <c r="F16" s="26" t="s">
        <v>22</v>
      </c>
      <c r="I16" s="28" t="s">
        <v>23</v>
      </c>
      <c r="J16" s="50" t="str">
        <f>'Rekapitulace stavby'!AN8</f>
        <v>19. 9. 2023</v>
      </c>
      <c r="L16" s="33"/>
    </row>
    <row r="17" spans="2:12" s="1" customFormat="1" ht="10.9" customHeight="1">
      <c r="B17" s="33"/>
      <c r="L17" s="33"/>
    </row>
    <row r="18" spans="2:12" s="1" customFormat="1" ht="12" customHeight="1">
      <c r="B18" s="33"/>
      <c r="D18" s="28" t="s">
        <v>25</v>
      </c>
      <c r="I18" s="28" t="s">
        <v>26</v>
      </c>
      <c r="J18" s="26" t="s">
        <v>19</v>
      </c>
      <c r="L18" s="33"/>
    </row>
    <row r="19" spans="2:12" s="1" customFormat="1" ht="18" customHeight="1">
      <c r="B19" s="33"/>
      <c r="E19" s="26" t="s">
        <v>27</v>
      </c>
      <c r="I19" s="28" t="s">
        <v>28</v>
      </c>
      <c r="J19" s="26" t="s">
        <v>19</v>
      </c>
      <c r="L19" s="33"/>
    </row>
    <row r="20" spans="2:12" s="1" customFormat="1" ht="6.95" customHeight="1">
      <c r="B20" s="33"/>
      <c r="L20" s="33"/>
    </row>
    <row r="21" spans="2:12" s="1" customFormat="1" ht="12" customHeight="1">
      <c r="B21" s="33"/>
      <c r="D21" s="28" t="s">
        <v>29</v>
      </c>
      <c r="I21" s="28" t="s">
        <v>26</v>
      </c>
      <c r="J21" s="29" t="str">
        <f>'Rekapitulace stavby'!AN13</f>
        <v>Vyplň údaj</v>
      </c>
      <c r="L21" s="33"/>
    </row>
    <row r="22" spans="2:12" s="1" customFormat="1" ht="18" customHeight="1">
      <c r="B22" s="33"/>
      <c r="E22" s="335" t="str">
        <f>'Rekapitulace stavby'!E14</f>
        <v>Vyplň údaj</v>
      </c>
      <c r="F22" s="324"/>
      <c r="G22" s="324"/>
      <c r="H22" s="324"/>
      <c r="I22" s="28" t="s">
        <v>28</v>
      </c>
      <c r="J22" s="29" t="str">
        <f>'Rekapitulace stavby'!AN14</f>
        <v>Vyplň údaj</v>
      </c>
      <c r="L22" s="33"/>
    </row>
    <row r="23" spans="2:12" s="1" customFormat="1" ht="6.95" customHeight="1">
      <c r="B23" s="33"/>
      <c r="L23" s="33"/>
    </row>
    <row r="24" spans="2:12" s="1" customFormat="1" ht="12" customHeight="1">
      <c r="B24" s="33"/>
      <c r="D24" s="28" t="s">
        <v>31</v>
      </c>
      <c r="I24" s="28" t="s">
        <v>26</v>
      </c>
      <c r="J24" s="26" t="s">
        <v>32</v>
      </c>
      <c r="L24" s="33"/>
    </row>
    <row r="25" spans="2:12" s="1" customFormat="1" ht="18" customHeight="1">
      <c r="B25" s="33"/>
      <c r="E25" s="26" t="s">
        <v>33</v>
      </c>
      <c r="I25" s="28" t="s">
        <v>28</v>
      </c>
      <c r="J25" s="26" t="s">
        <v>34</v>
      </c>
      <c r="L25" s="33"/>
    </row>
    <row r="26" spans="2:12" s="1" customFormat="1" ht="6.95" customHeight="1">
      <c r="B26" s="33"/>
      <c r="L26" s="33"/>
    </row>
    <row r="27" spans="2:12" s="1" customFormat="1" ht="12" customHeight="1">
      <c r="B27" s="33"/>
      <c r="D27" s="28" t="s">
        <v>36</v>
      </c>
      <c r="I27" s="28" t="s">
        <v>26</v>
      </c>
      <c r="J27" s="26" t="s">
        <v>19</v>
      </c>
      <c r="L27" s="33"/>
    </row>
    <row r="28" spans="2:12" s="1" customFormat="1" ht="18" customHeight="1">
      <c r="B28" s="33"/>
      <c r="E28" s="26" t="s">
        <v>37</v>
      </c>
      <c r="I28" s="28" t="s">
        <v>28</v>
      </c>
      <c r="J28" s="26" t="s">
        <v>19</v>
      </c>
      <c r="L28" s="33"/>
    </row>
    <row r="29" spans="2:12" s="1" customFormat="1" ht="6.95" customHeight="1">
      <c r="B29" s="33"/>
      <c r="L29" s="33"/>
    </row>
    <row r="30" spans="2:12" s="1" customFormat="1" ht="12" customHeight="1">
      <c r="B30" s="33"/>
      <c r="D30" s="28" t="s">
        <v>38</v>
      </c>
      <c r="L30" s="33"/>
    </row>
    <row r="31" spans="2:12" s="7" customFormat="1" ht="143.25" customHeight="1">
      <c r="B31" s="92"/>
      <c r="E31" s="328" t="s">
        <v>39</v>
      </c>
      <c r="F31" s="328"/>
      <c r="G31" s="328"/>
      <c r="H31" s="328"/>
      <c r="L31" s="92"/>
    </row>
    <row r="32" spans="2:12" s="1" customFormat="1" ht="6.95" customHeight="1">
      <c r="B32" s="33"/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25.35" customHeight="1">
      <c r="B34" s="33"/>
      <c r="D34" s="93" t="s">
        <v>40</v>
      </c>
      <c r="J34" s="64">
        <f>ROUND(J91,2)</f>
        <v>0</v>
      </c>
      <c r="L34" s="33"/>
    </row>
    <row r="35" spans="2:12" s="1" customFormat="1" ht="6.95" customHeight="1">
      <c r="B35" s="33"/>
      <c r="D35" s="51"/>
      <c r="E35" s="51"/>
      <c r="F35" s="51"/>
      <c r="G35" s="51"/>
      <c r="H35" s="51"/>
      <c r="I35" s="51"/>
      <c r="J35" s="51"/>
      <c r="K35" s="51"/>
      <c r="L35" s="33"/>
    </row>
    <row r="36" spans="2:12" s="1" customFormat="1" ht="14.45" customHeight="1">
      <c r="B36" s="33"/>
      <c r="F36" s="36" t="s">
        <v>42</v>
      </c>
      <c r="I36" s="36" t="s">
        <v>41</v>
      </c>
      <c r="J36" s="36" t="s">
        <v>43</v>
      </c>
      <c r="L36" s="33"/>
    </row>
    <row r="37" spans="2:12" s="1" customFormat="1" ht="14.45" customHeight="1">
      <c r="B37" s="33"/>
      <c r="D37" s="53" t="s">
        <v>44</v>
      </c>
      <c r="E37" s="28" t="s">
        <v>45</v>
      </c>
      <c r="F37" s="83">
        <f>ROUND((SUM(BE91:BE150)),2)</f>
        <v>0</v>
      </c>
      <c r="I37" s="94">
        <v>0.21</v>
      </c>
      <c r="J37" s="83">
        <f>ROUND(((SUM(BE91:BE150))*I37),2)</f>
        <v>0</v>
      </c>
      <c r="L37" s="33"/>
    </row>
    <row r="38" spans="2:12" s="1" customFormat="1" ht="14.45" customHeight="1">
      <c r="B38" s="33"/>
      <c r="E38" s="28" t="s">
        <v>46</v>
      </c>
      <c r="F38" s="83">
        <f>ROUND((SUM(BF91:BF150)),2)</f>
        <v>0</v>
      </c>
      <c r="I38" s="94">
        <v>0.12</v>
      </c>
      <c r="J38" s="83">
        <f>ROUND(((SUM(BF91:BF150))*I38),2)</f>
        <v>0</v>
      </c>
      <c r="L38" s="33"/>
    </row>
    <row r="39" spans="2:12" s="1" customFormat="1" ht="14.45" customHeight="1" hidden="1">
      <c r="B39" s="33"/>
      <c r="E39" s="28" t="s">
        <v>47</v>
      </c>
      <c r="F39" s="83">
        <f>ROUND((SUM(BG91:BG150)),2)</f>
        <v>0</v>
      </c>
      <c r="I39" s="94">
        <v>0.21</v>
      </c>
      <c r="J39" s="83">
        <f>0</f>
        <v>0</v>
      </c>
      <c r="L39" s="33"/>
    </row>
    <row r="40" spans="2:12" s="1" customFormat="1" ht="14.45" customHeight="1" hidden="1">
      <c r="B40" s="33"/>
      <c r="E40" s="28" t="s">
        <v>48</v>
      </c>
      <c r="F40" s="83">
        <f>ROUND((SUM(BH91:BH150)),2)</f>
        <v>0</v>
      </c>
      <c r="I40" s="94">
        <v>0.12</v>
      </c>
      <c r="J40" s="83">
        <f>0</f>
        <v>0</v>
      </c>
      <c r="L40" s="33"/>
    </row>
    <row r="41" spans="2:12" s="1" customFormat="1" ht="14.45" customHeight="1" hidden="1">
      <c r="B41" s="33"/>
      <c r="E41" s="28" t="s">
        <v>49</v>
      </c>
      <c r="F41" s="83">
        <f>ROUND((SUM(BI91:BI150)),2)</f>
        <v>0</v>
      </c>
      <c r="I41" s="94">
        <v>0</v>
      </c>
      <c r="J41" s="83">
        <f>0</f>
        <v>0</v>
      </c>
      <c r="L41" s="33"/>
    </row>
    <row r="42" spans="2:12" s="1" customFormat="1" ht="6.95" customHeight="1">
      <c r="B42" s="33"/>
      <c r="L42" s="33"/>
    </row>
    <row r="43" spans="2:12" s="1" customFormat="1" ht="25.35" customHeight="1">
      <c r="B43" s="33"/>
      <c r="C43" s="95"/>
      <c r="D43" s="96" t="s">
        <v>50</v>
      </c>
      <c r="E43" s="55"/>
      <c r="F43" s="55"/>
      <c r="G43" s="97" t="s">
        <v>51</v>
      </c>
      <c r="H43" s="98" t="s">
        <v>52</v>
      </c>
      <c r="I43" s="55"/>
      <c r="J43" s="99">
        <f>SUM(J34:J41)</f>
        <v>0</v>
      </c>
      <c r="K43" s="100"/>
      <c r="L43" s="33"/>
    </row>
    <row r="44" spans="2:12" s="1" customFormat="1" ht="14.4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3"/>
    </row>
    <row r="48" spans="2:12" s="1" customFormat="1" ht="6.95" customHeight="1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33"/>
    </row>
    <row r="49" spans="2:12" s="1" customFormat="1" ht="24.95" customHeight="1">
      <c r="B49" s="33"/>
      <c r="C49" s="22" t="s">
        <v>178</v>
      </c>
      <c r="L49" s="33"/>
    </row>
    <row r="50" spans="2:12" s="1" customFormat="1" ht="6.95" customHeight="1">
      <c r="B50" s="33"/>
      <c r="L50" s="33"/>
    </row>
    <row r="51" spans="2:12" s="1" customFormat="1" ht="12" customHeight="1">
      <c r="B51" s="33"/>
      <c r="C51" s="28" t="s">
        <v>16</v>
      </c>
      <c r="L51" s="33"/>
    </row>
    <row r="52" spans="2:12" s="1" customFormat="1" ht="16.5" customHeight="1">
      <c r="B52" s="33"/>
      <c r="E52" s="332" t="str">
        <f>E7</f>
        <v>Přístavba objektu SOŠ a SOU Kladno</v>
      </c>
      <c r="F52" s="333"/>
      <c r="G52" s="333"/>
      <c r="H52" s="333"/>
      <c r="L52" s="33"/>
    </row>
    <row r="53" spans="2:12" ht="12" customHeight="1">
      <c r="B53" s="21"/>
      <c r="C53" s="28" t="s">
        <v>172</v>
      </c>
      <c r="L53" s="21"/>
    </row>
    <row r="54" spans="2:12" ht="16.5" customHeight="1">
      <c r="B54" s="21"/>
      <c r="E54" s="332" t="s">
        <v>733</v>
      </c>
      <c r="F54" s="310"/>
      <c r="G54" s="310"/>
      <c r="H54" s="310"/>
      <c r="L54" s="21"/>
    </row>
    <row r="55" spans="2:12" ht="12" customHeight="1">
      <c r="B55" s="21"/>
      <c r="C55" s="28" t="s">
        <v>174</v>
      </c>
      <c r="L55" s="21"/>
    </row>
    <row r="56" spans="2:12" s="1" customFormat="1" ht="16.5" customHeight="1">
      <c r="B56" s="33"/>
      <c r="E56" s="319" t="s">
        <v>175</v>
      </c>
      <c r="F56" s="334"/>
      <c r="G56" s="334"/>
      <c r="H56" s="334"/>
      <c r="L56" s="33"/>
    </row>
    <row r="57" spans="2:12" s="1" customFormat="1" ht="12" customHeight="1">
      <c r="B57" s="33"/>
      <c r="C57" s="28" t="s">
        <v>892</v>
      </c>
      <c r="L57" s="33"/>
    </row>
    <row r="58" spans="2:12" s="1" customFormat="1" ht="16.5" customHeight="1">
      <c r="B58" s="33"/>
      <c r="E58" s="311" t="str">
        <f>E13</f>
        <v>T. - Společné kabelové trasy</v>
      </c>
      <c r="F58" s="334"/>
      <c r="G58" s="334"/>
      <c r="H58" s="334"/>
      <c r="L58" s="33"/>
    </row>
    <row r="59" spans="2:12" s="1" customFormat="1" ht="6.95" customHeight="1">
      <c r="B59" s="33"/>
      <c r="L59" s="33"/>
    </row>
    <row r="60" spans="2:12" s="1" customFormat="1" ht="12" customHeight="1">
      <c r="B60" s="33"/>
      <c r="C60" s="28" t="s">
        <v>21</v>
      </c>
      <c r="F60" s="26" t="str">
        <f>F16</f>
        <v>Kladno</v>
      </c>
      <c r="I60" s="28" t="s">
        <v>23</v>
      </c>
      <c r="J60" s="50" t="str">
        <f>IF(J16="","",J16)</f>
        <v>19. 9. 2023</v>
      </c>
      <c r="L60" s="33"/>
    </row>
    <row r="61" spans="2:12" s="1" customFormat="1" ht="6.95" customHeight="1">
      <c r="B61" s="33"/>
      <c r="L61" s="33"/>
    </row>
    <row r="62" spans="2:12" s="1" customFormat="1" ht="40.15" customHeight="1">
      <c r="B62" s="33"/>
      <c r="C62" s="28" t="s">
        <v>25</v>
      </c>
      <c r="F62" s="26" t="str">
        <f>E19</f>
        <v>SOŠ a SOU Kladno, Nám. E. Beneše 2353, Kladno</v>
      </c>
      <c r="I62" s="28" t="s">
        <v>31</v>
      </c>
      <c r="J62" s="31" t="str">
        <f>E25</f>
        <v>Ateliér Civilista s.r.o., Bratronice 241, 273 63</v>
      </c>
      <c r="L62" s="33"/>
    </row>
    <row r="63" spans="2:12" s="1" customFormat="1" ht="15.2" customHeight="1">
      <c r="B63" s="33"/>
      <c r="C63" s="28" t="s">
        <v>29</v>
      </c>
      <c r="F63" s="26" t="str">
        <f>IF(E22="","",E22)</f>
        <v>Vyplň údaj</v>
      </c>
      <c r="I63" s="28" t="s">
        <v>36</v>
      </c>
      <c r="J63" s="31" t="str">
        <f>E28</f>
        <v xml:space="preserve"> </v>
      </c>
      <c r="L63" s="33"/>
    </row>
    <row r="64" spans="2:12" s="1" customFormat="1" ht="10.35" customHeight="1">
      <c r="B64" s="33"/>
      <c r="L64" s="33"/>
    </row>
    <row r="65" spans="2:12" s="1" customFormat="1" ht="29.25" customHeight="1">
      <c r="B65" s="33"/>
      <c r="C65" s="101" t="s">
        <v>179</v>
      </c>
      <c r="D65" s="95"/>
      <c r="E65" s="95"/>
      <c r="F65" s="95"/>
      <c r="G65" s="95"/>
      <c r="H65" s="95"/>
      <c r="I65" s="95"/>
      <c r="J65" s="102" t="s">
        <v>180</v>
      </c>
      <c r="K65" s="95"/>
      <c r="L65" s="33"/>
    </row>
    <row r="66" spans="2:12" s="1" customFormat="1" ht="10.35" customHeight="1">
      <c r="B66" s="33"/>
      <c r="L66" s="33"/>
    </row>
    <row r="67" spans="2:47" s="1" customFormat="1" ht="22.9" customHeight="1">
      <c r="B67" s="33"/>
      <c r="C67" s="103" t="s">
        <v>72</v>
      </c>
      <c r="J67" s="64">
        <f>J91</f>
        <v>0</v>
      </c>
      <c r="L67" s="33"/>
      <c r="AU67" s="18" t="s">
        <v>181</v>
      </c>
    </row>
    <row r="68" spans="2:12" s="1" customFormat="1" ht="21.75" customHeight="1">
      <c r="B68" s="33"/>
      <c r="L68" s="33"/>
    </row>
    <row r="69" spans="2:12" s="1" customFormat="1" ht="6.95" customHeight="1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33"/>
    </row>
    <row r="73" spans="2:12" s="1" customFormat="1" ht="6.95" customHeight="1"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33"/>
    </row>
    <row r="74" spans="2:12" s="1" customFormat="1" ht="24.95" customHeight="1">
      <c r="B74" s="33"/>
      <c r="C74" s="22" t="s">
        <v>193</v>
      </c>
      <c r="L74" s="33"/>
    </row>
    <row r="75" spans="2:12" s="1" customFormat="1" ht="6.95" customHeight="1">
      <c r="B75" s="33"/>
      <c r="L75" s="33"/>
    </row>
    <row r="76" spans="2:12" s="1" customFormat="1" ht="12" customHeight="1">
      <c r="B76" s="33"/>
      <c r="C76" s="28" t="s">
        <v>16</v>
      </c>
      <c r="L76" s="33"/>
    </row>
    <row r="77" spans="2:12" s="1" customFormat="1" ht="16.5" customHeight="1">
      <c r="B77" s="33"/>
      <c r="E77" s="332" t="str">
        <f>E7</f>
        <v>Přístavba objektu SOŠ a SOU Kladno</v>
      </c>
      <c r="F77" s="333"/>
      <c r="G77" s="333"/>
      <c r="H77" s="333"/>
      <c r="L77" s="33"/>
    </row>
    <row r="78" spans="2:12" ht="12" customHeight="1">
      <c r="B78" s="21"/>
      <c r="C78" s="28" t="s">
        <v>172</v>
      </c>
      <c r="L78" s="21"/>
    </row>
    <row r="79" spans="2:12" ht="16.5" customHeight="1">
      <c r="B79" s="21"/>
      <c r="E79" s="332" t="s">
        <v>733</v>
      </c>
      <c r="F79" s="310"/>
      <c r="G79" s="310"/>
      <c r="H79" s="310"/>
      <c r="L79" s="21"/>
    </row>
    <row r="80" spans="2:12" ht="12" customHeight="1">
      <c r="B80" s="21"/>
      <c r="C80" s="28" t="s">
        <v>174</v>
      </c>
      <c r="L80" s="21"/>
    </row>
    <row r="81" spans="2:12" s="1" customFormat="1" ht="16.5" customHeight="1">
      <c r="B81" s="33"/>
      <c r="E81" s="319" t="s">
        <v>175</v>
      </c>
      <c r="F81" s="334"/>
      <c r="G81" s="334"/>
      <c r="H81" s="334"/>
      <c r="L81" s="33"/>
    </row>
    <row r="82" spans="2:12" s="1" customFormat="1" ht="12" customHeight="1">
      <c r="B82" s="33"/>
      <c r="C82" s="28" t="s">
        <v>892</v>
      </c>
      <c r="L82" s="33"/>
    </row>
    <row r="83" spans="2:12" s="1" customFormat="1" ht="16.5" customHeight="1">
      <c r="B83" s="33"/>
      <c r="E83" s="311" t="str">
        <f>E13</f>
        <v>T. - Společné kabelové trasy</v>
      </c>
      <c r="F83" s="334"/>
      <c r="G83" s="334"/>
      <c r="H83" s="334"/>
      <c r="L83" s="33"/>
    </row>
    <row r="84" spans="2:12" s="1" customFormat="1" ht="6.95" customHeight="1">
      <c r="B84" s="33"/>
      <c r="L84" s="33"/>
    </row>
    <row r="85" spans="2:12" s="1" customFormat="1" ht="12" customHeight="1">
      <c r="B85" s="33"/>
      <c r="C85" s="28" t="s">
        <v>21</v>
      </c>
      <c r="F85" s="26" t="str">
        <f>F16</f>
        <v>Kladno</v>
      </c>
      <c r="I85" s="28" t="s">
        <v>23</v>
      </c>
      <c r="J85" s="50" t="str">
        <f>IF(J16="","",J16)</f>
        <v>19. 9. 2023</v>
      </c>
      <c r="L85" s="33"/>
    </row>
    <row r="86" spans="2:12" s="1" customFormat="1" ht="6.95" customHeight="1">
      <c r="B86" s="33"/>
      <c r="L86" s="33"/>
    </row>
    <row r="87" spans="2:12" s="1" customFormat="1" ht="40.15" customHeight="1">
      <c r="B87" s="33"/>
      <c r="C87" s="28" t="s">
        <v>25</v>
      </c>
      <c r="F87" s="26" t="str">
        <f>E19</f>
        <v>SOŠ a SOU Kladno, Nám. E. Beneše 2353, Kladno</v>
      </c>
      <c r="I87" s="28" t="s">
        <v>31</v>
      </c>
      <c r="J87" s="31" t="str">
        <f>E25</f>
        <v>Ateliér Civilista s.r.o., Bratronice 241, 273 63</v>
      </c>
      <c r="L87" s="33"/>
    </row>
    <row r="88" spans="2:12" s="1" customFormat="1" ht="15.2" customHeight="1">
      <c r="B88" s="33"/>
      <c r="C88" s="28" t="s">
        <v>29</v>
      </c>
      <c r="F88" s="26" t="str">
        <f>IF(E22="","",E22)</f>
        <v>Vyplň údaj</v>
      </c>
      <c r="I88" s="28" t="s">
        <v>36</v>
      </c>
      <c r="J88" s="31" t="str">
        <f>E28</f>
        <v xml:space="preserve"> </v>
      </c>
      <c r="L88" s="33"/>
    </row>
    <row r="89" spans="2:12" s="1" customFormat="1" ht="10.35" customHeight="1">
      <c r="B89" s="33"/>
      <c r="L89" s="33"/>
    </row>
    <row r="90" spans="2:20" s="10" customFormat="1" ht="29.25" customHeight="1">
      <c r="B90" s="112"/>
      <c r="C90" s="113" t="s">
        <v>194</v>
      </c>
      <c r="D90" s="114" t="s">
        <v>59</v>
      </c>
      <c r="E90" s="114" t="s">
        <v>55</v>
      </c>
      <c r="F90" s="114" t="s">
        <v>56</v>
      </c>
      <c r="G90" s="114" t="s">
        <v>195</v>
      </c>
      <c r="H90" s="114" t="s">
        <v>196</v>
      </c>
      <c r="I90" s="114" t="s">
        <v>197</v>
      </c>
      <c r="J90" s="114" t="s">
        <v>180</v>
      </c>
      <c r="K90" s="115" t="s">
        <v>198</v>
      </c>
      <c r="L90" s="112"/>
      <c r="M90" s="57" t="s">
        <v>19</v>
      </c>
      <c r="N90" s="58" t="s">
        <v>44</v>
      </c>
      <c r="O90" s="58" t="s">
        <v>199</v>
      </c>
      <c r="P90" s="58" t="s">
        <v>200</v>
      </c>
      <c r="Q90" s="58" t="s">
        <v>201</v>
      </c>
      <c r="R90" s="58" t="s">
        <v>202</v>
      </c>
      <c r="S90" s="58" t="s">
        <v>203</v>
      </c>
      <c r="T90" s="59" t="s">
        <v>204</v>
      </c>
    </row>
    <row r="91" spans="2:63" s="1" customFormat="1" ht="22.9" customHeight="1">
      <c r="B91" s="33"/>
      <c r="C91" s="62" t="s">
        <v>205</v>
      </c>
      <c r="J91" s="116">
        <f>BK91</f>
        <v>0</v>
      </c>
      <c r="L91" s="33"/>
      <c r="M91" s="60"/>
      <c r="N91" s="51"/>
      <c r="O91" s="51"/>
      <c r="P91" s="117">
        <f>SUM(P92:P150)</f>
        <v>0</v>
      </c>
      <c r="Q91" s="51"/>
      <c r="R91" s="117">
        <f>SUM(R92:R150)</f>
        <v>0</v>
      </c>
      <c r="S91" s="51"/>
      <c r="T91" s="118">
        <f>SUM(T92:T150)</f>
        <v>0</v>
      </c>
      <c r="AT91" s="18" t="s">
        <v>73</v>
      </c>
      <c r="AU91" s="18" t="s">
        <v>181</v>
      </c>
      <c r="BK91" s="119">
        <f>SUM(BK92:BK150)</f>
        <v>0</v>
      </c>
    </row>
    <row r="92" spans="2:65" s="1" customFormat="1" ht="16.5" customHeight="1">
      <c r="B92" s="33"/>
      <c r="C92" s="132" t="s">
        <v>74</v>
      </c>
      <c r="D92" s="132" t="s">
        <v>212</v>
      </c>
      <c r="E92" s="133" t="s">
        <v>1056</v>
      </c>
      <c r="F92" s="134" t="s">
        <v>1057</v>
      </c>
      <c r="G92" s="135" t="s">
        <v>654</v>
      </c>
      <c r="H92" s="136">
        <v>9.8</v>
      </c>
      <c r="I92" s="137"/>
      <c r="J92" s="138">
        <f>ROUND(I92*H92,2)</f>
        <v>0</v>
      </c>
      <c r="K92" s="134" t="s">
        <v>19</v>
      </c>
      <c r="L92" s="33"/>
      <c r="M92" s="139" t="s">
        <v>19</v>
      </c>
      <c r="N92" s="140" t="s">
        <v>45</v>
      </c>
      <c r="P92" s="141">
        <f>O92*H92</f>
        <v>0</v>
      </c>
      <c r="Q92" s="141">
        <v>0</v>
      </c>
      <c r="R92" s="141">
        <f>Q92*H92</f>
        <v>0</v>
      </c>
      <c r="S92" s="141">
        <v>0</v>
      </c>
      <c r="T92" s="142">
        <f>S92*H92</f>
        <v>0</v>
      </c>
      <c r="AR92" s="143" t="s">
        <v>112</v>
      </c>
      <c r="AT92" s="143" t="s">
        <v>212</v>
      </c>
      <c r="AU92" s="143" t="s">
        <v>74</v>
      </c>
      <c r="AY92" s="18" t="s">
        <v>208</v>
      </c>
      <c r="BE92" s="144">
        <f>IF(N92="základní",J92,0)</f>
        <v>0</v>
      </c>
      <c r="BF92" s="144">
        <f>IF(N92="snížená",J92,0)</f>
        <v>0</v>
      </c>
      <c r="BG92" s="144">
        <f>IF(N92="zákl. přenesená",J92,0)</f>
        <v>0</v>
      </c>
      <c r="BH92" s="144">
        <f>IF(N92="sníž. přenesená",J92,0)</f>
        <v>0</v>
      </c>
      <c r="BI92" s="144">
        <f>IF(N92="nulová",J92,0)</f>
        <v>0</v>
      </c>
      <c r="BJ92" s="18" t="s">
        <v>80</v>
      </c>
      <c r="BK92" s="144">
        <f>ROUND(I92*H92,2)</f>
        <v>0</v>
      </c>
      <c r="BL92" s="18" t="s">
        <v>112</v>
      </c>
      <c r="BM92" s="143" t="s">
        <v>82</v>
      </c>
    </row>
    <row r="93" spans="2:47" s="1" customFormat="1" ht="12">
      <c r="B93" s="33"/>
      <c r="D93" s="145" t="s">
        <v>218</v>
      </c>
      <c r="F93" s="146" t="s">
        <v>1057</v>
      </c>
      <c r="I93" s="147"/>
      <c r="L93" s="33"/>
      <c r="M93" s="148"/>
      <c r="T93" s="54"/>
      <c r="AT93" s="18" t="s">
        <v>218</v>
      </c>
      <c r="AU93" s="18" t="s">
        <v>74</v>
      </c>
    </row>
    <row r="94" spans="2:65" s="1" customFormat="1" ht="16.5" customHeight="1">
      <c r="B94" s="33"/>
      <c r="C94" s="132" t="s">
        <v>74</v>
      </c>
      <c r="D94" s="132" t="s">
        <v>212</v>
      </c>
      <c r="E94" s="133" t="s">
        <v>860</v>
      </c>
      <c r="F94" s="134" t="s">
        <v>1058</v>
      </c>
      <c r="G94" s="135" t="s">
        <v>654</v>
      </c>
      <c r="H94" s="136">
        <v>8.4</v>
      </c>
      <c r="I94" s="137"/>
      <c r="J94" s="138">
        <f>ROUND(I94*H94,2)</f>
        <v>0</v>
      </c>
      <c r="K94" s="134" t="s">
        <v>19</v>
      </c>
      <c r="L94" s="33"/>
      <c r="M94" s="139" t="s">
        <v>19</v>
      </c>
      <c r="N94" s="140" t="s">
        <v>45</v>
      </c>
      <c r="P94" s="141">
        <f>O94*H94</f>
        <v>0</v>
      </c>
      <c r="Q94" s="141">
        <v>0</v>
      </c>
      <c r="R94" s="141">
        <f>Q94*H94</f>
        <v>0</v>
      </c>
      <c r="S94" s="141">
        <v>0</v>
      </c>
      <c r="T94" s="142">
        <f>S94*H94</f>
        <v>0</v>
      </c>
      <c r="AR94" s="143" t="s">
        <v>112</v>
      </c>
      <c r="AT94" s="143" t="s">
        <v>212</v>
      </c>
      <c r="AU94" s="143" t="s">
        <v>74</v>
      </c>
      <c r="AY94" s="18" t="s">
        <v>208</v>
      </c>
      <c r="BE94" s="144">
        <f>IF(N94="základní",J94,0)</f>
        <v>0</v>
      </c>
      <c r="BF94" s="144">
        <f>IF(N94="snížená",J94,0)</f>
        <v>0</v>
      </c>
      <c r="BG94" s="144">
        <f>IF(N94="zákl. přenesená",J94,0)</f>
        <v>0</v>
      </c>
      <c r="BH94" s="144">
        <f>IF(N94="sníž. přenesená",J94,0)</f>
        <v>0</v>
      </c>
      <c r="BI94" s="144">
        <f>IF(N94="nulová",J94,0)</f>
        <v>0</v>
      </c>
      <c r="BJ94" s="18" t="s">
        <v>80</v>
      </c>
      <c r="BK94" s="144">
        <f>ROUND(I94*H94,2)</f>
        <v>0</v>
      </c>
      <c r="BL94" s="18" t="s">
        <v>112</v>
      </c>
      <c r="BM94" s="143" t="s">
        <v>112</v>
      </c>
    </row>
    <row r="95" spans="2:47" s="1" customFormat="1" ht="12">
      <c r="B95" s="33"/>
      <c r="D95" s="145" t="s">
        <v>218</v>
      </c>
      <c r="F95" s="146" t="s">
        <v>1058</v>
      </c>
      <c r="I95" s="147"/>
      <c r="L95" s="33"/>
      <c r="M95" s="148"/>
      <c r="T95" s="54"/>
      <c r="AT95" s="18" t="s">
        <v>218</v>
      </c>
      <c r="AU95" s="18" t="s">
        <v>74</v>
      </c>
    </row>
    <row r="96" spans="2:65" s="1" customFormat="1" ht="16.5" customHeight="1">
      <c r="B96" s="33"/>
      <c r="C96" s="132" t="s">
        <v>74</v>
      </c>
      <c r="D96" s="132" t="s">
        <v>212</v>
      </c>
      <c r="E96" s="133" t="s">
        <v>864</v>
      </c>
      <c r="F96" s="134" t="s">
        <v>1059</v>
      </c>
      <c r="G96" s="135" t="s">
        <v>654</v>
      </c>
      <c r="H96" s="136">
        <v>11.2</v>
      </c>
      <c r="I96" s="137"/>
      <c r="J96" s="138">
        <f>ROUND(I96*H96,2)</f>
        <v>0</v>
      </c>
      <c r="K96" s="134" t="s">
        <v>19</v>
      </c>
      <c r="L96" s="33"/>
      <c r="M96" s="139" t="s">
        <v>19</v>
      </c>
      <c r="N96" s="140" t="s">
        <v>45</v>
      </c>
      <c r="P96" s="141">
        <f>O96*H96</f>
        <v>0</v>
      </c>
      <c r="Q96" s="141">
        <v>0</v>
      </c>
      <c r="R96" s="141">
        <f>Q96*H96</f>
        <v>0</v>
      </c>
      <c r="S96" s="141">
        <v>0</v>
      </c>
      <c r="T96" s="142">
        <f>S96*H96</f>
        <v>0</v>
      </c>
      <c r="AR96" s="143" t="s">
        <v>112</v>
      </c>
      <c r="AT96" s="143" t="s">
        <v>212</v>
      </c>
      <c r="AU96" s="143" t="s">
        <v>74</v>
      </c>
      <c r="AY96" s="18" t="s">
        <v>208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8" t="s">
        <v>80</v>
      </c>
      <c r="BK96" s="144">
        <f>ROUND(I96*H96,2)</f>
        <v>0</v>
      </c>
      <c r="BL96" s="18" t="s">
        <v>112</v>
      </c>
      <c r="BM96" s="143" t="s">
        <v>209</v>
      </c>
    </row>
    <row r="97" spans="2:47" s="1" customFormat="1" ht="12">
      <c r="B97" s="33"/>
      <c r="D97" s="145" t="s">
        <v>218</v>
      </c>
      <c r="F97" s="146" t="s">
        <v>1059</v>
      </c>
      <c r="I97" s="147"/>
      <c r="L97" s="33"/>
      <c r="M97" s="148"/>
      <c r="T97" s="54"/>
      <c r="AT97" s="18" t="s">
        <v>218</v>
      </c>
      <c r="AU97" s="18" t="s">
        <v>74</v>
      </c>
    </row>
    <row r="98" spans="2:65" s="1" customFormat="1" ht="16.5" customHeight="1">
      <c r="B98" s="33"/>
      <c r="C98" s="132" t="s">
        <v>74</v>
      </c>
      <c r="D98" s="132" t="s">
        <v>212</v>
      </c>
      <c r="E98" s="133" t="s">
        <v>868</v>
      </c>
      <c r="F98" s="134" t="s">
        <v>1060</v>
      </c>
      <c r="G98" s="135" t="s">
        <v>654</v>
      </c>
      <c r="H98" s="136">
        <v>5.6</v>
      </c>
      <c r="I98" s="137"/>
      <c r="J98" s="138">
        <f>ROUND(I98*H98,2)</f>
        <v>0</v>
      </c>
      <c r="K98" s="134" t="s">
        <v>19</v>
      </c>
      <c r="L98" s="33"/>
      <c r="M98" s="139" t="s">
        <v>19</v>
      </c>
      <c r="N98" s="140" t="s">
        <v>45</v>
      </c>
      <c r="P98" s="141">
        <f>O98*H98</f>
        <v>0</v>
      </c>
      <c r="Q98" s="141">
        <v>0</v>
      </c>
      <c r="R98" s="141">
        <f>Q98*H98</f>
        <v>0</v>
      </c>
      <c r="S98" s="141">
        <v>0</v>
      </c>
      <c r="T98" s="142">
        <f>S98*H98</f>
        <v>0</v>
      </c>
      <c r="AR98" s="143" t="s">
        <v>112</v>
      </c>
      <c r="AT98" s="143" t="s">
        <v>212</v>
      </c>
      <c r="AU98" s="143" t="s">
        <v>74</v>
      </c>
      <c r="AY98" s="18" t="s">
        <v>208</v>
      </c>
      <c r="BE98" s="144">
        <f>IF(N98="základní",J98,0)</f>
        <v>0</v>
      </c>
      <c r="BF98" s="144">
        <f>IF(N98="snížená",J98,0)</f>
        <v>0</v>
      </c>
      <c r="BG98" s="144">
        <f>IF(N98="zákl. přenesená",J98,0)</f>
        <v>0</v>
      </c>
      <c r="BH98" s="144">
        <f>IF(N98="sníž. přenesená",J98,0)</f>
        <v>0</v>
      </c>
      <c r="BI98" s="144">
        <f>IF(N98="nulová",J98,0)</f>
        <v>0</v>
      </c>
      <c r="BJ98" s="18" t="s">
        <v>80</v>
      </c>
      <c r="BK98" s="144">
        <f>ROUND(I98*H98,2)</f>
        <v>0</v>
      </c>
      <c r="BL98" s="18" t="s">
        <v>112</v>
      </c>
      <c r="BM98" s="143" t="s">
        <v>245</v>
      </c>
    </row>
    <row r="99" spans="2:47" s="1" customFormat="1" ht="12">
      <c r="B99" s="33"/>
      <c r="D99" s="145" t="s">
        <v>218</v>
      </c>
      <c r="F99" s="146" t="s">
        <v>1060</v>
      </c>
      <c r="I99" s="147"/>
      <c r="L99" s="33"/>
      <c r="M99" s="148"/>
      <c r="T99" s="54"/>
      <c r="AT99" s="18" t="s">
        <v>218</v>
      </c>
      <c r="AU99" s="18" t="s">
        <v>74</v>
      </c>
    </row>
    <row r="100" spans="2:65" s="1" customFormat="1" ht="16.5" customHeight="1">
      <c r="B100" s="33"/>
      <c r="C100" s="132" t="s">
        <v>74</v>
      </c>
      <c r="D100" s="132" t="s">
        <v>212</v>
      </c>
      <c r="E100" s="133" t="s">
        <v>872</v>
      </c>
      <c r="F100" s="134" t="s">
        <v>1061</v>
      </c>
      <c r="G100" s="135" t="s">
        <v>654</v>
      </c>
      <c r="H100" s="136">
        <v>0.7</v>
      </c>
      <c r="I100" s="137"/>
      <c r="J100" s="138">
        <f>ROUND(I100*H100,2)</f>
        <v>0</v>
      </c>
      <c r="K100" s="134" t="s">
        <v>19</v>
      </c>
      <c r="L100" s="33"/>
      <c r="M100" s="139" t="s">
        <v>19</v>
      </c>
      <c r="N100" s="140" t="s">
        <v>45</v>
      </c>
      <c r="P100" s="141">
        <f>O100*H100</f>
        <v>0</v>
      </c>
      <c r="Q100" s="141">
        <v>0</v>
      </c>
      <c r="R100" s="141">
        <f>Q100*H100</f>
        <v>0</v>
      </c>
      <c r="S100" s="141">
        <v>0</v>
      </c>
      <c r="T100" s="142">
        <f>S100*H100</f>
        <v>0</v>
      </c>
      <c r="AR100" s="143" t="s">
        <v>112</v>
      </c>
      <c r="AT100" s="143" t="s">
        <v>212</v>
      </c>
      <c r="AU100" s="143" t="s">
        <v>74</v>
      </c>
      <c r="AY100" s="18" t="s">
        <v>208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8" t="s">
        <v>80</v>
      </c>
      <c r="BK100" s="144">
        <f>ROUND(I100*H100,2)</f>
        <v>0</v>
      </c>
      <c r="BL100" s="18" t="s">
        <v>112</v>
      </c>
      <c r="BM100" s="143" t="s">
        <v>807</v>
      </c>
    </row>
    <row r="101" spans="2:47" s="1" customFormat="1" ht="12">
      <c r="B101" s="33"/>
      <c r="D101" s="145" t="s">
        <v>218</v>
      </c>
      <c r="F101" s="146" t="s">
        <v>1061</v>
      </c>
      <c r="I101" s="147"/>
      <c r="L101" s="33"/>
      <c r="M101" s="148"/>
      <c r="T101" s="54"/>
      <c r="AT101" s="18" t="s">
        <v>218</v>
      </c>
      <c r="AU101" s="18" t="s">
        <v>74</v>
      </c>
    </row>
    <row r="102" spans="2:65" s="1" customFormat="1" ht="16.5" customHeight="1">
      <c r="B102" s="33"/>
      <c r="C102" s="132" t="s">
        <v>74</v>
      </c>
      <c r="D102" s="132" t="s">
        <v>212</v>
      </c>
      <c r="E102" s="133" t="s">
        <v>877</v>
      </c>
      <c r="F102" s="134" t="s">
        <v>1062</v>
      </c>
      <c r="G102" s="135" t="s">
        <v>236</v>
      </c>
      <c r="H102" s="136">
        <v>39.2</v>
      </c>
      <c r="I102" s="137"/>
      <c r="J102" s="138">
        <f>ROUND(I102*H102,2)</f>
        <v>0</v>
      </c>
      <c r="K102" s="134" t="s">
        <v>19</v>
      </c>
      <c r="L102" s="33"/>
      <c r="M102" s="139" t="s">
        <v>19</v>
      </c>
      <c r="N102" s="140" t="s">
        <v>45</v>
      </c>
      <c r="P102" s="141">
        <f>O102*H102</f>
        <v>0</v>
      </c>
      <c r="Q102" s="141">
        <v>0</v>
      </c>
      <c r="R102" s="141">
        <f>Q102*H102</f>
        <v>0</v>
      </c>
      <c r="S102" s="141">
        <v>0</v>
      </c>
      <c r="T102" s="142">
        <f>S102*H102</f>
        <v>0</v>
      </c>
      <c r="AR102" s="143" t="s">
        <v>112</v>
      </c>
      <c r="AT102" s="143" t="s">
        <v>212</v>
      </c>
      <c r="AU102" s="143" t="s">
        <v>74</v>
      </c>
      <c r="AY102" s="18" t="s">
        <v>208</v>
      </c>
      <c r="BE102" s="144">
        <f>IF(N102="základní",J102,0)</f>
        <v>0</v>
      </c>
      <c r="BF102" s="144">
        <f>IF(N102="snížená",J102,0)</f>
        <v>0</v>
      </c>
      <c r="BG102" s="144">
        <f>IF(N102="zákl. přenesená",J102,0)</f>
        <v>0</v>
      </c>
      <c r="BH102" s="144">
        <f>IF(N102="sníž. přenesená",J102,0)</f>
        <v>0</v>
      </c>
      <c r="BI102" s="144">
        <f>IF(N102="nulová",J102,0)</f>
        <v>0</v>
      </c>
      <c r="BJ102" s="18" t="s">
        <v>80</v>
      </c>
      <c r="BK102" s="144">
        <f>ROUND(I102*H102,2)</f>
        <v>0</v>
      </c>
      <c r="BL102" s="18" t="s">
        <v>112</v>
      </c>
      <c r="BM102" s="143" t="s">
        <v>8</v>
      </c>
    </row>
    <row r="103" spans="2:47" s="1" customFormat="1" ht="12">
      <c r="B103" s="33"/>
      <c r="D103" s="145" t="s">
        <v>218</v>
      </c>
      <c r="F103" s="146" t="s">
        <v>1062</v>
      </c>
      <c r="I103" s="147"/>
      <c r="L103" s="33"/>
      <c r="M103" s="148"/>
      <c r="T103" s="54"/>
      <c r="AT103" s="18" t="s">
        <v>218</v>
      </c>
      <c r="AU103" s="18" t="s">
        <v>74</v>
      </c>
    </row>
    <row r="104" spans="2:65" s="1" customFormat="1" ht="16.5" customHeight="1">
      <c r="B104" s="33"/>
      <c r="C104" s="132" t="s">
        <v>74</v>
      </c>
      <c r="D104" s="132" t="s">
        <v>212</v>
      </c>
      <c r="E104" s="133" t="s">
        <v>881</v>
      </c>
      <c r="F104" s="134" t="s">
        <v>1063</v>
      </c>
      <c r="G104" s="135" t="s">
        <v>236</v>
      </c>
      <c r="H104" s="136">
        <v>12.6</v>
      </c>
      <c r="I104" s="137"/>
      <c r="J104" s="138">
        <f>ROUND(I104*H104,2)</f>
        <v>0</v>
      </c>
      <c r="K104" s="134" t="s">
        <v>19</v>
      </c>
      <c r="L104" s="33"/>
      <c r="M104" s="139" t="s">
        <v>19</v>
      </c>
      <c r="N104" s="140" t="s">
        <v>45</v>
      </c>
      <c r="P104" s="141">
        <f>O104*H104</f>
        <v>0</v>
      </c>
      <c r="Q104" s="141">
        <v>0</v>
      </c>
      <c r="R104" s="141">
        <f>Q104*H104</f>
        <v>0</v>
      </c>
      <c r="S104" s="141">
        <v>0</v>
      </c>
      <c r="T104" s="142">
        <f>S104*H104</f>
        <v>0</v>
      </c>
      <c r="AR104" s="143" t="s">
        <v>112</v>
      </c>
      <c r="AT104" s="143" t="s">
        <v>212</v>
      </c>
      <c r="AU104" s="143" t="s">
        <v>74</v>
      </c>
      <c r="AY104" s="18" t="s">
        <v>208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8" t="s">
        <v>80</v>
      </c>
      <c r="BK104" s="144">
        <f>ROUND(I104*H104,2)</f>
        <v>0</v>
      </c>
      <c r="BL104" s="18" t="s">
        <v>112</v>
      </c>
      <c r="BM104" s="143" t="s">
        <v>837</v>
      </c>
    </row>
    <row r="105" spans="2:47" s="1" customFormat="1" ht="12">
      <c r="B105" s="33"/>
      <c r="D105" s="145" t="s">
        <v>218</v>
      </c>
      <c r="F105" s="146" t="s">
        <v>1063</v>
      </c>
      <c r="I105" s="147"/>
      <c r="L105" s="33"/>
      <c r="M105" s="148"/>
      <c r="T105" s="54"/>
      <c r="AT105" s="18" t="s">
        <v>218</v>
      </c>
      <c r="AU105" s="18" t="s">
        <v>74</v>
      </c>
    </row>
    <row r="106" spans="2:65" s="1" customFormat="1" ht="16.5" customHeight="1">
      <c r="B106" s="33"/>
      <c r="C106" s="132" t="s">
        <v>74</v>
      </c>
      <c r="D106" s="132" t="s">
        <v>212</v>
      </c>
      <c r="E106" s="133" t="s">
        <v>885</v>
      </c>
      <c r="F106" s="134" t="s">
        <v>1064</v>
      </c>
      <c r="G106" s="135" t="s">
        <v>236</v>
      </c>
      <c r="H106" s="136">
        <v>11.2</v>
      </c>
      <c r="I106" s="137"/>
      <c r="J106" s="138">
        <f>ROUND(I106*H106,2)</f>
        <v>0</v>
      </c>
      <c r="K106" s="134" t="s">
        <v>19</v>
      </c>
      <c r="L106" s="33"/>
      <c r="M106" s="139" t="s">
        <v>19</v>
      </c>
      <c r="N106" s="140" t="s">
        <v>45</v>
      </c>
      <c r="P106" s="141">
        <f>O106*H106</f>
        <v>0</v>
      </c>
      <c r="Q106" s="141">
        <v>0</v>
      </c>
      <c r="R106" s="141">
        <f>Q106*H106</f>
        <v>0</v>
      </c>
      <c r="S106" s="141">
        <v>0</v>
      </c>
      <c r="T106" s="142">
        <f>S106*H106</f>
        <v>0</v>
      </c>
      <c r="AR106" s="143" t="s">
        <v>112</v>
      </c>
      <c r="AT106" s="143" t="s">
        <v>212</v>
      </c>
      <c r="AU106" s="143" t="s">
        <v>74</v>
      </c>
      <c r="AY106" s="18" t="s">
        <v>208</v>
      </c>
      <c r="BE106" s="144">
        <f>IF(N106="základní",J106,0)</f>
        <v>0</v>
      </c>
      <c r="BF106" s="144">
        <f>IF(N106="snížená",J106,0)</f>
        <v>0</v>
      </c>
      <c r="BG106" s="144">
        <f>IF(N106="zákl. přenesená",J106,0)</f>
        <v>0</v>
      </c>
      <c r="BH106" s="144">
        <f>IF(N106="sníž. přenesená",J106,0)</f>
        <v>0</v>
      </c>
      <c r="BI106" s="144">
        <f>IF(N106="nulová",J106,0)</f>
        <v>0</v>
      </c>
      <c r="BJ106" s="18" t="s">
        <v>80</v>
      </c>
      <c r="BK106" s="144">
        <f>ROUND(I106*H106,2)</f>
        <v>0</v>
      </c>
      <c r="BL106" s="18" t="s">
        <v>112</v>
      </c>
      <c r="BM106" s="143" t="s">
        <v>297</v>
      </c>
    </row>
    <row r="107" spans="2:47" s="1" customFormat="1" ht="12">
      <c r="B107" s="33"/>
      <c r="D107" s="145" t="s">
        <v>218</v>
      </c>
      <c r="F107" s="146" t="s">
        <v>1064</v>
      </c>
      <c r="I107" s="147"/>
      <c r="L107" s="33"/>
      <c r="M107" s="148"/>
      <c r="T107" s="54"/>
      <c r="AT107" s="18" t="s">
        <v>218</v>
      </c>
      <c r="AU107" s="18" t="s">
        <v>74</v>
      </c>
    </row>
    <row r="108" spans="2:65" s="1" customFormat="1" ht="16.5" customHeight="1">
      <c r="B108" s="33"/>
      <c r="C108" s="132" t="s">
        <v>74</v>
      </c>
      <c r="D108" s="132" t="s">
        <v>212</v>
      </c>
      <c r="E108" s="133" t="s">
        <v>889</v>
      </c>
      <c r="F108" s="134" t="s">
        <v>1065</v>
      </c>
      <c r="G108" s="135" t="s">
        <v>236</v>
      </c>
      <c r="H108" s="136">
        <v>1.4</v>
      </c>
      <c r="I108" s="137"/>
      <c r="J108" s="138">
        <f>ROUND(I108*H108,2)</f>
        <v>0</v>
      </c>
      <c r="K108" s="134" t="s">
        <v>19</v>
      </c>
      <c r="L108" s="33"/>
      <c r="M108" s="139" t="s">
        <v>19</v>
      </c>
      <c r="N108" s="140" t="s">
        <v>45</v>
      </c>
      <c r="P108" s="141">
        <f>O108*H108</f>
        <v>0</v>
      </c>
      <c r="Q108" s="141">
        <v>0</v>
      </c>
      <c r="R108" s="141">
        <f>Q108*H108</f>
        <v>0</v>
      </c>
      <c r="S108" s="141">
        <v>0</v>
      </c>
      <c r="T108" s="142">
        <f>S108*H108</f>
        <v>0</v>
      </c>
      <c r="AR108" s="143" t="s">
        <v>112</v>
      </c>
      <c r="AT108" s="143" t="s">
        <v>212</v>
      </c>
      <c r="AU108" s="143" t="s">
        <v>74</v>
      </c>
      <c r="AY108" s="18" t="s">
        <v>208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8" t="s">
        <v>80</v>
      </c>
      <c r="BK108" s="144">
        <f>ROUND(I108*H108,2)</f>
        <v>0</v>
      </c>
      <c r="BL108" s="18" t="s">
        <v>112</v>
      </c>
      <c r="BM108" s="143" t="s">
        <v>913</v>
      </c>
    </row>
    <row r="109" spans="2:47" s="1" customFormat="1" ht="12">
      <c r="B109" s="33"/>
      <c r="D109" s="145" t="s">
        <v>218</v>
      </c>
      <c r="F109" s="146" t="s">
        <v>1065</v>
      </c>
      <c r="I109" s="147"/>
      <c r="L109" s="33"/>
      <c r="M109" s="148"/>
      <c r="T109" s="54"/>
      <c r="AT109" s="18" t="s">
        <v>218</v>
      </c>
      <c r="AU109" s="18" t="s">
        <v>74</v>
      </c>
    </row>
    <row r="110" spans="2:65" s="1" customFormat="1" ht="16.5" customHeight="1">
      <c r="B110" s="33"/>
      <c r="C110" s="132" t="s">
        <v>74</v>
      </c>
      <c r="D110" s="132" t="s">
        <v>212</v>
      </c>
      <c r="E110" s="133" t="s">
        <v>719</v>
      </c>
      <c r="F110" s="134" t="s">
        <v>1066</v>
      </c>
      <c r="G110" s="135" t="s">
        <v>654</v>
      </c>
      <c r="H110" s="136">
        <v>65.1</v>
      </c>
      <c r="I110" s="137"/>
      <c r="J110" s="138">
        <f>ROUND(I110*H110,2)</f>
        <v>0</v>
      </c>
      <c r="K110" s="134" t="s">
        <v>19</v>
      </c>
      <c r="L110" s="33"/>
      <c r="M110" s="139" t="s">
        <v>19</v>
      </c>
      <c r="N110" s="140" t="s">
        <v>45</v>
      </c>
      <c r="P110" s="141">
        <f>O110*H110</f>
        <v>0</v>
      </c>
      <c r="Q110" s="141">
        <v>0</v>
      </c>
      <c r="R110" s="141">
        <f>Q110*H110</f>
        <v>0</v>
      </c>
      <c r="S110" s="141">
        <v>0</v>
      </c>
      <c r="T110" s="142">
        <f>S110*H110</f>
        <v>0</v>
      </c>
      <c r="AR110" s="143" t="s">
        <v>112</v>
      </c>
      <c r="AT110" s="143" t="s">
        <v>212</v>
      </c>
      <c r="AU110" s="143" t="s">
        <v>74</v>
      </c>
      <c r="AY110" s="18" t="s">
        <v>208</v>
      </c>
      <c r="BE110" s="144">
        <f>IF(N110="základní",J110,0)</f>
        <v>0</v>
      </c>
      <c r="BF110" s="144">
        <f>IF(N110="snížená",J110,0)</f>
        <v>0</v>
      </c>
      <c r="BG110" s="144">
        <f>IF(N110="zákl. přenesená",J110,0)</f>
        <v>0</v>
      </c>
      <c r="BH110" s="144">
        <f>IF(N110="sníž. přenesená",J110,0)</f>
        <v>0</v>
      </c>
      <c r="BI110" s="144">
        <f>IF(N110="nulová",J110,0)</f>
        <v>0</v>
      </c>
      <c r="BJ110" s="18" t="s">
        <v>80</v>
      </c>
      <c r="BK110" s="144">
        <f>ROUND(I110*H110,2)</f>
        <v>0</v>
      </c>
      <c r="BL110" s="18" t="s">
        <v>112</v>
      </c>
      <c r="BM110" s="143" t="s">
        <v>649</v>
      </c>
    </row>
    <row r="111" spans="2:47" s="1" customFormat="1" ht="12">
      <c r="B111" s="33"/>
      <c r="D111" s="145" t="s">
        <v>218</v>
      </c>
      <c r="F111" s="146" t="s">
        <v>1066</v>
      </c>
      <c r="I111" s="147"/>
      <c r="L111" s="33"/>
      <c r="M111" s="148"/>
      <c r="T111" s="54"/>
      <c r="AT111" s="18" t="s">
        <v>218</v>
      </c>
      <c r="AU111" s="18" t="s">
        <v>74</v>
      </c>
    </row>
    <row r="112" spans="2:65" s="1" customFormat="1" ht="16.5" customHeight="1">
      <c r="B112" s="33"/>
      <c r="C112" s="132" t="s">
        <v>74</v>
      </c>
      <c r="D112" s="132" t="s">
        <v>212</v>
      </c>
      <c r="E112" s="133" t="s">
        <v>727</v>
      </c>
      <c r="F112" s="134" t="s">
        <v>1067</v>
      </c>
      <c r="G112" s="135" t="s">
        <v>654</v>
      </c>
      <c r="H112" s="136">
        <v>24.5</v>
      </c>
      <c r="I112" s="137"/>
      <c r="J112" s="138">
        <f>ROUND(I112*H112,2)</f>
        <v>0</v>
      </c>
      <c r="K112" s="134" t="s">
        <v>19</v>
      </c>
      <c r="L112" s="33"/>
      <c r="M112" s="139" t="s">
        <v>19</v>
      </c>
      <c r="N112" s="140" t="s">
        <v>45</v>
      </c>
      <c r="P112" s="141">
        <f>O112*H112</f>
        <v>0</v>
      </c>
      <c r="Q112" s="141">
        <v>0</v>
      </c>
      <c r="R112" s="141">
        <f>Q112*H112</f>
        <v>0</v>
      </c>
      <c r="S112" s="141">
        <v>0</v>
      </c>
      <c r="T112" s="142">
        <f>S112*H112</f>
        <v>0</v>
      </c>
      <c r="AR112" s="143" t="s">
        <v>112</v>
      </c>
      <c r="AT112" s="143" t="s">
        <v>212</v>
      </c>
      <c r="AU112" s="143" t="s">
        <v>74</v>
      </c>
      <c r="AY112" s="18" t="s">
        <v>208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8" t="s">
        <v>80</v>
      </c>
      <c r="BK112" s="144">
        <f>ROUND(I112*H112,2)</f>
        <v>0</v>
      </c>
      <c r="BL112" s="18" t="s">
        <v>112</v>
      </c>
      <c r="BM112" s="143" t="s">
        <v>533</v>
      </c>
    </row>
    <row r="113" spans="2:47" s="1" customFormat="1" ht="12">
      <c r="B113" s="33"/>
      <c r="D113" s="145" t="s">
        <v>218</v>
      </c>
      <c r="F113" s="146" t="s">
        <v>1067</v>
      </c>
      <c r="I113" s="147"/>
      <c r="L113" s="33"/>
      <c r="M113" s="148"/>
      <c r="T113" s="54"/>
      <c r="AT113" s="18" t="s">
        <v>218</v>
      </c>
      <c r="AU113" s="18" t="s">
        <v>74</v>
      </c>
    </row>
    <row r="114" spans="2:65" s="1" customFormat="1" ht="16.5" customHeight="1">
      <c r="B114" s="33"/>
      <c r="C114" s="132" t="s">
        <v>74</v>
      </c>
      <c r="D114" s="132" t="s">
        <v>212</v>
      </c>
      <c r="E114" s="133" t="s">
        <v>730</v>
      </c>
      <c r="F114" s="134" t="s">
        <v>1068</v>
      </c>
      <c r="G114" s="135" t="s">
        <v>654</v>
      </c>
      <c r="H114" s="136">
        <v>15.4</v>
      </c>
      <c r="I114" s="137"/>
      <c r="J114" s="138">
        <f>ROUND(I114*H114,2)</f>
        <v>0</v>
      </c>
      <c r="K114" s="134" t="s">
        <v>19</v>
      </c>
      <c r="L114" s="33"/>
      <c r="M114" s="139" t="s">
        <v>19</v>
      </c>
      <c r="N114" s="140" t="s">
        <v>45</v>
      </c>
      <c r="P114" s="141">
        <f>O114*H114</f>
        <v>0</v>
      </c>
      <c r="Q114" s="141">
        <v>0</v>
      </c>
      <c r="R114" s="141">
        <f>Q114*H114</f>
        <v>0</v>
      </c>
      <c r="S114" s="141">
        <v>0</v>
      </c>
      <c r="T114" s="142">
        <f>S114*H114</f>
        <v>0</v>
      </c>
      <c r="AR114" s="143" t="s">
        <v>112</v>
      </c>
      <c r="AT114" s="143" t="s">
        <v>212</v>
      </c>
      <c r="AU114" s="143" t="s">
        <v>74</v>
      </c>
      <c r="AY114" s="18" t="s">
        <v>208</v>
      </c>
      <c r="BE114" s="144">
        <f>IF(N114="základní",J114,0)</f>
        <v>0</v>
      </c>
      <c r="BF114" s="144">
        <f>IF(N114="snížená",J114,0)</f>
        <v>0</v>
      </c>
      <c r="BG114" s="144">
        <f>IF(N114="zákl. přenesená",J114,0)</f>
        <v>0</v>
      </c>
      <c r="BH114" s="144">
        <f>IF(N114="sníž. přenesená",J114,0)</f>
        <v>0</v>
      </c>
      <c r="BI114" s="144">
        <f>IF(N114="nulová",J114,0)</f>
        <v>0</v>
      </c>
      <c r="BJ114" s="18" t="s">
        <v>80</v>
      </c>
      <c r="BK114" s="144">
        <f>ROUND(I114*H114,2)</f>
        <v>0</v>
      </c>
      <c r="BL114" s="18" t="s">
        <v>112</v>
      </c>
      <c r="BM114" s="143" t="s">
        <v>919</v>
      </c>
    </row>
    <row r="115" spans="2:47" s="1" customFormat="1" ht="12">
      <c r="B115" s="33"/>
      <c r="D115" s="145" t="s">
        <v>218</v>
      </c>
      <c r="F115" s="146" t="s">
        <v>1068</v>
      </c>
      <c r="I115" s="147"/>
      <c r="L115" s="33"/>
      <c r="M115" s="148"/>
      <c r="T115" s="54"/>
      <c r="AT115" s="18" t="s">
        <v>218</v>
      </c>
      <c r="AU115" s="18" t="s">
        <v>74</v>
      </c>
    </row>
    <row r="116" spans="2:65" s="1" customFormat="1" ht="16.5" customHeight="1">
      <c r="B116" s="33"/>
      <c r="C116" s="132" t="s">
        <v>74</v>
      </c>
      <c r="D116" s="132" t="s">
        <v>212</v>
      </c>
      <c r="E116" s="133" t="s">
        <v>1069</v>
      </c>
      <c r="F116" s="134" t="s">
        <v>1070</v>
      </c>
      <c r="G116" s="135" t="s">
        <v>654</v>
      </c>
      <c r="H116" s="136">
        <v>2.1</v>
      </c>
      <c r="I116" s="137"/>
      <c r="J116" s="138">
        <f>ROUND(I116*H116,2)</f>
        <v>0</v>
      </c>
      <c r="K116" s="134" t="s">
        <v>19</v>
      </c>
      <c r="L116" s="33"/>
      <c r="M116" s="139" t="s">
        <v>19</v>
      </c>
      <c r="N116" s="140" t="s">
        <v>45</v>
      </c>
      <c r="P116" s="141">
        <f>O116*H116</f>
        <v>0</v>
      </c>
      <c r="Q116" s="141">
        <v>0</v>
      </c>
      <c r="R116" s="141">
        <f>Q116*H116</f>
        <v>0</v>
      </c>
      <c r="S116" s="141">
        <v>0</v>
      </c>
      <c r="T116" s="142">
        <f>S116*H116</f>
        <v>0</v>
      </c>
      <c r="AR116" s="143" t="s">
        <v>112</v>
      </c>
      <c r="AT116" s="143" t="s">
        <v>212</v>
      </c>
      <c r="AU116" s="143" t="s">
        <v>74</v>
      </c>
      <c r="AY116" s="18" t="s">
        <v>208</v>
      </c>
      <c r="BE116" s="144">
        <f>IF(N116="základní",J116,0)</f>
        <v>0</v>
      </c>
      <c r="BF116" s="144">
        <f>IF(N116="snížená",J116,0)</f>
        <v>0</v>
      </c>
      <c r="BG116" s="144">
        <f>IF(N116="zákl. přenesená",J116,0)</f>
        <v>0</v>
      </c>
      <c r="BH116" s="144">
        <f>IF(N116="sníž. přenesená",J116,0)</f>
        <v>0</v>
      </c>
      <c r="BI116" s="144">
        <f>IF(N116="nulová",J116,0)</f>
        <v>0</v>
      </c>
      <c r="BJ116" s="18" t="s">
        <v>80</v>
      </c>
      <c r="BK116" s="144">
        <f>ROUND(I116*H116,2)</f>
        <v>0</v>
      </c>
      <c r="BL116" s="18" t="s">
        <v>112</v>
      </c>
      <c r="BM116" s="143" t="s">
        <v>921</v>
      </c>
    </row>
    <row r="117" spans="2:47" s="1" customFormat="1" ht="12">
      <c r="B117" s="33"/>
      <c r="D117" s="145" t="s">
        <v>218</v>
      </c>
      <c r="F117" s="146" t="s">
        <v>1070</v>
      </c>
      <c r="I117" s="147"/>
      <c r="L117" s="33"/>
      <c r="M117" s="148"/>
      <c r="T117" s="54"/>
      <c r="AT117" s="18" t="s">
        <v>218</v>
      </c>
      <c r="AU117" s="18" t="s">
        <v>74</v>
      </c>
    </row>
    <row r="118" spans="2:65" s="1" customFormat="1" ht="16.5" customHeight="1">
      <c r="B118" s="33"/>
      <c r="C118" s="132" t="s">
        <v>74</v>
      </c>
      <c r="D118" s="132" t="s">
        <v>212</v>
      </c>
      <c r="E118" s="133" t="s">
        <v>1071</v>
      </c>
      <c r="F118" s="134" t="s">
        <v>1072</v>
      </c>
      <c r="G118" s="135" t="s">
        <v>654</v>
      </c>
      <c r="H118" s="136">
        <v>3.5</v>
      </c>
      <c r="I118" s="137"/>
      <c r="J118" s="138">
        <f>ROUND(I118*H118,2)</f>
        <v>0</v>
      </c>
      <c r="K118" s="134" t="s">
        <v>19</v>
      </c>
      <c r="L118" s="33"/>
      <c r="M118" s="139" t="s">
        <v>19</v>
      </c>
      <c r="N118" s="140" t="s">
        <v>45</v>
      </c>
      <c r="P118" s="141">
        <f>O118*H118</f>
        <v>0</v>
      </c>
      <c r="Q118" s="141">
        <v>0</v>
      </c>
      <c r="R118" s="141">
        <f>Q118*H118</f>
        <v>0</v>
      </c>
      <c r="S118" s="141">
        <v>0</v>
      </c>
      <c r="T118" s="142">
        <f>S118*H118</f>
        <v>0</v>
      </c>
      <c r="AR118" s="143" t="s">
        <v>112</v>
      </c>
      <c r="AT118" s="143" t="s">
        <v>212</v>
      </c>
      <c r="AU118" s="143" t="s">
        <v>74</v>
      </c>
      <c r="AY118" s="18" t="s">
        <v>208</v>
      </c>
      <c r="BE118" s="144">
        <f>IF(N118="základní",J118,0)</f>
        <v>0</v>
      </c>
      <c r="BF118" s="144">
        <f>IF(N118="snížená",J118,0)</f>
        <v>0</v>
      </c>
      <c r="BG118" s="144">
        <f>IF(N118="zákl. přenesená",J118,0)</f>
        <v>0</v>
      </c>
      <c r="BH118" s="144">
        <f>IF(N118="sníž. přenesená",J118,0)</f>
        <v>0</v>
      </c>
      <c r="BI118" s="144">
        <f>IF(N118="nulová",J118,0)</f>
        <v>0</v>
      </c>
      <c r="BJ118" s="18" t="s">
        <v>80</v>
      </c>
      <c r="BK118" s="144">
        <f>ROUND(I118*H118,2)</f>
        <v>0</v>
      </c>
      <c r="BL118" s="18" t="s">
        <v>112</v>
      </c>
      <c r="BM118" s="143" t="s">
        <v>924</v>
      </c>
    </row>
    <row r="119" spans="2:47" s="1" customFormat="1" ht="12">
      <c r="B119" s="33"/>
      <c r="D119" s="145" t="s">
        <v>218</v>
      </c>
      <c r="F119" s="146" t="s">
        <v>1072</v>
      </c>
      <c r="I119" s="147"/>
      <c r="L119" s="33"/>
      <c r="M119" s="148"/>
      <c r="T119" s="54"/>
      <c r="AT119" s="18" t="s">
        <v>218</v>
      </c>
      <c r="AU119" s="18" t="s">
        <v>74</v>
      </c>
    </row>
    <row r="120" spans="2:65" s="1" customFormat="1" ht="16.5" customHeight="1">
      <c r="B120" s="33"/>
      <c r="C120" s="132" t="s">
        <v>74</v>
      </c>
      <c r="D120" s="132" t="s">
        <v>212</v>
      </c>
      <c r="E120" s="133" t="s">
        <v>1073</v>
      </c>
      <c r="F120" s="134" t="s">
        <v>1074</v>
      </c>
      <c r="G120" s="135" t="s">
        <v>654</v>
      </c>
      <c r="H120" s="136">
        <v>3.5</v>
      </c>
      <c r="I120" s="137"/>
      <c r="J120" s="138">
        <f>ROUND(I120*H120,2)</f>
        <v>0</v>
      </c>
      <c r="K120" s="134" t="s">
        <v>19</v>
      </c>
      <c r="L120" s="33"/>
      <c r="M120" s="139" t="s">
        <v>19</v>
      </c>
      <c r="N120" s="140" t="s">
        <v>45</v>
      </c>
      <c r="P120" s="141">
        <f>O120*H120</f>
        <v>0</v>
      </c>
      <c r="Q120" s="141">
        <v>0</v>
      </c>
      <c r="R120" s="141">
        <f>Q120*H120</f>
        <v>0</v>
      </c>
      <c r="S120" s="141">
        <v>0</v>
      </c>
      <c r="T120" s="142">
        <f>S120*H120</f>
        <v>0</v>
      </c>
      <c r="AR120" s="143" t="s">
        <v>112</v>
      </c>
      <c r="AT120" s="143" t="s">
        <v>212</v>
      </c>
      <c r="AU120" s="143" t="s">
        <v>74</v>
      </c>
      <c r="AY120" s="18" t="s">
        <v>208</v>
      </c>
      <c r="BE120" s="144">
        <f>IF(N120="základní",J120,0)</f>
        <v>0</v>
      </c>
      <c r="BF120" s="144">
        <f>IF(N120="snížená",J120,0)</f>
        <v>0</v>
      </c>
      <c r="BG120" s="144">
        <f>IF(N120="zákl. přenesená",J120,0)</f>
        <v>0</v>
      </c>
      <c r="BH120" s="144">
        <f>IF(N120="sníž. přenesená",J120,0)</f>
        <v>0</v>
      </c>
      <c r="BI120" s="144">
        <f>IF(N120="nulová",J120,0)</f>
        <v>0</v>
      </c>
      <c r="BJ120" s="18" t="s">
        <v>80</v>
      </c>
      <c r="BK120" s="144">
        <f>ROUND(I120*H120,2)</f>
        <v>0</v>
      </c>
      <c r="BL120" s="18" t="s">
        <v>112</v>
      </c>
      <c r="BM120" s="143" t="s">
        <v>927</v>
      </c>
    </row>
    <row r="121" spans="2:47" s="1" customFormat="1" ht="12">
      <c r="B121" s="33"/>
      <c r="D121" s="145" t="s">
        <v>218</v>
      </c>
      <c r="F121" s="146" t="s">
        <v>1074</v>
      </c>
      <c r="I121" s="147"/>
      <c r="L121" s="33"/>
      <c r="M121" s="148"/>
      <c r="T121" s="54"/>
      <c r="AT121" s="18" t="s">
        <v>218</v>
      </c>
      <c r="AU121" s="18" t="s">
        <v>74</v>
      </c>
    </row>
    <row r="122" spans="2:65" s="1" customFormat="1" ht="16.5" customHeight="1">
      <c r="B122" s="33"/>
      <c r="C122" s="132" t="s">
        <v>74</v>
      </c>
      <c r="D122" s="132" t="s">
        <v>212</v>
      </c>
      <c r="E122" s="133" t="s">
        <v>1075</v>
      </c>
      <c r="F122" s="134" t="s">
        <v>1076</v>
      </c>
      <c r="G122" s="135" t="s">
        <v>654</v>
      </c>
      <c r="H122" s="136">
        <v>44.1</v>
      </c>
      <c r="I122" s="137"/>
      <c r="J122" s="138">
        <f>ROUND(I122*H122,2)</f>
        <v>0</v>
      </c>
      <c r="K122" s="134" t="s">
        <v>19</v>
      </c>
      <c r="L122" s="33"/>
      <c r="M122" s="139" t="s">
        <v>19</v>
      </c>
      <c r="N122" s="140" t="s">
        <v>45</v>
      </c>
      <c r="P122" s="141">
        <f>O122*H122</f>
        <v>0</v>
      </c>
      <c r="Q122" s="141">
        <v>0</v>
      </c>
      <c r="R122" s="141">
        <f>Q122*H122</f>
        <v>0</v>
      </c>
      <c r="S122" s="141">
        <v>0</v>
      </c>
      <c r="T122" s="142">
        <f>S122*H122</f>
        <v>0</v>
      </c>
      <c r="AR122" s="143" t="s">
        <v>112</v>
      </c>
      <c r="AT122" s="143" t="s">
        <v>212</v>
      </c>
      <c r="AU122" s="143" t="s">
        <v>74</v>
      </c>
      <c r="AY122" s="18" t="s">
        <v>208</v>
      </c>
      <c r="BE122" s="144">
        <f>IF(N122="základní",J122,0)</f>
        <v>0</v>
      </c>
      <c r="BF122" s="144">
        <f>IF(N122="snížená",J122,0)</f>
        <v>0</v>
      </c>
      <c r="BG122" s="144">
        <f>IF(N122="zákl. přenesená",J122,0)</f>
        <v>0</v>
      </c>
      <c r="BH122" s="144">
        <f>IF(N122="sníž. přenesená",J122,0)</f>
        <v>0</v>
      </c>
      <c r="BI122" s="144">
        <f>IF(N122="nulová",J122,0)</f>
        <v>0</v>
      </c>
      <c r="BJ122" s="18" t="s">
        <v>80</v>
      </c>
      <c r="BK122" s="144">
        <f>ROUND(I122*H122,2)</f>
        <v>0</v>
      </c>
      <c r="BL122" s="18" t="s">
        <v>112</v>
      </c>
      <c r="BM122" s="143" t="s">
        <v>304</v>
      </c>
    </row>
    <row r="123" spans="2:47" s="1" customFormat="1" ht="12">
      <c r="B123" s="33"/>
      <c r="D123" s="145" t="s">
        <v>218</v>
      </c>
      <c r="F123" s="146" t="s">
        <v>1076</v>
      </c>
      <c r="I123" s="147"/>
      <c r="L123" s="33"/>
      <c r="M123" s="148"/>
      <c r="T123" s="54"/>
      <c r="AT123" s="18" t="s">
        <v>218</v>
      </c>
      <c r="AU123" s="18" t="s">
        <v>74</v>
      </c>
    </row>
    <row r="124" spans="2:65" s="1" customFormat="1" ht="16.5" customHeight="1">
      <c r="B124" s="33"/>
      <c r="C124" s="132" t="s">
        <v>74</v>
      </c>
      <c r="D124" s="132" t="s">
        <v>212</v>
      </c>
      <c r="E124" s="133" t="s">
        <v>1077</v>
      </c>
      <c r="F124" s="134" t="s">
        <v>1078</v>
      </c>
      <c r="G124" s="135" t="s">
        <v>654</v>
      </c>
      <c r="H124" s="136">
        <v>44.1</v>
      </c>
      <c r="I124" s="137"/>
      <c r="J124" s="138">
        <f>ROUND(I124*H124,2)</f>
        <v>0</v>
      </c>
      <c r="K124" s="134" t="s">
        <v>19</v>
      </c>
      <c r="L124" s="33"/>
      <c r="M124" s="139" t="s">
        <v>19</v>
      </c>
      <c r="N124" s="140" t="s">
        <v>45</v>
      </c>
      <c r="P124" s="141">
        <f>O124*H124</f>
        <v>0</v>
      </c>
      <c r="Q124" s="141">
        <v>0</v>
      </c>
      <c r="R124" s="141">
        <f>Q124*H124</f>
        <v>0</v>
      </c>
      <c r="S124" s="141">
        <v>0</v>
      </c>
      <c r="T124" s="142">
        <f>S124*H124</f>
        <v>0</v>
      </c>
      <c r="AR124" s="143" t="s">
        <v>112</v>
      </c>
      <c r="AT124" s="143" t="s">
        <v>212</v>
      </c>
      <c r="AU124" s="143" t="s">
        <v>74</v>
      </c>
      <c r="AY124" s="18" t="s">
        <v>208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18" t="s">
        <v>80</v>
      </c>
      <c r="BK124" s="144">
        <f>ROUND(I124*H124,2)</f>
        <v>0</v>
      </c>
      <c r="BL124" s="18" t="s">
        <v>112</v>
      </c>
      <c r="BM124" s="143" t="s">
        <v>550</v>
      </c>
    </row>
    <row r="125" spans="2:47" s="1" customFormat="1" ht="12">
      <c r="B125" s="33"/>
      <c r="D125" s="145" t="s">
        <v>218</v>
      </c>
      <c r="F125" s="146" t="s">
        <v>1078</v>
      </c>
      <c r="I125" s="147"/>
      <c r="L125" s="33"/>
      <c r="M125" s="148"/>
      <c r="T125" s="54"/>
      <c r="AT125" s="18" t="s">
        <v>218</v>
      </c>
      <c r="AU125" s="18" t="s">
        <v>74</v>
      </c>
    </row>
    <row r="126" spans="2:65" s="1" customFormat="1" ht="16.5" customHeight="1">
      <c r="B126" s="33"/>
      <c r="C126" s="132" t="s">
        <v>74</v>
      </c>
      <c r="D126" s="132" t="s">
        <v>212</v>
      </c>
      <c r="E126" s="133" t="s">
        <v>1079</v>
      </c>
      <c r="F126" s="134" t="s">
        <v>1080</v>
      </c>
      <c r="G126" s="135" t="s">
        <v>654</v>
      </c>
      <c r="H126" s="136">
        <v>190.4</v>
      </c>
      <c r="I126" s="137"/>
      <c r="J126" s="138">
        <f>ROUND(I126*H126,2)</f>
        <v>0</v>
      </c>
      <c r="K126" s="134" t="s">
        <v>19</v>
      </c>
      <c r="L126" s="33"/>
      <c r="M126" s="139" t="s">
        <v>19</v>
      </c>
      <c r="N126" s="140" t="s">
        <v>45</v>
      </c>
      <c r="P126" s="141">
        <f>O126*H126</f>
        <v>0</v>
      </c>
      <c r="Q126" s="141">
        <v>0</v>
      </c>
      <c r="R126" s="141">
        <f>Q126*H126</f>
        <v>0</v>
      </c>
      <c r="S126" s="141">
        <v>0</v>
      </c>
      <c r="T126" s="142">
        <f>S126*H126</f>
        <v>0</v>
      </c>
      <c r="AR126" s="143" t="s">
        <v>112</v>
      </c>
      <c r="AT126" s="143" t="s">
        <v>212</v>
      </c>
      <c r="AU126" s="143" t="s">
        <v>74</v>
      </c>
      <c r="AY126" s="18" t="s">
        <v>208</v>
      </c>
      <c r="BE126" s="144">
        <f>IF(N126="základní",J126,0)</f>
        <v>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8" t="s">
        <v>80</v>
      </c>
      <c r="BK126" s="144">
        <f>ROUND(I126*H126,2)</f>
        <v>0</v>
      </c>
      <c r="BL126" s="18" t="s">
        <v>112</v>
      </c>
      <c r="BM126" s="143" t="s">
        <v>934</v>
      </c>
    </row>
    <row r="127" spans="2:47" s="1" customFormat="1" ht="12">
      <c r="B127" s="33"/>
      <c r="D127" s="145" t="s">
        <v>218</v>
      </c>
      <c r="F127" s="146" t="s">
        <v>1080</v>
      </c>
      <c r="I127" s="147"/>
      <c r="L127" s="33"/>
      <c r="M127" s="148"/>
      <c r="T127" s="54"/>
      <c r="AT127" s="18" t="s">
        <v>218</v>
      </c>
      <c r="AU127" s="18" t="s">
        <v>74</v>
      </c>
    </row>
    <row r="128" spans="2:65" s="1" customFormat="1" ht="16.5" customHeight="1">
      <c r="B128" s="33"/>
      <c r="C128" s="132" t="s">
        <v>74</v>
      </c>
      <c r="D128" s="132" t="s">
        <v>212</v>
      </c>
      <c r="E128" s="133" t="s">
        <v>1081</v>
      </c>
      <c r="F128" s="134" t="s">
        <v>1082</v>
      </c>
      <c r="G128" s="135" t="s">
        <v>236</v>
      </c>
      <c r="H128" s="136">
        <v>100.8</v>
      </c>
      <c r="I128" s="137"/>
      <c r="J128" s="138">
        <f>ROUND(I128*H128,2)</f>
        <v>0</v>
      </c>
      <c r="K128" s="134" t="s">
        <v>19</v>
      </c>
      <c r="L128" s="33"/>
      <c r="M128" s="139" t="s">
        <v>19</v>
      </c>
      <c r="N128" s="140" t="s">
        <v>45</v>
      </c>
      <c r="P128" s="141">
        <f>O128*H128</f>
        <v>0</v>
      </c>
      <c r="Q128" s="141">
        <v>0</v>
      </c>
      <c r="R128" s="141">
        <f>Q128*H128</f>
        <v>0</v>
      </c>
      <c r="S128" s="141">
        <v>0</v>
      </c>
      <c r="T128" s="142">
        <f>S128*H128</f>
        <v>0</v>
      </c>
      <c r="AR128" s="143" t="s">
        <v>112</v>
      </c>
      <c r="AT128" s="143" t="s">
        <v>212</v>
      </c>
      <c r="AU128" s="143" t="s">
        <v>74</v>
      </c>
      <c r="AY128" s="18" t="s">
        <v>208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8" t="s">
        <v>80</v>
      </c>
      <c r="BK128" s="144">
        <f>ROUND(I128*H128,2)</f>
        <v>0</v>
      </c>
      <c r="BL128" s="18" t="s">
        <v>112</v>
      </c>
      <c r="BM128" s="143" t="s">
        <v>936</v>
      </c>
    </row>
    <row r="129" spans="2:47" s="1" customFormat="1" ht="12">
      <c r="B129" s="33"/>
      <c r="D129" s="145" t="s">
        <v>218</v>
      </c>
      <c r="F129" s="146" t="s">
        <v>1082</v>
      </c>
      <c r="I129" s="147"/>
      <c r="L129" s="33"/>
      <c r="M129" s="148"/>
      <c r="T129" s="54"/>
      <c r="AT129" s="18" t="s">
        <v>218</v>
      </c>
      <c r="AU129" s="18" t="s">
        <v>74</v>
      </c>
    </row>
    <row r="130" spans="2:65" s="1" customFormat="1" ht="16.5" customHeight="1">
      <c r="B130" s="33"/>
      <c r="C130" s="132" t="s">
        <v>74</v>
      </c>
      <c r="D130" s="132" t="s">
        <v>212</v>
      </c>
      <c r="E130" s="133" t="s">
        <v>1083</v>
      </c>
      <c r="F130" s="134" t="s">
        <v>1084</v>
      </c>
      <c r="G130" s="135" t="s">
        <v>236</v>
      </c>
      <c r="H130" s="136">
        <v>36.4</v>
      </c>
      <c r="I130" s="137"/>
      <c r="J130" s="138">
        <f>ROUND(I130*H130,2)</f>
        <v>0</v>
      </c>
      <c r="K130" s="134" t="s">
        <v>19</v>
      </c>
      <c r="L130" s="33"/>
      <c r="M130" s="139" t="s">
        <v>19</v>
      </c>
      <c r="N130" s="140" t="s">
        <v>45</v>
      </c>
      <c r="P130" s="141">
        <f>O130*H130</f>
        <v>0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AR130" s="143" t="s">
        <v>112</v>
      </c>
      <c r="AT130" s="143" t="s">
        <v>212</v>
      </c>
      <c r="AU130" s="143" t="s">
        <v>74</v>
      </c>
      <c r="AY130" s="18" t="s">
        <v>208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8" t="s">
        <v>80</v>
      </c>
      <c r="BK130" s="144">
        <f>ROUND(I130*H130,2)</f>
        <v>0</v>
      </c>
      <c r="BL130" s="18" t="s">
        <v>112</v>
      </c>
      <c r="BM130" s="143" t="s">
        <v>875</v>
      </c>
    </row>
    <row r="131" spans="2:47" s="1" customFormat="1" ht="12">
      <c r="B131" s="33"/>
      <c r="D131" s="145" t="s">
        <v>218</v>
      </c>
      <c r="F131" s="146" t="s">
        <v>1084</v>
      </c>
      <c r="I131" s="147"/>
      <c r="L131" s="33"/>
      <c r="M131" s="148"/>
      <c r="T131" s="54"/>
      <c r="AT131" s="18" t="s">
        <v>218</v>
      </c>
      <c r="AU131" s="18" t="s">
        <v>74</v>
      </c>
    </row>
    <row r="132" spans="2:65" s="1" customFormat="1" ht="16.5" customHeight="1">
      <c r="B132" s="33"/>
      <c r="C132" s="132" t="s">
        <v>74</v>
      </c>
      <c r="D132" s="132" t="s">
        <v>212</v>
      </c>
      <c r="E132" s="133" t="s">
        <v>1085</v>
      </c>
      <c r="F132" s="134" t="s">
        <v>1086</v>
      </c>
      <c r="G132" s="135" t="s">
        <v>236</v>
      </c>
      <c r="H132" s="136">
        <v>35</v>
      </c>
      <c r="I132" s="137"/>
      <c r="J132" s="138">
        <f>ROUND(I132*H132,2)</f>
        <v>0</v>
      </c>
      <c r="K132" s="134" t="s">
        <v>19</v>
      </c>
      <c r="L132" s="33"/>
      <c r="M132" s="139" t="s">
        <v>19</v>
      </c>
      <c r="N132" s="140" t="s">
        <v>45</v>
      </c>
      <c r="P132" s="141">
        <f>O132*H132</f>
        <v>0</v>
      </c>
      <c r="Q132" s="141">
        <v>0</v>
      </c>
      <c r="R132" s="141">
        <f>Q132*H132</f>
        <v>0</v>
      </c>
      <c r="S132" s="141">
        <v>0</v>
      </c>
      <c r="T132" s="142">
        <f>S132*H132</f>
        <v>0</v>
      </c>
      <c r="AR132" s="143" t="s">
        <v>112</v>
      </c>
      <c r="AT132" s="143" t="s">
        <v>212</v>
      </c>
      <c r="AU132" s="143" t="s">
        <v>74</v>
      </c>
      <c r="AY132" s="18" t="s">
        <v>208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8" t="s">
        <v>80</v>
      </c>
      <c r="BK132" s="144">
        <f>ROUND(I132*H132,2)</f>
        <v>0</v>
      </c>
      <c r="BL132" s="18" t="s">
        <v>112</v>
      </c>
      <c r="BM132" s="143" t="s">
        <v>940</v>
      </c>
    </row>
    <row r="133" spans="2:47" s="1" customFormat="1" ht="12">
      <c r="B133" s="33"/>
      <c r="D133" s="145" t="s">
        <v>218</v>
      </c>
      <c r="F133" s="146" t="s">
        <v>1087</v>
      </c>
      <c r="I133" s="147"/>
      <c r="L133" s="33"/>
      <c r="M133" s="148"/>
      <c r="T133" s="54"/>
      <c r="AT133" s="18" t="s">
        <v>218</v>
      </c>
      <c r="AU133" s="18" t="s">
        <v>74</v>
      </c>
    </row>
    <row r="134" spans="2:65" s="1" customFormat="1" ht="16.5" customHeight="1">
      <c r="B134" s="33"/>
      <c r="C134" s="132" t="s">
        <v>74</v>
      </c>
      <c r="D134" s="132" t="s">
        <v>212</v>
      </c>
      <c r="E134" s="133" t="s">
        <v>1088</v>
      </c>
      <c r="F134" s="134" t="s">
        <v>1089</v>
      </c>
      <c r="G134" s="135" t="s">
        <v>236</v>
      </c>
      <c r="H134" s="136">
        <v>1.4</v>
      </c>
      <c r="I134" s="137"/>
      <c r="J134" s="138">
        <f>ROUND(I134*H134,2)</f>
        <v>0</v>
      </c>
      <c r="K134" s="134" t="s">
        <v>19</v>
      </c>
      <c r="L134" s="33"/>
      <c r="M134" s="139" t="s">
        <v>19</v>
      </c>
      <c r="N134" s="140" t="s">
        <v>45</v>
      </c>
      <c r="P134" s="141">
        <f>O134*H134</f>
        <v>0</v>
      </c>
      <c r="Q134" s="141">
        <v>0</v>
      </c>
      <c r="R134" s="141">
        <f>Q134*H134</f>
        <v>0</v>
      </c>
      <c r="S134" s="141">
        <v>0</v>
      </c>
      <c r="T134" s="142">
        <f>S134*H134</f>
        <v>0</v>
      </c>
      <c r="AR134" s="143" t="s">
        <v>112</v>
      </c>
      <c r="AT134" s="143" t="s">
        <v>212</v>
      </c>
      <c r="AU134" s="143" t="s">
        <v>74</v>
      </c>
      <c r="AY134" s="18" t="s">
        <v>208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8" t="s">
        <v>80</v>
      </c>
      <c r="BK134" s="144">
        <f>ROUND(I134*H134,2)</f>
        <v>0</v>
      </c>
      <c r="BL134" s="18" t="s">
        <v>112</v>
      </c>
      <c r="BM134" s="143" t="s">
        <v>577</v>
      </c>
    </row>
    <row r="135" spans="2:47" s="1" customFormat="1" ht="12">
      <c r="B135" s="33"/>
      <c r="D135" s="145" t="s">
        <v>218</v>
      </c>
      <c r="F135" s="146" t="s">
        <v>1089</v>
      </c>
      <c r="I135" s="147"/>
      <c r="L135" s="33"/>
      <c r="M135" s="148"/>
      <c r="T135" s="54"/>
      <c r="AT135" s="18" t="s">
        <v>218</v>
      </c>
      <c r="AU135" s="18" t="s">
        <v>74</v>
      </c>
    </row>
    <row r="136" spans="2:65" s="1" customFormat="1" ht="16.5" customHeight="1">
      <c r="B136" s="33"/>
      <c r="C136" s="132" t="s">
        <v>74</v>
      </c>
      <c r="D136" s="132" t="s">
        <v>212</v>
      </c>
      <c r="E136" s="133" t="s">
        <v>1090</v>
      </c>
      <c r="F136" s="134" t="s">
        <v>1091</v>
      </c>
      <c r="G136" s="135" t="s">
        <v>236</v>
      </c>
      <c r="H136" s="136">
        <v>26.6</v>
      </c>
      <c r="I136" s="137"/>
      <c r="J136" s="138">
        <f>ROUND(I136*H136,2)</f>
        <v>0</v>
      </c>
      <c r="K136" s="134" t="s">
        <v>19</v>
      </c>
      <c r="L136" s="33"/>
      <c r="M136" s="139" t="s">
        <v>19</v>
      </c>
      <c r="N136" s="140" t="s">
        <v>45</v>
      </c>
      <c r="P136" s="141">
        <f>O136*H136</f>
        <v>0</v>
      </c>
      <c r="Q136" s="141">
        <v>0</v>
      </c>
      <c r="R136" s="141">
        <f>Q136*H136</f>
        <v>0</v>
      </c>
      <c r="S136" s="141">
        <v>0</v>
      </c>
      <c r="T136" s="142">
        <f>S136*H136</f>
        <v>0</v>
      </c>
      <c r="AR136" s="143" t="s">
        <v>112</v>
      </c>
      <c r="AT136" s="143" t="s">
        <v>212</v>
      </c>
      <c r="AU136" s="143" t="s">
        <v>74</v>
      </c>
      <c r="AY136" s="18" t="s">
        <v>208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8" t="s">
        <v>80</v>
      </c>
      <c r="BK136" s="144">
        <f>ROUND(I136*H136,2)</f>
        <v>0</v>
      </c>
      <c r="BL136" s="18" t="s">
        <v>112</v>
      </c>
      <c r="BM136" s="143" t="s">
        <v>946</v>
      </c>
    </row>
    <row r="137" spans="2:47" s="1" customFormat="1" ht="12">
      <c r="B137" s="33"/>
      <c r="D137" s="145" t="s">
        <v>218</v>
      </c>
      <c r="F137" s="146" t="s">
        <v>1091</v>
      </c>
      <c r="I137" s="147"/>
      <c r="L137" s="33"/>
      <c r="M137" s="148"/>
      <c r="T137" s="54"/>
      <c r="AT137" s="18" t="s">
        <v>218</v>
      </c>
      <c r="AU137" s="18" t="s">
        <v>74</v>
      </c>
    </row>
    <row r="138" spans="2:65" s="1" customFormat="1" ht="16.5" customHeight="1">
      <c r="B138" s="33"/>
      <c r="C138" s="132" t="s">
        <v>74</v>
      </c>
      <c r="D138" s="132" t="s">
        <v>212</v>
      </c>
      <c r="E138" s="133" t="s">
        <v>1092</v>
      </c>
      <c r="F138" s="134" t="s">
        <v>1093</v>
      </c>
      <c r="G138" s="135" t="s">
        <v>236</v>
      </c>
      <c r="H138" s="136">
        <v>19.6</v>
      </c>
      <c r="I138" s="137"/>
      <c r="J138" s="138">
        <f>ROUND(I138*H138,2)</f>
        <v>0</v>
      </c>
      <c r="K138" s="134" t="s">
        <v>19</v>
      </c>
      <c r="L138" s="33"/>
      <c r="M138" s="139" t="s">
        <v>19</v>
      </c>
      <c r="N138" s="140" t="s">
        <v>45</v>
      </c>
      <c r="P138" s="141">
        <f>O138*H138</f>
        <v>0</v>
      </c>
      <c r="Q138" s="141">
        <v>0</v>
      </c>
      <c r="R138" s="141">
        <f>Q138*H138</f>
        <v>0</v>
      </c>
      <c r="S138" s="141">
        <v>0</v>
      </c>
      <c r="T138" s="142">
        <f>S138*H138</f>
        <v>0</v>
      </c>
      <c r="AR138" s="143" t="s">
        <v>112</v>
      </c>
      <c r="AT138" s="143" t="s">
        <v>212</v>
      </c>
      <c r="AU138" s="143" t="s">
        <v>74</v>
      </c>
      <c r="AY138" s="18" t="s">
        <v>208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8" t="s">
        <v>80</v>
      </c>
      <c r="BK138" s="144">
        <f>ROUND(I138*H138,2)</f>
        <v>0</v>
      </c>
      <c r="BL138" s="18" t="s">
        <v>112</v>
      </c>
      <c r="BM138" s="143" t="s">
        <v>692</v>
      </c>
    </row>
    <row r="139" spans="2:47" s="1" customFormat="1" ht="12">
      <c r="B139" s="33"/>
      <c r="D139" s="145" t="s">
        <v>218</v>
      </c>
      <c r="F139" s="146" t="s">
        <v>1093</v>
      </c>
      <c r="I139" s="147"/>
      <c r="L139" s="33"/>
      <c r="M139" s="148"/>
      <c r="T139" s="54"/>
      <c r="AT139" s="18" t="s">
        <v>218</v>
      </c>
      <c r="AU139" s="18" t="s">
        <v>74</v>
      </c>
    </row>
    <row r="140" spans="2:65" s="1" customFormat="1" ht="16.5" customHeight="1">
      <c r="B140" s="33"/>
      <c r="C140" s="132" t="s">
        <v>74</v>
      </c>
      <c r="D140" s="132" t="s">
        <v>212</v>
      </c>
      <c r="E140" s="133" t="s">
        <v>1094</v>
      </c>
      <c r="F140" s="134" t="s">
        <v>1095</v>
      </c>
      <c r="G140" s="135" t="s">
        <v>236</v>
      </c>
      <c r="H140" s="136">
        <v>2.8</v>
      </c>
      <c r="I140" s="137"/>
      <c r="J140" s="138">
        <f>ROUND(I140*H140,2)</f>
        <v>0</v>
      </c>
      <c r="K140" s="134" t="s">
        <v>19</v>
      </c>
      <c r="L140" s="33"/>
      <c r="M140" s="139" t="s">
        <v>19</v>
      </c>
      <c r="N140" s="140" t="s">
        <v>45</v>
      </c>
      <c r="P140" s="141">
        <f>O140*H140</f>
        <v>0</v>
      </c>
      <c r="Q140" s="141">
        <v>0</v>
      </c>
      <c r="R140" s="141">
        <f>Q140*H140</f>
        <v>0</v>
      </c>
      <c r="S140" s="141">
        <v>0</v>
      </c>
      <c r="T140" s="142">
        <f>S140*H140</f>
        <v>0</v>
      </c>
      <c r="AR140" s="143" t="s">
        <v>112</v>
      </c>
      <c r="AT140" s="143" t="s">
        <v>212</v>
      </c>
      <c r="AU140" s="143" t="s">
        <v>74</v>
      </c>
      <c r="AY140" s="18" t="s">
        <v>208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8" t="s">
        <v>80</v>
      </c>
      <c r="BK140" s="144">
        <f>ROUND(I140*H140,2)</f>
        <v>0</v>
      </c>
      <c r="BL140" s="18" t="s">
        <v>112</v>
      </c>
      <c r="BM140" s="143" t="s">
        <v>696</v>
      </c>
    </row>
    <row r="141" spans="2:47" s="1" customFormat="1" ht="12">
      <c r="B141" s="33"/>
      <c r="D141" s="145" t="s">
        <v>218</v>
      </c>
      <c r="F141" s="146" t="s">
        <v>1095</v>
      </c>
      <c r="I141" s="147"/>
      <c r="L141" s="33"/>
      <c r="M141" s="148"/>
      <c r="T141" s="54"/>
      <c r="AT141" s="18" t="s">
        <v>218</v>
      </c>
      <c r="AU141" s="18" t="s">
        <v>74</v>
      </c>
    </row>
    <row r="142" spans="2:65" s="1" customFormat="1" ht="16.5" customHeight="1">
      <c r="B142" s="33"/>
      <c r="C142" s="132" t="s">
        <v>74</v>
      </c>
      <c r="D142" s="132" t="s">
        <v>212</v>
      </c>
      <c r="E142" s="133" t="s">
        <v>1096</v>
      </c>
      <c r="F142" s="134" t="s">
        <v>1097</v>
      </c>
      <c r="G142" s="135" t="s">
        <v>236</v>
      </c>
      <c r="H142" s="136">
        <v>7.7</v>
      </c>
      <c r="I142" s="137"/>
      <c r="J142" s="138">
        <f>ROUND(I142*H142,2)</f>
        <v>0</v>
      </c>
      <c r="K142" s="134" t="s">
        <v>19</v>
      </c>
      <c r="L142" s="33"/>
      <c r="M142" s="139" t="s">
        <v>19</v>
      </c>
      <c r="N142" s="140" t="s">
        <v>45</v>
      </c>
      <c r="P142" s="141">
        <f>O142*H142</f>
        <v>0</v>
      </c>
      <c r="Q142" s="141">
        <v>0</v>
      </c>
      <c r="R142" s="141">
        <f>Q142*H142</f>
        <v>0</v>
      </c>
      <c r="S142" s="141">
        <v>0</v>
      </c>
      <c r="T142" s="142">
        <f>S142*H142</f>
        <v>0</v>
      </c>
      <c r="AR142" s="143" t="s">
        <v>112</v>
      </c>
      <c r="AT142" s="143" t="s">
        <v>212</v>
      </c>
      <c r="AU142" s="143" t="s">
        <v>74</v>
      </c>
      <c r="AY142" s="18" t="s">
        <v>208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8" t="s">
        <v>80</v>
      </c>
      <c r="BK142" s="144">
        <f>ROUND(I142*H142,2)</f>
        <v>0</v>
      </c>
      <c r="BL142" s="18" t="s">
        <v>112</v>
      </c>
      <c r="BM142" s="143" t="s">
        <v>661</v>
      </c>
    </row>
    <row r="143" spans="2:47" s="1" customFormat="1" ht="12">
      <c r="B143" s="33"/>
      <c r="D143" s="145" t="s">
        <v>218</v>
      </c>
      <c r="F143" s="146" t="s">
        <v>1097</v>
      </c>
      <c r="I143" s="147"/>
      <c r="L143" s="33"/>
      <c r="M143" s="148"/>
      <c r="T143" s="54"/>
      <c r="AT143" s="18" t="s">
        <v>218</v>
      </c>
      <c r="AU143" s="18" t="s">
        <v>74</v>
      </c>
    </row>
    <row r="144" spans="2:65" s="1" customFormat="1" ht="16.5" customHeight="1">
      <c r="B144" s="33"/>
      <c r="C144" s="132" t="s">
        <v>74</v>
      </c>
      <c r="D144" s="132" t="s">
        <v>212</v>
      </c>
      <c r="E144" s="133" t="s">
        <v>1098</v>
      </c>
      <c r="F144" s="134" t="s">
        <v>1099</v>
      </c>
      <c r="G144" s="135" t="s">
        <v>654</v>
      </c>
      <c r="H144" s="136">
        <v>11.9</v>
      </c>
      <c r="I144" s="137"/>
      <c r="J144" s="138">
        <f>ROUND(I144*H144,2)</f>
        <v>0</v>
      </c>
      <c r="K144" s="134" t="s">
        <v>19</v>
      </c>
      <c r="L144" s="33"/>
      <c r="M144" s="139" t="s">
        <v>19</v>
      </c>
      <c r="N144" s="140" t="s">
        <v>45</v>
      </c>
      <c r="P144" s="141">
        <f>O144*H144</f>
        <v>0</v>
      </c>
      <c r="Q144" s="141">
        <v>0</v>
      </c>
      <c r="R144" s="141">
        <f>Q144*H144</f>
        <v>0</v>
      </c>
      <c r="S144" s="141">
        <v>0</v>
      </c>
      <c r="T144" s="142">
        <f>S144*H144</f>
        <v>0</v>
      </c>
      <c r="AR144" s="143" t="s">
        <v>112</v>
      </c>
      <c r="AT144" s="143" t="s">
        <v>212</v>
      </c>
      <c r="AU144" s="143" t="s">
        <v>74</v>
      </c>
      <c r="AY144" s="18" t="s">
        <v>208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8" t="s">
        <v>80</v>
      </c>
      <c r="BK144" s="144">
        <f>ROUND(I144*H144,2)</f>
        <v>0</v>
      </c>
      <c r="BL144" s="18" t="s">
        <v>112</v>
      </c>
      <c r="BM144" s="143" t="s">
        <v>954</v>
      </c>
    </row>
    <row r="145" spans="2:47" s="1" customFormat="1" ht="12">
      <c r="B145" s="33"/>
      <c r="D145" s="145" t="s">
        <v>218</v>
      </c>
      <c r="F145" s="146" t="s">
        <v>1099</v>
      </c>
      <c r="I145" s="147"/>
      <c r="L145" s="33"/>
      <c r="M145" s="148"/>
      <c r="T145" s="54"/>
      <c r="AT145" s="18" t="s">
        <v>218</v>
      </c>
      <c r="AU145" s="18" t="s">
        <v>74</v>
      </c>
    </row>
    <row r="146" spans="2:65" s="1" customFormat="1" ht="16.5" customHeight="1">
      <c r="B146" s="33"/>
      <c r="C146" s="132" t="s">
        <v>74</v>
      </c>
      <c r="D146" s="132" t="s">
        <v>212</v>
      </c>
      <c r="E146" s="133" t="s">
        <v>1100</v>
      </c>
      <c r="F146" s="134" t="s">
        <v>1101</v>
      </c>
      <c r="G146" s="135" t="s">
        <v>654</v>
      </c>
      <c r="H146" s="136">
        <v>2.1</v>
      </c>
      <c r="I146" s="137"/>
      <c r="J146" s="138">
        <f>ROUND(I146*H146,2)</f>
        <v>0</v>
      </c>
      <c r="K146" s="134" t="s">
        <v>19</v>
      </c>
      <c r="L146" s="33"/>
      <c r="M146" s="139" t="s">
        <v>19</v>
      </c>
      <c r="N146" s="140" t="s">
        <v>45</v>
      </c>
      <c r="P146" s="141">
        <f>O146*H146</f>
        <v>0</v>
      </c>
      <c r="Q146" s="141">
        <v>0</v>
      </c>
      <c r="R146" s="141">
        <f>Q146*H146</f>
        <v>0</v>
      </c>
      <c r="S146" s="141">
        <v>0</v>
      </c>
      <c r="T146" s="142">
        <f>S146*H146</f>
        <v>0</v>
      </c>
      <c r="AR146" s="143" t="s">
        <v>112</v>
      </c>
      <c r="AT146" s="143" t="s">
        <v>212</v>
      </c>
      <c r="AU146" s="143" t="s">
        <v>74</v>
      </c>
      <c r="AY146" s="18" t="s">
        <v>208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8" t="s">
        <v>80</v>
      </c>
      <c r="BK146" s="144">
        <f>ROUND(I146*H146,2)</f>
        <v>0</v>
      </c>
      <c r="BL146" s="18" t="s">
        <v>112</v>
      </c>
      <c r="BM146" s="143" t="s">
        <v>957</v>
      </c>
    </row>
    <row r="147" spans="2:47" s="1" customFormat="1" ht="12">
      <c r="B147" s="33"/>
      <c r="D147" s="145" t="s">
        <v>218</v>
      </c>
      <c r="F147" s="146" t="s">
        <v>1101</v>
      </c>
      <c r="I147" s="147"/>
      <c r="L147" s="33"/>
      <c r="M147" s="148"/>
      <c r="T147" s="54"/>
      <c r="AT147" s="18" t="s">
        <v>218</v>
      </c>
      <c r="AU147" s="18" t="s">
        <v>74</v>
      </c>
    </row>
    <row r="148" spans="2:65" s="1" customFormat="1" ht="16.5" customHeight="1">
      <c r="B148" s="33"/>
      <c r="C148" s="132" t="s">
        <v>74</v>
      </c>
      <c r="D148" s="132" t="s">
        <v>212</v>
      </c>
      <c r="E148" s="133" t="s">
        <v>1102</v>
      </c>
      <c r="F148" s="134" t="s">
        <v>970</v>
      </c>
      <c r="G148" s="135" t="s">
        <v>654</v>
      </c>
      <c r="H148" s="136">
        <v>0.7</v>
      </c>
      <c r="I148" s="137"/>
      <c r="J148" s="138">
        <f>ROUND(I148*H148,2)</f>
        <v>0</v>
      </c>
      <c r="K148" s="134" t="s">
        <v>19</v>
      </c>
      <c r="L148" s="33"/>
      <c r="M148" s="139" t="s">
        <v>19</v>
      </c>
      <c r="N148" s="140" t="s">
        <v>45</v>
      </c>
      <c r="P148" s="141">
        <f>O148*H148</f>
        <v>0</v>
      </c>
      <c r="Q148" s="141">
        <v>0</v>
      </c>
      <c r="R148" s="141">
        <f>Q148*H148</f>
        <v>0</v>
      </c>
      <c r="S148" s="141">
        <v>0</v>
      </c>
      <c r="T148" s="142">
        <f>S148*H148</f>
        <v>0</v>
      </c>
      <c r="AR148" s="143" t="s">
        <v>112</v>
      </c>
      <c r="AT148" s="143" t="s">
        <v>212</v>
      </c>
      <c r="AU148" s="143" t="s">
        <v>74</v>
      </c>
      <c r="AY148" s="18" t="s">
        <v>208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8" t="s">
        <v>80</v>
      </c>
      <c r="BK148" s="144">
        <f>ROUND(I148*H148,2)</f>
        <v>0</v>
      </c>
      <c r="BL148" s="18" t="s">
        <v>112</v>
      </c>
      <c r="BM148" s="143" t="s">
        <v>594</v>
      </c>
    </row>
    <row r="149" spans="2:47" s="1" customFormat="1" ht="12">
      <c r="B149" s="33"/>
      <c r="D149" s="145" t="s">
        <v>218</v>
      </c>
      <c r="F149" s="146" t="s">
        <v>970</v>
      </c>
      <c r="I149" s="147"/>
      <c r="L149" s="33"/>
      <c r="M149" s="148"/>
      <c r="T149" s="54"/>
      <c r="AT149" s="18" t="s">
        <v>218</v>
      </c>
      <c r="AU149" s="18" t="s">
        <v>74</v>
      </c>
    </row>
    <row r="150" spans="2:47" s="1" customFormat="1" ht="39">
      <c r="B150" s="33"/>
      <c r="D150" s="145" t="s">
        <v>418</v>
      </c>
      <c r="F150" s="181" t="s">
        <v>972</v>
      </c>
      <c r="I150" s="147"/>
      <c r="L150" s="33"/>
      <c r="M150" s="182"/>
      <c r="N150" s="183"/>
      <c r="O150" s="183"/>
      <c r="P150" s="183"/>
      <c r="Q150" s="183"/>
      <c r="R150" s="183"/>
      <c r="S150" s="183"/>
      <c r="T150" s="184"/>
      <c r="AT150" s="18" t="s">
        <v>418</v>
      </c>
      <c r="AU150" s="18" t="s">
        <v>74</v>
      </c>
    </row>
    <row r="151" spans="2:12" s="1" customFormat="1" ht="6.95" customHeight="1">
      <c r="B151" s="42"/>
      <c r="C151" s="43"/>
      <c r="D151" s="43"/>
      <c r="E151" s="43"/>
      <c r="F151" s="43"/>
      <c r="G151" s="43"/>
      <c r="H151" s="43"/>
      <c r="I151" s="43"/>
      <c r="J151" s="43"/>
      <c r="K151" s="43"/>
      <c r="L151" s="33"/>
    </row>
  </sheetData>
  <sheetProtection algorithmName="SHA-512" hashValue="WrSBLf/4GdVFD8FdRRA1dLrMgvk1mfuklXZi3z+piSmXIHj6V09Iluedesjghp4EBL/2DQ9aY/mI8OBOhmd2Kg==" saltValue="dzuCBsGHZxbNqEi9k4wkhncXs5tk0hcNxI2E2jLmplkqDP0zDxbG5kJ4OitIpNc7K4cRUQSReBQ5WuuXOs2nhQ==" spinCount="100000" sheet="1" objects="1" scenarios="1" formatColumns="0" formatRows="0" autoFilter="0"/>
  <autoFilter ref="C90:K150"/>
  <mergeCells count="15">
    <mergeCell ref="E77:H77"/>
    <mergeCell ref="E81:H81"/>
    <mergeCell ref="E79:H79"/>
    <mergeCell ref="E83:H83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M10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134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171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2" t="str">
        <f>'Rekapitulace stavby'!K6</f>
        <v>Přístavba objektu SOŠ a SOU Kladno</v>
      </c>
      <c r="F7" s="333"/>
      <c r="G7" s="333"/>
      <c r="H7" s="333"/>
      <c r="L7" s="21"/>
    </row>
    <row r="8" spans="2:12" ht="12.75">
      <c r="B8" s="21"/>
      <c r="D8" s="28" t="s">
        <v>172</v>
      </c>
      <c r="L8" s="21"/>
    </row>
    <row r="9" spans="2:12" ht="16.5" customHeight="1">
      <c r="B9" s="21"/>
      <c r="E9" s="332" t="s">
        <v>733</v>
      </c>
      <c r="F9" s="310"/>
      <c r="G9" s="310"/>
      <c r="H9" s="310"/>
      <c r="L9" s="21"/>
    </row>
    <row r="10" spans="2:12" ht="12" customHeight="1">
      <c r="B10" s="21"/>
      <c r="D10" s="28" t="s">
        <v>174</v>
      </c>
      <c r="L10" s="21"/>
    </row>
    <row r="11" spans="2:12" s="1" customFormat="1" ht="16.5" customHeight="1">
      <c r="B11" s="33"/>
      <c r="E11" s="319" t="s">
        <v>175</v>
      </c>
      <c r="F11" s="334"/>
      <c r="G11" s="334"/>
      <c r="H11" s="334"/>
      <c r="L11" s="33"/>
    </row>
    <row r="12" spans="2:12" s="1" customFormat="1" ht="12" customHeight="1">
      <c r="B12" s="33"/>
      <c r="D12" s="28" t="s">
        <v>892</v>
      </c>
      <c r="L12" s="33"/>
    </row>
    <row r="13" spans="2:12" s="1" customFormat="1" ht="16.5" customHeight="1">
      <c r="B13" s="33"/>
      <c r="E13" s="311" t="s">
        <v>1103</v>
      </c>
      <c r="F13" s="334"/>
      <c r="G13" s="334"/>
      <c r="H13" s="334"/>
      <c r="L13" s="33"/>
    </row>
    <row r="14" spans="2:12" s="1" customFormat="1" ht="12">
      <c r="B14" s="33"/>
      <c r="L14" s="33"/>
    </row>
    <row r="15" spans="2:12" s="1" customFormat="1" ht="12" customHeight="1">
      <c r="B15" s="33"/>
      <c r="D15" s="28" t="s">
        <v>18</v>
      </c>
      <c r="F15" s="26" t="s">
        <v>19</v>
      </c>
      <c r="I15" s="28" t="s">
        <v>20</v>
      </c>
      <c r="J15" s="26" t="s">
        <v>19</v>
      </c>
      <c r="L15" s="33"/>
    </row>
    <row r="16" spans="2:12" s="1" customFormat="1" ht="12" customHeight="1">
      <c r="B16" s="33"/>
      <c r="D16" s="28" t="s">
        <v>21</v>
      </c>
      <c r="F16" s="26" t="s">
        <v>22</v>
      </c>
      <c r="I16" s="28" t="s">
        <v>23</v>
      </c>
      <c r="J16" s="50" t="str">
        <f>'Rekapitulace stavby'!AN8</f>
        <v>19. 9. 2023</v>
      </c>
      <c r="L16" s="33"/>
    </row>
    <row r="17" spans="2:12" s="1" customFormat="1" ht="10.9" customHeight="1">
      <c r="B17" s="33"/>
      <c r="L17" s="33"/>
    </row>
    <row r="18" spans="2:12" s="1" customFormat="1" ht="12" customHeight="1">
      <c r="B18" s="33"/>
      <c r="D18" s="28" t="s">
        <v>25</v>
      </c>
      <c r="I18" s="28" t="s">
        <v>26</v>
      </c>
      <c r="J18" s="26" t="s">
        <v>19</v>
      </c>
      <c r="L18" s="33"/>
    </row>
    <row r="19" spans="2:12" s="1" customFormat="1" ht="18" customHeight="1">
      <c r="B19" s="33"/>
      <c r="E19" s="26" t="s">
        <v>27</v>
      </c>
      <c r="I19" s="28" t="s">
        <v>28</v>
      </c>
      <c r="J19" s="26" t="s">
        <v>19</v>
      </c>
      <c r="L19" s="33"/>
    </row>
    <row r="20" spans="2:12" s="1" customFormat="1" ht="6.95" customHeight="1">
      <c r="B20" s="33"/>
      <c r="L20" s="33"/>
    </row>
    <row r="21" spans="2:12" s="1" customFormat="1" ht="12" customHeight="1">
      <c r="B21" s="33"/>
      <c r="D21" s="28" t="s">
        <v>29</v>
      </c>
      <c r="I21" s="28" t="s">
        <v>26</v>
      </c>
      <c r="J21" s="29" t="str">
        <f>'Rekapitulace stavby'!AN13</f>
        <v>Vyplň údaj</v>
      </c>
      <c r="L21" s="33"/>
    </row>
    <row r="22" spans="2:12" s="1" customFormat="1" ht="18" customHeight="1">
      <c r="B22" s="33"/>
      <c r="E22" s="335" t="str">
        <f>'Rekapitulace stavby'!E14</f>
        <v>Vyplň údaj</v>
      </c>
      <c r="F22" s="324"/>
      <c r="G22" s="324"/>
      <c r="H22" s="324"/>
      <c r="I22" s="28" t="s">
        <v>28</v>
      </c>
      <c r="J22" s="29" t="str">
        <f>'Rekapitulace stavby'!AN14</f>
        <v>Vyplň údaj</v>
      </c>
      <c r="L22" s="33"/>
    </row>
    <row r="23" spans="2:12" s="1" customFormat="1" ht="6.95" customHeight="1">
      <c r="B23" s="33"/>
      <c r="L23" s="33"/>
    </row>
    <row r="24" spans="2:12" s="1" customFormat="1" ht="12" customHeight="1">
      <c r="B24" s="33"/>
      <c r="D24" s="28" t="s">
        <v>31</v>
      </c>
      <c r="I24" s="28" t="s">
        <v>26</v>
      </c>
      <c r="J24" s="26" t="s">
        <v>32</v>
      </c>
      <c r="L24" s="33"/>
    </row>
    <row r="25" spans="2:12" s="1" customFormat="1" ht="18" customHeight="1">
      <c r="B25" s="33"/>
      <c r="E25" s="26" t="s">
        <v>33</v>
      </c>
      <c r="I25" s="28" t="s">
        <v>28</v>
      </c>
      <c r="J25" s="26" t="s">
        <v>34</v>
      </c>
      <c r="L25" s="33"/>
    </row>
    <row r="26" spans="2:12" s="1" customFormat="1" ht="6.95" customHeight="1">
      <c r="B26" s="33"/>
      <c r="L26" s="33"/>
    </row>
    <row r="27" spans="2:12" s="1" customFormat="1" ht="12" customHeight="1">
      <c r="B27" s="33"/>
      <c r="D27" s="28" t="s">
        <v>36</v>
      </c>
      <c r="I27" s="28" t="s">
        <v>26</v>
      </c>
      <c r="J27" s="26" t="s">
        <v>19</v>
      </c>
      <c r="L27" s="33"/>
    </row>
    <row r="28" spans="2:12" s="1" customFormat="1" ht="18" customHeight="1">
      <c r="B28" s="33"/>
      <c r="E28" s="26" t="s">
        <v>37</v>
      </c>
      <c r="I28" s="28" t="s">
        <v>28</v>
      </c>
      <c r="J28" s="26" t="s">
        <v>19</v>
      </c>
      <c r="L28" s="33"/>
    </row>
    <row r="29" spans="2:12" s="1" customFormat="1" ht="6.95" customHeight="1">
      <c r="B29" s="33"/>
      <c r="L29" s="33"/>
    </row>
    <row r="30" spans="2:12" s="1" customFormat="1" ht="12" customHeight="1">
      <c r="B30" s="33"/>
      <c r="D30" s="28" t="s">
        <v>38</v>
      </c>
      <c r="L30" s="33"/>
    </row>
    <row r="31" spans="2:12" s="7" customFormat="1" ht="143.25" customHeight="1">
      <c r="B31" s="92"/>
      <c r="E31" s="328" t="s">
        <v>39</v>
      </c>
      <c r="F31" s="328"/>
      <c r="G31" s="328"/>
      <c r="H31" s="328"/>
      <c r="L31" s="92"/>
    </row>
    <row r="32" spans="2:12" s="1" customFormat="1" ht="6.95" customHeight="1">
      <c r="B32" s="33"/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25.35" customHeight="1">
      <c r="B34" s="33"/>
      <c r="D34" s="93" t="s">
        <v>40</v>
      </c>
      <c r="J34" s="64">
        <f>ROUND(J93,2)</f>
        <v>0</v>
      </c>
      <c r="L34" s="33"/>
    </row>
    <row r="35" spans="2:12" s="1" customFormat="1" ht="6.95" customHeight="1">
      <c r="B35" s="33"/>
      <c r="D35" s="51"/>
      <c r="E35" s="51"/>
      <c r="F35" s="51"/>
      <c r="G35" s="51"/>
      <c r="H35" s="51"/>
      <c r="I35" s="51"/>
      <c r="J35" s="51"/>
      <c r="K35" s="51"/>
      <c r="L35" s="33"/>
    </row>
    <row r="36" spans="2:12" s="1" customFormat="1" ht="14.45" customHeight="1">
      <c r="B36" s="33"/>
      <c r="F36" s="36" t="s">
        <v>42</v>
      </c>
      <c r="I36" s="36" t="s">
        <v>41</v>
      </c>
      <c r="J36" s="36" t="s">
        <v>43</v>
      </c>
      <c r="L36" s="33"/>
    </row>
    <row r="37" spans="2:12" s="1" customFormat="1" ht="14.45" customHeight="1">
      <c r="B37" s="33"/>
      <c r="D37" s="53" t="s">
        <v>44</v>
      </c>
      <c r="E37" s="28" t="s">
        <v>45</v>
      </c>
      <c r="F37" s="83">
        <f>ROUND((SUM(BE93:BE105)),2)</f>
        <v>0</v>
      </c>
      <c r="I37" s="94">
        <v>0.21</v>
      </c>
      <c r="J37" s="83">
        <f>ROUND(((SUM(BE93:BE105))*I37),2)</f>
        <v>0</v>
      </c>
      <c r="L37" s="33"/>
    </row>
    <row r="38" spans="2:12" s="1" customFormat="1" ht="14.45" customHeight="1">
      <c r="B38" s="33"/>
      <c r="E38" s="28" t="s">
        <v>46</v>
      </c>
      <c r="F38" s="83">
        <f>ROUND((SUM(BF93:BF105)),2)</f>
        <v>0</v>
      </c>
      <c r="I38" s="94">
        <v>0.12</v>
      </c>
      <c r="J38" s="83">
        <f>ROUND(((SUM(BF93:BF105))*I38),2)</f>
        <v>0</v>
      </c>
      <c r="L38" s="33"/>
    </row>
    <row r="39" spans="2:12" s="1" customFormat="1" ht="14.45" customHeight="1" hidden="1">
      <c r="B39" s="33"/>
      <c r="E39" s="28" t="s">
        <v>47</v>
      </c>
      <c r="F39" s="83">
        <f>ROUND((SUM(BG93:BG105)),2)</f>
        <v>0</v>
      </c>
      <c r="I39" s="94">
        <v>0.21</v>
      </c>
      <c r="J39" s="83">
        <f>0</f>
        <v>0</v>
      </c>
      <c r="L39" s="33"/>
    </row>
    <row r="40" spans="2:12" s="1" customFormat="1" ht="14.45" customHeight="1" hidden="1">
      <c r="B40" s="33"/>
      <c r="E40" s="28" t="s">
        <v>48</v>
      </c>
      <c r="F40" s="83">
        <f>ROUND((SUM(BH93:BH105)),2)</f>
        <v>0</v>
      </c>
      <c r="I40" s="94">
        <v>0.12</v>
      </c>
      <c r="J40" s="83">
        <f>0</f>
        <v>0</v>
      </c>
      <c r="L40" s="33"/>
    </row>
    <row r="41" spans="2:12" s="1" customFormat="1" ht="14.45" customHeight="1" hidden="1">
      <c r="B41" s="33"/>
      <c r="E41" s="28" t="s">
        <v>49</v>
      </c>
      <c r="F41" s="83">
        <f>ROUND((SUM(BI93:BI105)),2)</f>
        <v>0</v>
      </c>
      <c r="I41" s="94">
        <v>0</v>
      </c>
      <c r="J41" s="83">
        <f>0</f>
        <v>0</v>
      </c>
      <c r="L41" s="33"/>
    </row>
    <row r="42" spans="2:12" s="1" customFormat="1" ht="6.95" customHeight="1">
      <c r="B42" s="33"/>
      <c r="L42" s="33"/>
    </row>
    <row r="43" spans="2:12" s="1" customFormat="1" ht="25.35" customHeight="1">
      <c r="B43" s="33"/>
      <c r="C43" s="95"/>
      <c r="D43" s="96" t="s">
        <v>50</v>
      </c>
      <c r="E43" s="55"/>
      <c r="F43" s="55"/>
      <c r="G43" s="97" t="s">
        <v>51</v>
      </c>
      <c r="H43" s="98" t="s">
        <v>52</v>
      </c>
      <c r="I43" s="55"/>
      <c r="J43" s="99">
        <f>SUM(J34:J41)</f>
        <v>0</v>
      </c>
      <c r="K43" s="100"/>
      <c r="L43" s="33"/>
    </row>
    <row r="44" spans="2:12" s="1" customFormat="1" ht="14.4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3"/>
    </row>
    <row r="48" spans="2:12" s="1" customFormat="1" ht="6.95" customHeight="1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33"/>
    </row>
    <row r="49" spans="2:12" s="1" customFormat="1" ht="24.95" customHeight="1">
      <c r="B49" s="33"/>
      <c r="C49" s="22" t="s">
        <v>178</v>
      </c>
      <c r="L49" s="33"/>
    </row>
    <row r="50" spans="2:12" s="1" customFormat="1" ht="6.95" customHeight="1">
      <c r="B50" s="33"/>
      <c r="L50" s="33"/>
    </row>
    <row r="51" spans="2:12" s="1" customFormat="1" ht="12" customHeight="1">
      <c r="B51" s="33"/>
      <c r="C51" s="28" t="s">
        <v>16</v>
      </c>
      <c r="L51" s="33"/>
    </row>
    <row r="52" spans="2:12" s="1" customFormat="1" ht="16.5" customHeight="1">
      <c r="B52" s="33"/>
      <c r="E52" s="332" t="str">
        <f>E7</f>
        <v>Přístavba objektu SOŠ a SOU Kladno</v>
      </c>
      <c r="F52" s="333"/>
      <c r="G52" s="333"/>
      <c r="H52" s="333"/>
      <c r="L52" s="33"/>
    </row>
    <row r="53" spans="2:12" ht="12" customHeight="1">
      <c r="B53" s="21"/>
      <c r="C53" s="28" t="s">
        <v>172</v>
      </c>
      <c r="L53" s="21"/>
    </row>
    <row r="54" spans="2:12" ht="16.5" customHeight="1">
      <c r="B54" s="21"/>
      <c r="E54" s="332" t="s">
        <v>733</v>
      </c>
      <c r="F54" s="310"/>
      <c r="G54" s="310"/>
      <c r="H54" s="310"/>
      <c r="L54" s="21"/>
    </row>
    <row r="55" spans="2:12" ht="12" customHeight="1">
      <c r="B55" s="21"/>
      <c r="C55" s="28" t="s">
        <v>174</v>
      </c>
      <c r="L55" s="21"/>
    </row>
    <row r="56" spans="2:12" s="1" customFormat="1" ht="16.5" customHeight="1">
      <c r="B56" s="33"/>
      <c r="E56" s="319" t="s">
        <v>175</v>
      </c>
      <c r="F56" s="334"/>
      <c r="G56" s="334"/>
      <c r="H56" s="334"/>
      <c r="L56" s="33"/>
    </row>
    <row r="57" spans="2:12" s="1" customFormat="1" ht="12" customHeight="1">
      <c r="B57" s="33"/>
      <c r="C57" s="28" t="s">
        <v>892</v>
      </c>
      <c r="L57" s="33"/>
    </row>
    <row r="58" spans="2:12" s="1" customFormat="1" ht="16.5" customHeight="1">
      <c r="B58" s="33"/>
      <c r="E58" s="311" t="str">
        <f>E13</f>
        <v>OST. - Slaboproud - ostatní náklady</v>
      </c>
      <c r="F58" s="334"/>
      <c r="G58" s="334"/>
      <c r="H58" s="334"/>
      <c r="L58" s="33"/>
    </row>
    <row r="59" spans="2:12" s="1" customFormat="1" ht="6.95" customHeight="1">
      <c r="B59" s="33"/>
      <c r="L59" s="33"/>
    </row>
    <row r="60" spans="2:12" s="1" customFormat="1" ht="12" customHeight="1">
      <c r="B60" s="33"/>
      <c r="C60" s="28" t="s">
        <v>21</v>
      </c>
      <c r="F60" s="26" t="str">
        <f>F16</f>
        <v>Kladno</v>
      </c>
      <c r="I60" s="28" t="s">
        <v>23</v>
      </c>
      <c r="J60" s="50" t="str">
        <f>IF(J16="","",J16)</f>
        <v>19. 9. 2023</v>
      </c>
      <c r="L60" s="33"/>
    </row>
    <row r="61" spans="2:12" s="1" customFormat="1" ht="6.95" customHeight="1">
      <c r="B61" s="33"/>
      <c r="L61" s="33"/>
    </row>
    <row r="62" spans="2:12" s="1" customFormat="1" ht="40.15" customHeight="1">
      <c r="B62" s="33"/>
      <c r="C62" s="28" t="s">
        <v>25</v>
      </c>
      <c r="F62" s="26" t="str">
        <f>E19</f>
        <v>SOŠ a SOU Kladno, Nám. E. Beneše 2353, Kladno</v>
      </c>
      <c r="I62" s="28" t="s">
        <v>31</v>
      </c>
      <c r="J62" s="31" t="str">
        <f>E25</f>
        <v>Ateliér Civilista s.r.o., Bratronice 241, 273 63</v>
      </c>
      <c r="L62" s="33"/>
    </row>
    <row r="63" spans="2:12" s="1" customFormat="1" ht="15.2" customHeight="1">
      <c r="B63" s="33"/>
      <c r="C63" s="28" t="s">
        <v>29</v>
      </c>
      <c r="F63" s="26" t="str">
        <f>IF(E22="","",E22)</f>
        <v>Vyplň údaj</v>
      </c>
      <c r="I63" s="28" t="s">
        <v>36</v>
      </c>
      <c r="J63" s="31" t="str">
        <f>E28</f>
        <v xml:space="preserve"> </v>
      </c>
      <c r="L63" s="33"/>
    </row>
    <row r="64" spans="2:12" s="1" customFormat="1" ht="10.35" customHeight="1">
      <c r="B64" s="33"/>
      <c r="L64" s="33"/>
    </row>
    <row r="65" spans="2:12" s="1" customFormat="1" ht="29.25" customHeight="1">
      <c r="B65" s="33"/>
      <c r="C65" s="101" t="s">
        <v>179</v>
      </c>
      <c r="D65" s="95"/>
      <c r="E65" s="95"/>
      <c r="F65" s="95"/>
      <c r="G65" s="95"/>
      <c r="H65" s="95"/>
      <c r="I65" s="95"/>
      <c r="J65" s="102" t="s">
        <v>180</v>
      </c>
      <c r="K65" s="95"/>
      <c r="L65" s="33"/>
    </row>
    <row r="66" spans="2:12" s="1" customFormat="1" ht="10.35" customHeight="1">
      <c r="B66" s="33"/>
      <c r="L66" s="33"/>
    </row>
    <row r="67" spans="2:47" s="1" customFormat="1" ht="22.9" customHeight="1">
      <c r="B67" s="33"/>
      <c r="C67" s="103" t="s">
        <v>72</v>
      </c>
      <c r="J67" s="64">
        <f>J93</f>
        <v>0</v>
      </c>
      <c r="L67" s="33"/>
      <c r="AU67" s="18" t="s">
        <v>181</v>
      </c>
    </row>
    <row r="68" spans="2:12" s="8" customFormat="1" ht="24.95" customHeight="1">
      <c r="B68" s="104"/>
      <c r="D68" s="105" t="s">
        <v>1104</v>
      </c>
      <c r="E68" s="106"/>
      <c r="F68" s="106"/>
      <c r="G68" s="106"/>
      <c r="H68" s="106"/>
      <c r="I68" s="106"/>
      <c r="J68" s="107">
        <f>J94</f>
        <v>0</v>
      </c>
      <c r="L68" s="104"/>
    </row>
    <row r="69" spans="2:12" s="9" customFormat="1" ht="19.9" customHeight="1">
      <c r="B69" s="108"/>
      <c r="D69" s="109" t="s">
        <v>1105</v>
      </c>
      <c r="E69" s="110"/>
      <c r="F69" s="110"/>
      <c r="G69" s="110"/>
      <c r="H69" s="110"/>
      <c r="I69" s="110"/>
      <c r="J69" s="111">
        <f>J95</f>
        <v>0</v>
      </c>
      <c r="L69" s="108"/>
    </row>
    <row r="70" spans="2:12" s="1" customFormat="1" ht="21.75" customHeight="1">
      <c r="B70" s="33"/>
      <c r="L70" s="33"/>
    </row>
    <row r="71" spans="2:12" s="1" customFormat="1" ht="6.9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33"/>
    </row>
    <row r="75" spans="2:12" s="1" customFormat="1" ht="6.9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33"/>
    </row>
    <row r="76" spans="2:12" s="1" customFormat="1" ht="24.95" customHeight="1">
      <c r="B76" s="33"/>
      <c r="C76" s="22" t="s">
        <v>193</v>
      </c>
      <c r="L76" s="33"/>
    </row>
    <row r="77" spans="2:12" s="1" customFormat="1" ht="6.95" customHeight="1">
      <c r="B77" s="33"/>
      <c r="L77" s="33"/>
    </row>
    <row r="78" spans="2:12" s="1" customFormat="1" ht="12" customHeight="1">
      <c r="B78" s="33"/>
      <c r="C78" s="28" t="s">
        <v>16</v>
      </c>
      <c r="L78" s="33"/>
    </row>
    <row r="79" spans="2:12" s="1" customFormat="1" ht="16.5" customHeight="1">
      <c r="B79" s="33"/>
      <c r="E79" s="332" t="str">
        <f>E7</f>
        <v>Přístavba objektu SOŠ a SOU Kladno</v>
      </c>
      <c r="F79" s="333"/>
      <c r="G79" s="333"/>
      <c r="H79" s="333"/>
      <c r="L79" s="33"/>
    </row>
    <row r="80" spans="2:12" ht="12" customHeight="1">
      <c r="B80" s="21"/>
      <c r="C80" s="28" t="s">
        <v>172</v>
      </c>
      <c r="L80" s="21"/>
    </row>
    <row r="81" spans="2:12" ht="16.5" customHeight="1">
      <c r="B81" s="21"/>
      <c r="E81" s="332" t="s">
        <v>733</v>
      </c>
      <c r="F81" s="310"/>
      <c r="G81" s="310"/>
      <c r="H81" s="310"/>
      <c r="L81" s="21"/>
    </row>
    <row r="82" spans="2:12" ht="12" customHeight="1">
      <c r="B82" s="21"/>
      <c r="C82" s="28" t="s">
        <v>174</v>
      </c>
      <c r="L82" s="21"/>
    </row>
    <row r="83" spans="2:12" s="1" customFormat="1" ht="16.5" customHeight="1">
      <c r="B83" s="33"/>
      <c r="E83" s="319" t="s">
        <v>175</v>
      </c>
      <c r="F83" s="334"/>
      <c r="G83" s="334"/>
      <c r="H83" s="334"/>
      <c r="L83" s="33"/>
    </row>
    <row r="84" spans="2:12" s="1" customFormat="1" ht="12" customHeight="1">
      <c r="B84" s="33"/>
      <c r="C84" s="28" t="s">
        <v>892</v>
      </c>
      <c r="L84" s="33"/>
    </row>
    <row r="85" spans="2:12" s="1" customFormat="1" ht="16.5" customHeight="1">
      <c r="B85" s="33"/>
      <c r="E85" s="311" t="str">
        <f>E13</f>
        <v>OST. - Slaboproud - ostatní náklady</v>
      </c>
      <c r="F85" s="334"/>
      <c r="G85" s="334"/>
      <c r="H85" s="334"/>
      <c r="L85" s="33"/>
    </row>
    <row r="86" spans="2:12" s="1" customFormat="1" ht="6.95" customHeight="1">
      <c r="B86" s="33"/>
      <c r="L86" s="33"/>
    </row>
    <row r="87" spans="2:12" s="1" customFormat="1" ht="12" customHeight="1">
      <c r="B87" s="33"/>
      <c r="C87" s="28" t="s">
        <v>21</v>
      </c>
      <c r="F87" s="26" t="str">
        <f>F16</f>
        <v>Kladno</v>
      </c>
      <c r="I87" s="28" t="s">
        <v>23</v>
      </c>
      <c r="J87" s="50" t="str">
        <f>IF(J16="","",J16)</f>
        <v>19. 9. 2023</v>
      </c>
      <c r="L87" s="33"/>
    </row>
    <row r="88" spans="2:12" s="1" customFormat="1" ht="6.95" customHeight="1">
      <c r="B88" s="33"/>
      <c r="L88" s="33"/>
    </row>
    <row r="89" spans="2:12" s="1" customFormat="1" ht="40.15" customHeight="1">
      <c r="B89" s="33"/>
      <c r="C89" s="28" t="s">
        <v>25</v>
      </c>
      <c r="F89" s="26" t="str">
        <f>E19</f>
        <v>SOŠ a SOU Kladno, Nám. E. Beneše 2353, Kladno</v>
      </c>
      <c r="I89" s="28" t="s">
        <v>31</v>
      </c>
      <c r="J89" s="31" t="str">
        <f>E25</f>
        <v>Ateliér Civilista s.r.o., Bratronice 241, 273 63</v>
      </c>
      <c r="L89" s="33"/>
    </row>
    <row r="90" spans="2:12" s="1" customFormat="1" ht="15.2" customHeight="1">
      <c r="B90" s="33"/>
      <c r="C90" s="28" t="s">
        <v>29</v>
      </c>
      <c r="F90" s="26" t="str">
        <f>IF(E22="","",E22)</f>
        <v>Vyplň údaj</v>
      </c>
      <c r="I90" s="28" t="s">
        <v>36</v>
      </c>
      <c r="J90" s="31" t="str">
        <f>E28</f>
        <v xml:space="preserve"> </v>
      </c>
      <c r="L90" s="33"/>
    </row>
    <row r="91" spans="2:12" s="1" customFormat="1" ht="10.35" customHeight="1">
      <c r="B91" s="33"/>
      <c r="L91" s="33"/>
    </row>
    <row r="92" spans="2:20" s="10" customFormat="1" ht="29.25" customHeight="1">
      <c r="B92" s="112"/>
      <c r="C92" s="113" t="s">
        <v>194</v>
      </c>
      <c r="D92" s="114" t="s">
        <v>59</v>
      </c>
      <c r="E92" s="114" t="s">
        <v>55</v>
      </c>
      <c r="F92" s="114" t="s">
        <v>56</v>
      </c>
      <c r="G92" s="114" t="s">
        <v>195</v>
      </c>
      <c r="H92" s="114" t="s">
        <v>196</v>
      </c>
      <c r="I92" s="114" t="s">
        <v>197</v>
      </c>
      <c r="J92" s="114" t="s">
        <v>180</v>
      </c>
      <c r="K92" s="115" t="s">
        <v>198</v>
      </c>
      <c r="L92" s="112"/>
      <c r="M92" s="57" t="s">
        <v>19</v>
      </c>
      <c r="N92" s="58" t="s">
        <v>44</v>
      </c>
      <c r="O92" s="58" t="s">
        <v>199</v>
      </c>
      <c r="P92" s="58" t="s">
        <v>200</v>
      </c>
      <c r="Q92" s="58" t="s">
        <v>201</v>
      </c>
      <c r="R92" s="58" t="s">
        <v>202</v>
      </c>
      <c r="S92" s="58" t="s">
        <v>203</v>
      </c>
      <c r="T92" s="59" t="s">
        <v>204</v>
      </c>
    </row>
    <row r="93" spans="2:63" s="1" customFormat="1" ht="22.9" customHeight="1">
      <c r="B93" s="33"/>
      <c r="C93" s="62" t="s">
        <v>205</v>
      </c>
      <c r="J93" s="116">
        <f>BK93</f>
        <v>0</v>
      </c>
      <c r="L93" s="33"/>
      <c r="M93" s="60"/>
      <c r="N93" s="51"/>
      <c r="O93" s="51"/>
      <c r="P93" s="117">
        <f>P94</f>
        <v>0</v>
      </c>
      <c r="Q93" s="51"/>
      <c r="R93" s="117">
        <f>R94</f>
        <v>0</v>
      </c>
      <c r="S93" s="51"/>
      <c r="T93" s="118">
        <f>T94</f>
        <v>0</v>
      </c>
      <c r="AT93" s="18" t="s">
        <v>73</v>
      </c>
      <c r="AU93" s="18" t="s">
        <v>181</v>
      </c>
      <c r="BK93" s="119">
        <f>BK94</f>
        <v>0</v>
      </c>
    </row>
    <row r="94" spans="2:63" s="11" customFormat="1" ht="25.9" customHeight="1">
      <c r="B94" s="120"/>
      <c r="D94" s="121" t="s">
        <v>73</v>
      </c>
      <c r="E94" s="122" t="s">
        <v>1106</v>
      </c>
      <c r="F94" s="122" t="s">
        <v>1107</v>
      </c>
      <c r="I94" s="123"/>
      <c r="J94" s="124">
        <f>BK94</f>
        <v>0</v>
      </c>
      <c r="L94" s="120"/>
      <c r="M94" s="125"/>
      <c r="P94" s="126">
        <f>P95</f>
        <v>0</v>
      </c>
      <c r="R94" s="126">
        <f>R95</f>
        <v>0</v>
      </c>
      <c r="T94" s="127">
        <f>T95</f>
        <v>0</v>
      </c>
      <c r="AR94" s="121" t="s">
        <v>112</v>
      </c>
      <c r="AT94" s="128" t="s">
        <v>73</v>
      </c>
      <c r="AU94" s="128" t="s">
        <v>74</v>
      </c>
      <c r="AY94" s="121" t="s">
        <v>208</v>
      </c>
      <c r="BK94" s="129">
        <f>BK95</f>
        <v>0</v>
      </c>
    </row>
    <row r="95" spans="2:63" s="11" customFormat="1" ht="22.9" customHeight="1">
      <c r="B95" s="120"/>
      <c r="D95" s="121" t="s">
        <v>73</v>
      </c>
      <c r="E95" s="130" t="s">
        <v>1108</v>
      </c>
      <c r="F95" s="130" t="s">
        <v>1109</v>
      </c>
      <c r="I95" s="123"/>
      <c r="J95" s="131">
        <f>BK95</f>
        <v>0</v>
      </c>
      <c r="L95" s="120"/>
      <c r="M95" s="125"/>
      <c r="P95" s="126">
        <f>SUM(P96:P105)</f>
        <v>0</v>
      </c>
      <c r="R95" s="126">
        <f>SUM(R96:R105)</f>
        <v>0</v>
      </c>
      <c r="T95" s="127">
        <f>SUM(T96:T105)</f>
        <v>0</v>
      </c>
      <c r="AR95" s="121" t="s">
        <v>112</v>
      </c>
      <c r="AT95" s="128" t="s">
        <v>73</v>
      </c>
      <c r="AU95" s="128" t="s">
        <v>80</v>
      </c>
      <c r="AY95" s="121" t="s">
        <v>208</v>
      </c>
      <c r="BK95" s="129">
        <f>SUM(BK96:BK105)</f>
        <v>0</v>
      </c>
    </row>
    <row r="96" spans="2:65" s="1" customFormat="1" ht="16.5" customHeight="1">
      <c r="B96" s="33"/>
      <c r="C96" s="132" t="s">
        <v>80</v>
      </c>
      <c r="D96" s="132" t="s">
        <v>212</v>
      </c>
      <c r="E96" s="133" t="s">
        <v>1110</v>
      </c>
      <c r="F96" s="134" t="s">
        <v>1111</v>
      </c>
      <c r="G96" s="135" t="s">
        <v>682</v>
      </c>
      <c r="H96" s="136">
        <v>1</v>
      </c>
      <c r="I96" s="137"/>
      <c r="J96" s="138">
        <f>ROUND(I96*H96,2)</f>
        <v>0</v>
      </c>
      <c r="K96" s="134" t="s">
        <v>19</v>
      </c>
      <c r="L96" s="33"/>
      <c r="M96" s="139" t="s">
        <v>19</v>
      </c>
      <c r="N96" s="140" t="s">
        <v>45</v>
      </c>
      <c r="P96" s="141">
        <f>O96*H96</f>
        <v>0</v>
      </c>
      <c r="Q96" s="141">
        <v>0</v>
      </c>
      <c r="R96" s="141">
        <f>Q96*H96</f>
        <v>0</v>
      </c>
      <c r="S96" s="141">
        <v>0</v>
      </c>
      <c r="T96" s="142">
        <f>S96*H96</f>
        <v>0</v>
      </c>
      <c r="AR96" s="143" t="s">
        <v>636</v>
      </c>
      <c r="AT96" s="143" t="s">
        <v>212</v>
      </c>
      <c r="AU96" s="143" t="s">
        <v>82</v>
      </c>
      <c r="AY96" s="18" t="s">
        <v>208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8" t="s">
        <v>80</v>
      </c>
      <c r="BK96" s="144">
        <f>ROUND(I96*H96,2)</f>
        <v>0</v>
      </c>
      <c r="BL96" s="18" t="s">
        <v>636</v>
      </c>
      <c r="BM96" s="143" t="s">
        <v>1112</v>
      </c>
    </row>
    <row r="97" spans="2:47" s="1" customFormat="1" ht="12">
      <c r="B97" s="33"/>
      <c r="D97" s="145" t="s">
        <v>218</v>
      </c>
      <c r="F97" s="146" t="s">
        <v>1111</v>
      </c>
      <c r="I97" s="147"/>
      <c r="L97" s="33"/>
      <c r="M97" s="148"/>
      <c r="T97" s="54"/>
      <c r="AT97" s="18" t="s">
        <v>218</v>
      </c>
      <c r="AU97" s="18" t="s">
        <v>82</v>
      </c>
    </row>
    <row r="98" spans="2:65" s="1" customFormat="1" ht="16.5" customHeight="1">
      <c r="B98" s="33"/>
      <c r="C98" s="132" t="s">
        <v>82</v>
      </c>
      <c r="D98" s="132" t="s">
        <v>212</v>
      </c>
      <c r="E98" s="133" t="s">
        <v>1113</v>
      </c>
      <c r="F98" s="134" t="s">
        <v>1114</v>
      </c>
      <c r="G98" s="135" t="s">
        <v>682</v>
      </c>
      <c r="H98" s="136">
        <v>1</v>
      </c>
      <c r="I98" s="137"/>
      <c r="J98" s="138">
        <f>ROUND(I98*H98,2)</f>
        <v>0</v>
      </c>
      <c r="K98" s="134" t="s">
        <v>19</v>
      </c>
      <c r="L98" s="33"/>
      <c r="M98" s="139" t="s">
        <v>19</v>
      </c>
      <c r="N98" s="140" t="s">
        <v>45</v>
      </c>
      <c r="P98" s="141">
        <f>O98*H98</f>
        <v>0</v>
      </c>
      <c r="Q98" s="141">
        <v>0</v>
      </c>
      <c r="R98" s="141">
        <f>Q98*H98</f>
        <v>0</v>
      </c>
      <c r="S98" s="141">
        <v>0</v>
      </c>
      <c r="T98" s="142">
        <f>S98*H98</f>
        <v>0</v>
      </c>
      <c r="AR98" s="143" t="s">
        <v>636</v>
      </c>
      <c r="AT98" s="143" t="s">
        <v>212</v>
      </c>
      <c r="AU98" s="143" t="s">
        <v>82</v>
      </c>
      <c r="AY98" s="18" t="s">
        <v>208</v>
      </c>
      <c r="BE98" s="144">
        <f>IF(N98="základní",J98,0)</f>
        <v>0</v>
      </c>
      <c r="BF98" s="144">
        <f>IF(N98="snížená",J98,0)</f>
        <v>0</v>
      </c>
      <c r="BG98" s="144">
        <f>IF(N98="zákl. přenesená",J98,0)</f>
        <v>0</v>
      </c>
      <c r="BH98" s="144">
        <f>IF(N98="sníž. přenesená",J98,0)</f>
        <v>0</v>
      </c>
      <c r="BI98" s="144">
        <f>IF(N98="nulová",J98,0)</f>
        <v>0</v>
      </c>
      <c r="BJ98" s="18" t="s">
        <v>80</v>
      </c>
      <c r="BK98" s="144">
        <f>ROUND(I98*H98,2)</f>
        <v>0</v>
      </c>
      <c r="BL98" s="18" t="s">
        <v>636</v>
      </c>
      <c r="BM98" s="143" t="s">
        <v>1115</v>
      </c>
    </row>
    <row r="99" spans="2:47" s="1" customFormat="1" ht="12">
      <c r="B99" s="33"/>
      <c r="D99" s="145" t="s">
        <v>218</v>
      </c>
      <c r="F99" s="146" t="s">
        <v>1114</v>
      </c>
      <c r="I99" s="147"/>
      <c r="L99" s="33"/>
      <c r="M99" s="148"/>
      <c r="T99" s="54"/>
      <c r="AT99" s="18" t="s">
        <v>218</v>
      </c>
      <c r="AU99" s="18" t="s">
        <v>82</v>
      </c>
    </row>
    <row r="100" spans="2:65" s="1" customFormat="1" ht="16.5" customHeight="1">
      <c r="B100" s="33"/>
      <c r="C100" s="132" t="s">
        <v>90</v>
      </c>
      <c r="D100" s="132" t="s">
        <v>212</v>
      </c>
      <c r="E100" s="133" t="s">
        <v>1116</v>
      </c>
      <c r="F100" s="134" t="s">
        <v>1117</v>
      </c>
      <c r="G100" s="135" t="s">
        <v>682</v>
      </c>
      <c r="H100" s="136">
        <v>1</v>
      </c>
      <c r="I100" s="137"/>
      <c r="J100" s="138">
        <f>ROUND(I100*H100,2)</f>
        <v>0</v>
      </c>
      <c r="K100" s="134" t="s">
        <v>19</v>
      </c>
      <c r="L100" s="33"/>
      <c r="M100" s="139" t="s">
        <v>19</v>
      </c>
      <c r="N100" s="140" t="s">
        <v>45</v>
      </c>
      <c r="P100" s="141">
        <f>O100*H100</f>
        <v>0</v>
      </c>
      <c r="Q100" s="141">
        <v>0</v>
      </c>
      <c r="R100" s="141">
        <f>Q100*H100</f>
        <v>0</v>
      </c>
      <c r="S100" s="141">
        <v>0</v>
      </c>
      <c r="T100" s="142">
        <f>S100*H100</f>
        <v>0</v>
      </c>
      <c r="AR100" s="143" t="s">
        <v>636</v>
      </c>
      <c r="AT100" s="143" t="s">
        <v>212</v>
      </c>
      <c r="AU100" s="143" t="s">
        <v>82</v>
      </c>
      <c r="AY100" s="18" t="s">
        <v>208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8" t="s">
        <v>80</v>
      </c>
      <c r="BK100" s="144">
        <f>ROUND(I100*H100,2)</f>
        <v>0</v>
      </c>
      <c r="BL100" s="18" t="s">
        <v>636</v>
      </c>
      <c r="BM100" s="143" t="s">
        <v>1118</v>
      </c>
    </row>
    <row r="101" spans="2:47" s="1" customFormat="1" ht="12">
      <c r="B101" s="33"/>
      <c r="D101" s="145" t="s">
        <v>218</v>
      </c>
      <c r="F101" s="146" t="s">
        <v>1117</v>
      </c>
      <c r="I101" s="147"/>
      <c r="L101" s="33"/>
      <c r="M101" s="148"/>
      <c r="T101" s="54"/>
      <c r="AT101" s="18" t="s">
        <v>218</v>
      </c>
      <c r="AU101" s="18" t="s">
        <v>82</v>
      </c>
    </row>
    <row r="102" spans="2:65" s="1" customFormat="1" ht="16.5" customHeight="1">
      <c r="B102" s="33"/>
      <c r="C102" s="132" t="s">
        <v>112</v>
      </c>
      <c r="D102" s="132" t="s">
        <v>212</v>
      </c>
      <c r="E102" s="133" t="s">
        <v>1119</v>
      </c>
      <c r="F102" s="134" t="s">
        <v>1120</v>
      </c>
      <c r="G102" s="135" t="s">
        <v>682</v>
      </c>
      <c r="H102" s="136">
        <v>1</v>
      </c>
      <c r="I102" s="137"/>
      <c r="J102" s="138">
        <f>ROUND(I102*H102,2)</f>
        <v>0</v>
      </c>
      <c r="K102" s="134" t="s">
        <v>19</v>
      </c>
      <c r="L102" s="33"/>
      <c r="M102" s="139" t="s">
        <v>19</v>
      </c>
      <c r="N102" s="140" t="s">
        <v>45</v>
      </c>
      <c r="P102" s="141">
        <f>O102*H102</f>
        <v>0</v>
      </c>
      <c r="Q102" s="141">
        <v>0</v>
      </c>
      <c r="R102" s="141">
        <f>Q102*H102</f>
        <v>0</v>
      </c>
      <c r="S102" s="141">
        <v>0</v>
      </c>
      <c r="T102" s="142">
        <f>S102*H102</f>
        <v>0</v>
      </c>
      <c r="AR102" s="143" t="s">
        <v>636</v>
      </c>
      <c r="AT102" s="143" t="s">
        <v>212</v>
      </c>
      <c r="AU102" s="143" t="s">
        <v>82</v>
      </c>
      <c r="AY102" s="18" t="s">
        <v>208</v>
      </c>
      <c r="BE102" s="144">
        <f>IF(N102="základní",J102,0)</f>
        <v>0</v>
      </c>
      <c r="BF102" s="144">
        <f>IF(N102="snížená",J102,0)</f>
        <v>0</v>
      </c>
      <c r="BG102" s="144">
        <f>IF(N102="zákl. přenesená",J102,0)</f>
        <v>0</v>
      </c>
      <c r="BH102" s="144">
        <f>IF(N102="sníž. přenesená",J102,0)</f>
        <v>0</v>
      </c>
      <c r="BI102" s="144">
        <f>IF(N102="nulová",J102,0)</f>
        <v>0</v>
      </c>
      <c r="BJ102" s="18" t="s">
        <v>80</v>
      </c>
      <c r="BK102" s="144">
        <f>ROUND(I102*H102,2)</f>
        <v>0</v>
      </c>
      <c r="BL102" s="18" t="s">
        <v>636</v>
      </c>
      <c r="BM102" s="143" t="s">
        <v>1121</v>
      </c>
    </row>
    <row r="103" spans="2:47" s="1" customFormat="1" ht="12">
      <c r="B103" s="33"/>
      <c r="D103" s="145" t="s">
        <v>218</v>
      </c>
      <c r="F103" s="146" t="s">
        <v>1120</v>
      </c>
      <c r="I103" s="147"/>
      <c r="L103" s="33"/>
      <c r="M103" s="148"/>
      <c r="T103" s="54"/>
      <c r="AT103" s="18" t="s">
        <v>218</v>
      </c>
      <c r="AU103" s="18" t="s">
        <v>82</v>
      </c>
    </row>
    <row r="104" spans="2:65" s="1" customFormat="1" ht="16.5" customHeight="1">
      <c r="B104" s="33"/>
      <c r="C104" s="132" t="s">
        <v>775</v>
      </c>
      <c r="D104" s="132" t="s">
        <v>212</v>
      </c>
      <c r="E104" s="133" t="s">
        <v>1122</v>
      </c>
      <c r="F104" s="134" t="s">
        <v>1123</v>
      </c>
      <c r="G104" s="135" t="s">
        <v>682</v>
      </c>
      <c r="H104" s="136">
        <v>1</v>
      </c>
      <c r="I104" s="137"/>
      <c r="J104" s="138">
        <f>ROUND(I104*H104,2)</f>
        <v>0</v>
      </c>
      <c r="K104" s="134" t="s">
        <v>19</v>
      </c>
      <c r="L104" s="33"/>
      <c r="M104" s="139" t="s">
        <v>19</v>
      </c>
      <c r="N104" s="140" t="s">
        <v>45</v>
      </c>
      <c r="P104" s="141">
        <f>O104*H104</f>
        <v>0</v>
      </c>
      <c r="Q104" s="141">
        <v>0</v>
      </c>
      <c r="R104" s="141">
        <f>Q104*H104</f>
        <v>0</v>
      </c>
      <c r="S104" s="141">
        <v>0</v>
      </c>
      <c r="T104" s="142">
        <f>S104*H104</f>
        <v>0</v>
      </c>
      <c r="AR104" s="143" t="s">
        <v>636</v>
      </c>
      <c r="AT104" s="143" t="s">
        <v>212</v>
      </c>
      <c r="AU104" s="143" t="s">
        <v>82</v>
      </c>
      <c r="AY104" s="18" t="s">
        <v>208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8" t="s">
        <v>80</v>
      </c>
      <c r="BK104" s="144">
        <f>ROUND(I104*H104,2)</f>
        <v>0</v>
      </c>
      <c r="BL104" s="18" t="s">
        <v>636</v>
      </c>
      <c r="BM104" s="143" t="s">
        <v>1124</v>
      </c>
    </row>
    <row r="105" spans="2:47" s="1" customFormat="1" ht="12">
      <c r="B105" s="33"/>
      <c r="D105" s="145" t="s">
        <v>218</v>
      </c>
      <c r="F105" s="146" t="s">
        <v>1123</v>
      </c>
      <c r="I105" s="147"/>
      <c r="L105" s="33"/>
      <c r="M105" s="182"/>
      <c r="N105" s="183"/>
      <c r="O105" s="183"/>
      <c r="P105" s="183"/>
      <c r="Q105" s="183"/>
      <c r="R105" s="183"/>
      <c r="S105" s="183"/>
      <c r="T105" s="184"/>
      <c r="AT105" s="18" t="s">
        <v>218</v>
      </c>
      <c r="AU105" s="18" t="s">
        <v>82</v>
      </c>
    </row>
    <row r="106" spans="2:12" s="1" customFormat="1" ht="6.95" customHeight="1"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33"/>
    </row>
  </sheetData>
  <sheetProtection algorithmName="SHA-512" hashValue="BAmhSaoe9oqE1SoTQCesS33R5a/lBL0vTU/zGcpeV6VncE+b5Wd3h6p9AtU35SAEvUWr1sDoCdQarUlLSr9zkA==" saltValue="Y2HwcJ6HapDfhYaf1LEL1MokM0FQlcgEBIdwqtCmum376yx5qQzxQEMcQpmoyRfCDYc1r/NVZdI98xFLXxSgSg==" spinCount="100000" sheet="1" objects="1" scenarios="1" formatColumns="0" formatRows="0" autoFilter="0"/>
  <autoFilter ref="C92:K105"/>
  <mergeCells count="15">
    <mergeCell ref="E79:H79"/>
    <mergeCell ref="E83:H83"/>
    <mergeCell ref="E81:H81"/>
    <mergeCell ref="E85:H85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BM9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137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171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2" t="str">
        <f>'Rekapitulace stavby'!K6</f>
        <v>Přístavba objektu SOŠ a SOU Kladno</v>
      </c>
      <c r="F7" s="333"/>
      <c r="G7" s="333"/>
      <c r="H7" s="333"/>
      <c r="L7" s="21"/>
    </row>
    <row r="8" spans="2:12" ht="12.75">
      <c r="B8" s="21"/>
      <c r="D8" s="28" t="s">
        <v>172</v>
      </c>
      <c r="L8" s="21"/>
    </row>
    <row r="9" spans="2:12" ht="16.5" customHeight="1">
      <c r="B9" s="21"/>
      <c r="E9" s="332" t="s">
        <v>733</v>
      </c>
      <c r="F9" s="310"/>
      <c r="G9" s="310"/>
      <c r="H9" s="310"/>
      <c r="L9" s="21"/>
    </row>
    <row r="10" spans="2:12" ht="12" customHeight="1">
      <c r="B10" s="21"/>
      <c r="D10" s="28" t="s">
        <v>174</v>
      </c>
      <c r="L10" s="21"/>
    </row>
    <row r="11" spans="2:12" s="1" customFormat="1" ht="16.5" customHeight="1">
      <c r="B11" s="33"/>
      <c r="E11" s="319" t="s">
        <v>175</v>
      </c>
      <c r="F11" s="334"/>
      <c r="G11" s="334"/>
      <c r="H11" s="334"/>
      <c r="L11" s="33"/>
    </row>
    <row r="12" spans="2:12" s="1" customFormat="1" ht="12" customHeight="1">
      <c r="B12" s="33"/>
      <c r="D12" s="28" t="s">
        <v>176</v>
      </c>
      <c r="L12" s="33"/>
    </row>
    <row r="13" spans="2:12" s="1" customFormat="1" ht="16.5" customHeight="1">
      <c r="B13" s="33"/>
      <c r="E13" s="311" t="s">
        <v>1125</v>
      </c>
      <c r="F13" s="334"/>
      <c r="G13" s="334"/>
      <c r="H13" s="334"/>
      <c r="L13" s="33"/>
    </row>
    <row r="14" spans="2:12" s="1" customFormat="1" ht="12">
      <c r="B14" s="33"/>
      <c r="L14" s="33"/>
    </row>
    <row r="15" spans="2:12" s="1" customFormat="1" ht="12" customHeight="1">
      <c r="B15" s="33"/>
      <c r="D15" s="28" t="s">
        <v>18</v>
      </c>
      <c r="F15" s="26" t="s">
        <v>19</v>
      </c>
      <c r="I15" s="28" t="s">
        <v>20</v>
      </c>
      <c r="J15" s="26" t="s">
        <v>19</v>
      </c>
      <c r="L15" s="33"/>
    </row>
    <row r="16" spans="2:12" s="1" customFormat="1" ht="12" customHeight="1">
      <c r="B16" s="33"/>
      <c r="D16" s="28" t="s">
        <v>21</v>
      </c>
      <c r="F16" s="26" t="s">
        <v>22</v>
      </c>
      <c r="I16" s="28" t="s">
        <v>23</v>
      </c>
      <c r="J16" s="50" t="str">
        <f>'Rekapitulace stavby'!AN8</f>
        <v>19. 9. 2023</v>
      </c>
      <c r="L16" s="33"/>
    </row>
    <row r="17" spans="2:12" s="1" customFormat="1" ht="10.9" customHeight="1">
      <c r="B17" s="33"/>
      <c r="L17" s="33"/>
    </row>
    <row r="18" spans="2:12" s="1" customFormat="1" ht="12" customHeight="1">
      <c r="B18" s="33"/>
      <c r="D18" s="28" t="s">
        <v>25</v>
      </c>
      <c r="I18" s="28" t="s">
        <v>26</v>
      </c>
      <c r="J18" s="26" t="s">
        <v>19</v>
      </c>
      <c r="L18" s="33"/>
    </row>
    <row r="19" spans="2:12" s="1" customFormat="1" ht="18" customHeight="1">
      <c r="B19" s="33"/>
      <c r="E19" s="26" t="s">
        <v>27</v>
      </c>
      <c r="I19" s="28" t="s">
        <v>28</v>
      </c>
      <c r="J19" s="26" t="s">
        <v>19</v>
      </c>
      <c r="L19" s="33"/>
    </row>
    <row r="20" spans="2:12" s="1" customFormat="1" ht="6.95" customHeight="1">
      <c r="B20" s="33"/>
      <c r="L20" s="33"/>
    </row>
    <row r="21" spans="2:12" s="1" customFormat="1" ht="12" customHeight="1">
      <c r="B21" s="33"/>
      <c r="D21" s="28" t="s">
        <v>29</v>
      </c>
      <c r="I21" s="28" t="s">
        <v>26</v>
      </c>
      <c r="J21" s="29" t="str">
        <f>'Rekapitulace stavby'!AN13</f>
        <v>Vyplň údaj</v>
      </c>
      <c r="L21" s="33"/>
    </row>
    <row r="22" spans="2:12" s="1" customFormat="1" ht="18" customHeight="1">
      <c r="B22" s="33"/>
      <c r="E22" s="335" t="str">
        <f>'Rekapitulace stavby'!E14</f>
        <v>Vyplň údaj</v>
      </c>
      <c r="F22" s="324"/>
      <c r="G22" s="324"/>
      <c r="H22" s="324"/>
      <c r="I22" s="28" t="s">
        <v>28</v>
      </c>
      <c r="J22" s="29" t="str">
        <f>'Rekapitulace stavby'!AN14</f>
        <v>Vyplň údaj</v>
      </c>
      <c r="L22" s="33"/>
    </row>
    <row r="23" spans="2:12" s="1" customFormat="1" ht="6.95" customHeight="1">
      <c r="B23" s="33"/>
      <c r="L23" s="33"/>
    </row>
    <row r="24" spans="2:12" s="1" customFormat="1" ht="12" customHeight="1">
      <c r="B24" s="33"/>
      <c r="D24" s="28" t="s">
        <v>31</v>
      </c>
      <c r="I24" s="28" t="s">
        <v>26</v>
      </c>
      <c r="J24" s="26" t="s">
        <v>32</v>
      </c>
      <c r="L24" s="33"/>
    </row>
    <row r="25" spans="2:12" s="1" customFormat="1" ht="18" customHeight="1">
      <c r="B25" s="33"/>
      <c r="E25" s="26" t="s">
        <v>33</v>
      </c>
      <c r="I25" s="28" t="s">
        <v>28</v>
      </c>
      <c r="J25" s="26" t="s">
        <v>34</v>
      </c>
      <c r="L25" s="33"/>
    </row>
    <row r="26" spans="2:12" s="1" customFormat="1" ht="6.95" customHeight="1">
      <c r="B26" s="33"/>
      <c r="L26" s="33"/>
    </row>
    <row r="27" spans="2:12" s="1" customFormat="1" ht="12" customHeight="1">
      <c r="B27" s="33"/>
      <c r="D27" s="28" t="s">
        <v>36</v>
      </c>
      <c r="I27" s="28" t="s">
        <v>26</v>
      </c>
      <c r="J27" s="26" t="s">
        <v>19</v>
      </c>
      <c r="L27" s="33"/>
    </row>
    <row r="28" spans="2:12" s="1" customFormat="1" ht="18" customHeight="1">
      <c r="B28" s="33"/>
      <c r="E28" s="26" t="s">
        <v>37</v>
      </c>
      <c r="I28" s="28" t="s">
        <v>28</v>
      </c>
      <c r="J28" s="26" t="s">
        <v>19</v>
      </c>
      <c r="L28" s="33"/>
    </row>
    <row r="29" spans="2:12" s="1" customFormat="1" ht="6.95" customHeight="1">
      <c r="B29" s="33"/>
      <c r="L29" s="33"/>
    </row>
    <row r="30" spans="2:12" s="1" customFormat="1" ht="12" customHeight="1">
      <c r="B30" s="33"/>
      <c r="D30" s="28" t="s">
        <v>38</v>
      </c>
      <c r="L30" s="33"/>
    </row>
    <row r="31" spans="2:12" s="7" customFormat="1" ht="143.25" customHeight="1">
      <c r="B31" s="92"/>
      <c r="E31" s="328" t="s">
        <v>39</v>
      </c>
      <c r="F31" s="328"/>
      <c r="G31" s="328"/>
      <c r="H31" s="328"/>
      <c r="L31" s="92"/>
    </row>
    <row r="32" spans="2:12" s="1" customFormat="1" ht="6.95" customHeight="1">
      <c r="B32" s="33"/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25.35" customHeight="1">
      <c r="B34" s="33"/>
      <c r="D34" s="93" t="s">
        <v>40</v>
      </c>
      <c r="J34" s="64">
        <f>ROUND(J92,2)</f>
        <v>0</v>
      </c>
      <c r="L34" s="33"/>
    </row>
    <row r="35" spans="2:12" s="1" customFormat="1" ht="6.95" customHeight="1">
      <c r="B35" s="33"/>
      <c r="D35" s="51"/>
      <c r="E35" s="51"/>
      <c r="F35" s="51"/>
      <c r="G35" s="51"/>
      <c r="H35" s="51"/>
      <c r="I35" s="51"/>
      <c r="J35" s="51"/>
      <c r="K35" s="51"/>
      <c r="L35" s="33"/>
    </row>
    <row r="36" spans="2:12" s="1" customFormat="1" ht="14.45" customHeight="1">
      <c r="B36" s="33"/>
      <c r="F36" s="36" t="s">
        <v>42</v>
      </c>
      <c r="I36" s="36" t="s">
        <v>41</v>
      </c>
      <c r="J36" s="36" t="s">
        <v>43</v>
      </c>
      <c r="L36" s="33"/>
    </row>
    <row r="37" spans="2:12" s="1" customFormat="1" ht="14.45" customHeight="1">
      <c r="B37" s="33"/>
      <c r="D37" s="53" t="s">
        <v>44</v>
      </c>
      <c r="E37" s="28" t="s">
        <v>45</v>
      </c>
      <c r="F37" s="83">
        <f>ROUND((SUM(BE92:BE95)),2)</f>
        <v>0</v>
      </c>
      <c r="I37" s="94">
        <v>0.21</v>
      </c>
      <c r="J37" s="83">
        <f>ROUND(((SUM(BE92:BE95))*I37),2)</f>
        <v>0</v>
      </c>
      <c r="L37" s="33"/>
    </row>
    <row r="38" spans="2:12" s="1" customFormat="1" ht="14.45" customHeight="1">
      <c r="B38" s="33"/>
      <c r="E38" s="28" t="s">
        <v>46</v>
      </c>
      <c r="F38" s="83">
        <f>ROUND((SUM(BF92:BF95)),2)</f>
        <v>0</v>
      </c>
      <c r="I38" s="94">
        <v>0.12</v>
      </c>
      <c r="J38" s="83">
        <f>ROUND(((SUM(BF92:BF95))*I38),2)</f>
        <v>0</v>
      </c>
      <c r="L38" s="33"/>
    </row>
    <row r="39" spans="2:12" s="1" customFormat="1" ht="14.45" customHeight="1" hidden="1">
      <c r="B39" s="33"/>
      <c r="E39" s="28" t="s">
        <v>47</v>
      </c>
      <c r="F39" s="83">
        <f>ROUND((SUM(BG92:BG95)),2)</f>
        <v>0</v>
      </c>
      <c r="I39" s="94">
        <v>0.21</v>
      </c>
      <c r="J39" s="83">
        <f>0</f>
        <v>0</v>
      </c>
      <c r="L39" s="33"/>
    </row>
    <row r="40" spans="2:12" s="1" customFormat="1" ht="14.45" customHeight="1" hidden="1">
      <c r="B40" s="33"/>
      <c r="E40" s="28" t="s">
        <v>48</v>
      </c>
      <c r="F40" s="83">
        <f>ROUND((SUM(BH92:BH95)),2)</f>
        <v>0</v>
      </c>
      <c r="I40" s="94">
        <v>0.12</v>
      </c>
      <c r="J40" s="83">
        <f>0</f>
        <v>0</v>
      </c>
      <c r="L40" s="33"/>
    </row>
    <row r="41" spans="2:12" s="1" customFormat="1" ht="14.45" customHeight="1" hidden="1">
      <c r="B41" s="33"/>
      <c r="E41" s="28" t="s">
        <v>49</v>
      </c>
      <c r="F41" s="83">
        <f>ROUND((SUM(BI92:BI95)),2)</f>
        <v>0</v>
      </c>
      <c r="I41" s="94">
        <v>0</v>
      </c>
      <c r="J41" s="83">
        <f>0</f>
        <v>0</v>
      </c>
      <c r="L41" s="33"/>
    </row>
    <row r="42" spans="2:12" s="1" customFormat="1" ht="6.95" customHeight="1">
      <c r="B42" s="33"/>
      <c r="L42" s="33"/>
    </row>
    <row r="43" spans="2:12" s="1" customFormat="1" ht="25.35" customHeight="1">
      <c r="B43" s="33"/>
      <c r="C43" s="95"/>
      <c r="D43" s="96" t="s">
        <v>50</v>
      </c>
      <c r="E43" s="55"/>
      <c r="F43" s="55"/>
      <c r="G43" s="97" t="s">
        <v>51</v>
      </c>
      <c r="H43" s="98" t="s">
        <v>52</v>
      </c>
      <c r="I43" s="55"/>
      <c r="J43" s="99">
        <f>SUM(J34:J41)</f>
        <v>0</v>
      </c>
      <c r="K43" s="100"/>
      <c r="L43" s="33"/>
    </row>
    <row r="44" spans="2:12" s="1" customFormat="1" ht="14.4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3"/>
    </row>
    <row r="48" spans="2:12" s="1" customFormat="1" ht="6.95" customHeight="1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33"/>
    </row>
    <row r="49" spans="2:12" s="1" customFormat="1" ht="24.95" customHeight="1">
      <c r="B49" s="33"/>
      <c r="C49" s="22" t="s">
        <v>178</v>
      </c>
      <c r="L49" s="33"/>
    </row>
    <row r="50" spans="2:12" s="1" customFormat="1" ht="6.95" customHeight="1">
      <c r="B50" s="33"/>
      <c r="L50" s="33"/>
    </row>
    <row r="51" spans="2:12" s="1" customFormat="1" ht="12" customHeight="1">
      <c r="B51" s="33"/>
      <c r="C51" s="28" t="s">
        <v>16</v>
      </c>
      <c r="L51" s="33"/>
    </row>
    <row r="52" spans="2:12" s="1" customFormat="1" ht="16.5" customHeight="1">
      <c r="B52" s="33"/>
      <c r="E52" s="332" t="str">
        <f>E7</f>
        <v>Přístavba objektu SOŠ a SOU Kladno</v>
      </c>
      <c r="F52" s="333"/>
      <c r="G52" s="333"/>
      <c r="H52" s="333"/>
      <c r="L52" s="33"/>
    </row>
    <row r="53" spans="2:12" ht="12" customHeight="1">
      <c r="B53" s="21"/>
      <c r="C53" s="28" t="s">
        <v>172</v>
      </c>
      <c r="L53" s="21"/>
    </row>
    <row r="54" spans="2:12" ht="16.5" customHeight="1">
      <c r="B54" s="21"/>
      <c r="E54" s="332" t="s">
        <v>733</v>
      </c>
      <c r="F54" s="310"/>
      <c r="G54" s="310"/>
      <c r="H54" s="310"/>
      <c r="L54" s="21"/>
    </row>
    <row r="55" spans="2:12" ht="12" customHeight="1">
      <c r="B55" s="21"/>
      <c r="C55" s="28" t="s">
        <v>174</v>
      </c>
      <c r="L55" s="21"/>
    </row>
    <row r="56" spans="2:12" s="1" customFormat="1" ht="16.5" customHeight="1">
      <c r="B56" s="33"/>
      <c r="E56" s="319" t="s">
        <v>175</v>
      </c>
      <c r="F56" s="334"/>
      <c r="G56" s="334"/>
      <c r="H56" s="334"/>
      <c r="L56" s="33"/>
    </row>
    <row r="57" spans="2:12" s="1" customFormat="1" ht="12" customHeight="1">
      <c r="B57" s="33"/>
      <c r="C57" s="28" t="s">
        <v>176</v>
      </c>
      <c r="L57" s="33"/>
    </row>
    <row r="58" spans="2:12" s="1" customFormat="1" ht="16.5" customHeight="1">
      <c r="B58" s="33"/>
      <c r="E58" s="311" t="str">
        <f>E13</f>
        <v>G - Plyn</v>
      </c>
      <c r="F58" s="334"/>
      <c r="G58" s="334"/>
      <c r="H58" s="334"/>
      <c r="L58" s="33"/>
    </row>
    <row r="59" spans="2:12" s="1" customFormat="1" ht="6.95" customHeight="1">
      <c r="B59" s="33"/>
      <c r="L59" s="33"/>
    </row>
    <row r="60" spans="2:12" s="1" customFormat="1" ht="12" customHeight="1">
      <c r="B60" s="33"/>
      <c r="C60" s="28" t="s">
        <v>21</v>
      </c>
      <c r="F60" s="26" t="str">
        <f>F16</f>
        <v>Kladno</v>
      </c>
      <c r="I60" s="28" t="s">
        <v>23</v>
      </c>
      <c r="J60" s="50" t="str">
        <f>IF(J16="","",J16)</f>
        <v>19. 9. 2023</v>
      </c>
      <c r="L60" s="33"/>
    </row>
    <row r="61" spans="2:12" s="1" customFormat="1" ht="6.95" customHeight="1">
      <c r="B61" s="33"/>
      <c r="L61" s="33"/>
    </row>
    <row r="62" spans="2:12" s="1" customFormat="1" ht="40.15" customHeight="1">
      <c r="B62" s="33"/>
      <c r="C62" s="28" t="s">
        <v>25</v>
      </c>
      <c r="F62" s="26" t="str">
        <f>E19</f>
        <v>SOŠ a SOU Kladno, Nám. E. Beneše 2353, Kladno</v>
      </c>
      <c r="I62" s="28" t="s">
        <v>31</v>
      </c>
      <c r="J62" s="31" t="str">
        <f>E25</f>
        <v>Ateliér Civilista s.r.o., Bratronice 241, 273 63</v>
      </c>
      <c r="L62" s="33"/>
    </row>
    <row r="63" spans="2:12" s="1" customFormat="1" ht="15.2" customHeight="1">
      <c r="B63" s="33"/>
      <c r="C63" s="28" t="s">
        <v>29</v>
      </c>
      <c r="F63" s="26" t="str">
        <f>IF(E22="","",E22)</f>
        <v>Vyplň údaj</v>
      </c>
      <c r="I63" s="28" t="s">
        <v>36</v>
      </c>
      <c r="J63" s="31" t="str">
        <f>E28</f>
        <v xml:space="preserve"> </v>
      </c>
      <c r="L63" s="33"/>
    </row>
    <row r="64" spans="2:12" s="1" customFormat="1" ht="10.35" customHeight="1">
      <c r="B64" s="33"/>
      <c r="L64" s="33"/>
    </row>
    <row r="65" spans="2:12" s="1" customFormat="1" ht="29.25" customHeight="1">
      <c r="B65" s="33"/>
      <c r="C65" s="101" t="s">
        <v>179</v>
      </c>
      <c r="D65" s="95"/>
      <c r="E65" s="95"/>
      <c r="F65" s="95"/>
      <c r="G65" s="95"/>
      <c r="H65" s="95"/>
      <c r="I65" s="95"/>
      <c r="J65" s="102" t="s">
        <v>180</v>
      </c>
      <c r="K65" s="95"/>
      <c r="L65" s="33"/>
    </row>
    <row r="66" spans="2:12" s="1" customFormat="1" ht="10.35" customHeight="1">
      <c r="B66" s="33"/>
      <c r="L66" s="33"/>
    </row>
    <row r="67" spans="2:47" s="1" customFormat="1" ht="22.9" customHeight="1">
      <c r="B67" s="33"/>
      <c r="C67" s="103" t="s">
        <v>72</v>
      </c>
      <c r="J67" s="64">
        <f>J92</f>
        <v>0</v>
      </c>
      <c r="L67" s="33"/>
      <c r="AU67" s="18" t="s">
        <v>181</v>
      </c>
    </row>
    <row r="68" spans="2:12" s="8" customFormat="1" ht="24.95" customHeight="1">
      <c r="B68" s="104"/>
      <c r="D68" s="105" t="s">
        <v>1126</v>
      </c>
      <c r="E68" s="106"/>
      <c r="F68" s="106"/>
      <c r="G68" s="106"/>
      <c r="H68" s="106"/>
      <c r="I68" s="106"/>
      <c r="J68" s="107">
        <f>J93</f>
        <v>0</v>
      </c>
      <c r="L68" s="104"/>
    </row>
    <row r="69" spans="2:12" s="1" customFormat="1" ht="21.75" customHeight="1">
      <c r="B69" s="33"/>
      <c r="L69" s="33"/>
    </row>
    <row r="70" spans="2:12" s="1" customFormat="1" ht="6.9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3"/>
    </row>
    <row r="74" spans="2:12" s="1" customFormat="1" ht="6.9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33"/>
    </row>
    <row r="75" spans="2:12" s="1" customFormat="1" ht="24.95" customHeight="1">
      <c r="B75" s="33"/>
      <c r="C75" s="22" t="s">
        <v>193</v>
      </c>
      <c r="L75" s="33"/>
    </row>
    <row r="76" spans="2:12" s="1" customFormat="1" ht="6.95" customHeight="1">
      <c r="B76" s="33"/>
      <c r="L76" s="33"/>
    </row>
    <row r="77" spans="2:12" s="1" customFormat="1" ht="12" customHeight="1">
      <c r="B77" s="33"/>
      <c r="C77" s="28" t="s">
        <v>16</v>
      </c>
      <c r="L77" s="33"/>
    </row>
    <row r="78" spans="2:12" s="1" customFormat="1" ht="16.5" customHeight="1">
      <c r="B78" s="33"/>
      <c r="E78" s="332" t="str">
        <f>E7</f>
        <v>Přístavba objektu SOŠ a SOU Kladno</v>
      </c>
      <c r="F78" s="333"/>
      <c r="G78" s="333"/>
      <c r="H78" s="333"/>
      <c r="L78" s="33"/>
    </row>
    <row r="79" spans="2:12" ht="12" customHeight="1">
      <c r="B79" s="21"/>
      <c r="C79" s="28" t="s">
        <v>172</v>
      </c>
      <c r="L79" s="21"/>
    </row>
    <row r="80" spans="2:12" ht="16.5" customHeight="1">
      <c r="B80" s="21"/>
      <c r="E80" s="332" t="s">
        <v>733</v>
      </c>
      <c r="F80" s="310"/>
      <c r="G80" s="310"/>
      <c r="H80" s="310"/>
      <c r="L80" s="21"/>
    </row>
    <row r="81" spans="2:12" ht="12" customHeight="1">
      <c r="B81" s="21"/>
      <c r="C81" s="28" t="s">
        <v>174</v>
      </c>
      <c r="L81" s="21"/>
    </row>
    <row r="82" spans="2:12" s="1" customFormat="1" ht="16.5" customHeight="1">
      <c r="B82" s="33"/>
      <c r="E82" s="319" t="s">
        <v>175</v>
      </c>
      <c r="F82" s="334"/>
      <c r="G82" s="334"/>
      <c r="H82" s="334"/>
      <c r="L82" s="33"/>
    </row>
    <row r="83" spans="2:12" s="1" customFormat="1" ht="12" customHeight="1">
      <c r="B83" s="33"/>
      <c r="C83" s="28" t="s">
        <v>176</v>
      </c>
      <c r="L83" s="33"/>
    </row>
    <row r="84" spans="2:12" s="1" customFormat="1" ht="16.5" customHeight="1">
      <c r="B84" s="33"/>
      <c r="E84" s="311" t="str">
        <f>E13</f>
        <v>G - Plyn</v>
      </c>
      <c r="F84" s="334"/>
      <c r="G84" s="334"/>
      <c r="H84" s="334"/>
      <c r="L84" s="33"/>
    </row>
    <row r="85" spans="2:12" s="1" customFormat="1" ht="6.95" customHeight="1">
      <c r="B85" s="33"/>
      <c r="L85" s="33"/>
    </row>
    <row r="86" spans="2:12" s="1" customFormat="1" ht="12" customHeight="1">
      <c r="B86" s="33"/>
      <c r="C86" s="28" t="s">
        <v>21</v>
      </c>
      <c r="F86" s="26" t="str">
        <f>F16</f>
        <v>Kladno</v>
      </c>
      <c r="I86" s="28" t="s">
        <v>23</v>
      </c>
      <c r="J86" s="50" t="str">
        <f>IF(J16="","",J16)</f>
        <v>19. 9. 2023</v>
      </c>
      <c r="L86" s="33"/>
    </row>
    <row r="87" spans="2:12" s="1" customFormat="1" ht="6.95" customHeight="1">
      <c r="B87" s="33"/>
      <c r="L87" s="33"/>
    </row>
    <row r="88" spans="2:12" s="1" customFormat="1" ht="40.15" customHeight="1">
      <c r="B88" s="33"/>
      <c r="C88" s="28" t="s">
        <v>25</v>
      </c>
      <c r="F88" s="26" t="str">
        <f>E19</f>
        <v>SOŠ a SOU Kladno, Nám. E. Beneše 2353, Kladno</v>
      </c>
      <c r="I88" s="28" t="s">
        <v>31</v>
      </c>
      <c r="J88" s="31" t="str">
        <f>E25</f>
        <v>Ateliér Civilista s.r.o., Bratronice 241, 273 63</v>
      </c>
      <c r="L88" s="33"/>
    </row>
    <row r="89" spans="2:12" s="1" customFormat="1" ht="15.2" customHeight="1">
      <c r="B89" s="33"/>
      <c r="C89" s="28" t="s">
        <v>29</v>
      </c>
      <c r="F89" s="26" t="str">
        <f>IF(E22="","",E22)</f>
        <v>Vyplň údaj</v>
      </c>
      <c r="I89" s="28" t="s">
        <v>36</v>
      </c>
      <c r="J89" s="31" t="str">
        <f>E28</f>
        <v xml:space="preserve"> </v>
      </c>
      <c r="L89" s="33"/>
    </row>
    <row r="90" spans="2:12" s="1" customFormat="1" ht="10.35" customHeight="1">
      <c r="B90" s="33"/>
      <c r="L90" s="33"/>
    </row>
    <row r="91" spans="2:20" s="10" customFormat="1" ht="29.25" customHeight="1">
      <c r="B91" s="112"/>
      <c r="C91" s="113" t="s">
        <v>194</v>
      </c>
      <c r="D91" s="114" t="s">
        <v>59</v>
      </c>
      <c r="E91" s="114" t="s">
        <v>55</v>
      </c>
      <c r="F91" s="114" t="s">
        <v>56</v>
      </c>
      <c r="G91" s="114" t="s">
        <v>195</v>
      </c>
      <c r="H91" s="114" t="s">
        <v>196</v>
      </c>
      <c r="I91" s="114" t="s">
        <v>197</v>
      </c>
      <c r="J91" s="114" t="s">
        <v>180</v>
      </c>
      <c r="K91" s="115" t="s">
        <v>198</v>
      </c>
      <c r="L91" s="112"/>
      <c r="M91" s="57" t="s">
        <v>19</v>
      </c>
      <c r="N91" s="58" t="s">
        <v>44</v>
      </c>
      <c r="O91" s="58" t="s">
        <v>199</v>
      </c>
      <c r="P91" s="58" t="s">
        <v>200</v>
      </c>
      <c r="Q91" s="58" t="s">
        <v>201</v>
      </c>
      <c r="R91" s="58" t="s">
        <v>202</v>
      </c>
      <c r="S91" s="58" t="s">
        <v>203</v>
      </c>
      <c r="T91" s="59" t="s">
        <v>204</v>
      </c>
    </row>
    <row r="92" spans="2:63" s="1" customFormat="1" ht="22.9" customHeight="1">
      <c r="B92" s="33"/>
      <c r="C92" s="62" t="s">
        <v>205</v>
      </c>
      <c r="J92" s="116">
        <f>BK92</f>
        <v>0</v>
      </c>
      <c r="L92" s="33"/>
      <c r="M92" s="60"/>
      <c r="N92" s="51"/>
      <c r="O92" s="51"/>
      <c r="P92" s="117">
        <f>P93</f>
        <v>0</v>
      </c>
      <c r="Q92" s="51"/>
      <c r="R92" s="117">
        <f>R93</f>
        <v>0</v>
      </c>
      <c r="S92" s="51"/>
      <c r="T92" s="118">
        <f>T93</f>
        <v>0</v>
      </c>
      <c r="AT92" s="18" t="s">
        <v>73</v>
      </c>
      <c r="AU92" s="18" t="s">
        <v>181</v>
      </c>
      <c r="BK92" s="119">
        <f>BK93</f>
        <v>0</v>
      </c>
    </row>
    <row r="93" spans="2:63" s="11" customFormat="1" ht="25.9" customHeight="1">
      <c r="B93" s="120"/>
      <c r="D93" s="121" t="s">
        <v>73</v>
      </c>
      <c r="E93" s="122" t="s">
        <v>150</v>
      </c>
      <c r="F93" s="122" t="s">
        <v>151</v>
      </c>
      <c r="I93" s="123"/>
      <c r="J93" s="124">
        <f>BK93</f>
        <v>0</v>
      </c>
      <c r="L93" s="120"/>
      <c r="M93" s="125"/>
      <c r="P93" s="126">
        <f>SUM(P94:P95)</f>
        <v>0</v>
      </c>
      <c r="R93" s="126">
        <f>SUM(R94:R95)</f>
        <v>0</v>
      </c>
      <c r="T93" s="127">
        <f>SUM(T94:T95)</f>
        <v>0</v>
      </c>
      <c r="AR93" s="121" t="s">
        <v>775</v>
      </c>
      <c r="AT93" s="128" t="s">
        <v>73</v>
      </c>
      <c r="AU93" s="128" t="s">
        <v>74</v>
      </c>
      <c r="AY93" s="121" t="s">
        <v>208</v>
      </c>
      <c r="BK93" s="129">
        <f>SUM(BK94:BK95)</f>
        <v>0</v>
      </c>
    </row>
    <row r="94" spans="2:65" s="1" customFormat="1" ht="16.5" customHeight="1">
      <c r="B94" s="33"/>
      <c r="C94" s="132" t="s">
        <v>1127</v>
      </c>
      <c r="D94" s="132" t="s">
        <v>212</v>
      </c>
      <c r="E94" s="133" t="s">
        <v>1128</v>
      </c>
      <c r="F94" s="134" t="s">
        <v>1129</v>
      </c>
      <c r="G94" s="135" t="s">
        <v>548</v>
      </c>
      <c r="H94" s="136">
        <v>1</v>
      </c>
      <c r="I94" s="137"/>
      <c r="J94" s="138">
        <f>ROUND(I94*H94,2)</f>
        <v>0</v>
      </c>
      <c r="K94" s="134" t="s">
        <v>19</v>
      </c>
      <c r="L94" s="33"/>
      <c r="M94" s="139" t="s">
        <v>19</v>
      </c>
      <c r="N94" s="140" t="s">
        <v>45</v>
      </c>
      <c r="P94" s="141">
        <f>O94*H94</f>
        <v>0</v>
      </c>
      <c r="Q94" s="141">
        <v>0</v>
      </c>
      <c r="R94" s="141">
        <f>Q94*H94</f>
        <v>0</v>
      </c>
      <c r="S94" s="141">
        <v>0</v>
      </c>
      <c r="T94" s="142">
        <f>S94*H94</f>
        <v>0</v>
      </c>
      <c r="AR94" s="143" t="s">
        <v>112</v>
      </c>
      <c r="AT94" s="143" t="s">
        <v>212</v>
      </c>
      <c r="AU94" s="143" t="s">
        <v>80</v>
      </c>
      <c r="AY94" s="18" t="s">
        <v>208</v>
      </c>
      <c r="BE94" s="144">
        <f>IF(N94="základní",J94,0)</f>
        <v>0</v>
      </c>
      <c r="BF94" s="144">
        <f>IF(N94="snížená",J94,0)</f>
        <v>0</v>
      </c>
      <c r="BG94" s="144">
        <f>IF(N94="zákl. přenesená",J94,0)</f>
        <v>0</v>
      </c>
      <c r="BH94" s="144">
        <f>IF(N94="sníž. přenesená",J94,0)</f>
        <v>0</v>
      </c>
      <c r="BI94" s="144">
        <f>IF(N94="nulová",J94,0)</f>
        <v>0</v>
      </c>
      <c r="BJ94" s="18" t="s">
        <v>80</v>
      </c>
      <c r="BK94" s="144">
        <f>ROUND(I94*H94,2)</f>
        <v>0</v>
      </c>
      <c r="BL94" s="18" t="s">
        <v>112</v>
      </c>
      <c r="BM94" s="143" t="s">
        <v>1130</v>
      </c>
    </row>
    <row r="95" spans="2:47" s="1" customFormat="1" ht="12">
      <c r="B95" s="33"/>
      <c r="D95" s="145" t="s">
        <v>218</v>
      </c>
      <c r="F95" s="146" t="s">
        <v>1129</v>
      </c>
      <c r="I95" s="147"/>
      <c r="L95" s="33"/>
      <c r="M95" s="182"/>
      <c r="N95" s="183"/>
      <c r="O95" s="183"/>
      <c r="P95" s="183"/>
      <c r="Q95" s="183"/>
      <c r="R95" s="183"/>
      <c r="S95" s="183"/>
      <c r="T95" s="184"/>
      <c r="AT95" s="18" t="s">
        <v>218</v>
      </c>
      <c r="AU95" s="18" t="s">
        <v>80</v>
      </c>
    </row>
    <row r="96" spans="2:12" s="1" customFormat="1" ht="6.95" customHeight="1">
      <c r="B96" s="42"/>
      <c r="C96" s="43"/>
      <c r="D96" s="43"/>
      <c r="E96" s="43"/>
      <c r="F96" s="43"/>
      <c r="G96" s="43"/>
      <c r="H96" s="43"/>
      <c r="I96" s="43"/>
      <c r="J96" s="43"/>
      <c r="K96" s="43"/>
      <c r="L96" s="33"/>
    </row>
  </sheetData>
  <sheetProtection algorithmName="SHA-512" hashValue="5qlUZ73YG9WLURo4GemLRIzVBlFzNYbj0ypdc/IfSSoqA835YYG0rDvkY/wlvjCyfMsuejyrjAcbKaZhw0Rzng==" saltValue="EwmRtdr8eOZXpcBiDQ/BRJdF3KF6GamP1pmqDLhLg0pE3EiRQVVJeYSnx5avdZV+wW2479OThNpMa6CCuSzjEA==" spinCount="100000" sheet="1" objects="1" scenarios="1" formatColumns="0" formatRows="0" autoFilter="0"/>
  <autoFilter ref="C91:K95"/>
  <mergeCells count="15">
    <mergeCell ref="E78:H78"/>
    <mergeCell ref="E82:H82"/>
    <mergeCell ref="E80:H80"/>
    <mergeCell ref="E84:H8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BM15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140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171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2" t="str">
        <f>'Rekapitulace stavby'!K6</f>
        <v>Přístavba objektu SOŠ a SOU Kladno</v>
      </c>
      <c r="F7" s="333"/>
      <c r="G7" s="333"/>
      <c r="H7" s="333"/>
      <c r="L7" s="21"/>
    </row>
    <row r="8" spans="2:12" ht="12" customHeight="1">
      <c r="B8" s="21"/>
      <c r="D8" s="28" t="s">
        <v>172</v>
      </c>
      <c r="L8" s="21"/>
    </row>
    <row r="9" spans="2:12" s="1" customFormat="1" ht="16.5" customHeight="1">
      <c r="B9" s="33"/>
      <c r="E9" s="332" t="s">
        <v>733</v>
      </c>
      <c r="F9" s="334"/>
      <c r="G9" s="334"/>
      <c r="H9" s="334"/>
      <c r="L9" s="33"/>
    </row>
    <row r="10" spans="2:12" s="1" customFormat="1" ht="12" customHeight="1">
      <c r="B10" s="33"/>
      <c r="D10" s="28" t="s">
        <v>174</v>
      </c>
      <c r="L10" s="33"/>
    </row>
    <row r="11" spans="2:12" s="1" customFormat="1" ht="16.5" customHeight="1">
      <c r="B11" s="33"/>
      <c r="E11" s="311" t="s">
        <v>1131</v>
      </c>
      <c r="F11" s="334"/>
      <c r="G11" s="334"/>
      <c r="H11" s="334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19. 9. 2023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19</v>
      </c>
      <c r="L16" s="33"/>
    </row>
    <row r="17" spans="2:12" s="1" customFormat="1" ht="18" customHeight="1">
      <c r="B17" s="33"/>
      <c r="E17" s="26" t="s">
        <v>27</v>
      </c>
      <c r="I17" s="28" t="s">
        <v>28</v>
      </c>
      <c r="J17" s="26" t="s">
        <v>19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29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35" t="str">
        <f>'Rekapitulace stavby'!E14</f>
        <v>Vyplň údaj</v>
      </c>
      <c r="F20" s="324"/>
      <c r="G20" s="324"/>
      <c r="H20" s="324"/>
      <c r="I20" s="28" t="s">
        <v>28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31</v>
      </c>
      <c r="I22" s="28" t="s">
        <v>26</v>
      </c>
      <c r="J22" s="26" t="s">
        <v>32</v>
      </c>
      <c r="L22" s="33"/>
    </row>
    <row r="23" spans="2:12" s="1" customFormat="1" ht="18" customHeight="1">
      <c r="B23" s="33"/>
      <c r="E23" s="26" t="s">
        <v>33</v>
      </c>
      <c r="I23" s="28" t="s">
        <v>28</v>
      </c>
      <c r="J23" s="26" t="s">
        <v>34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36</v>
      </c>
      <c r="I25" s="28" t="s">
        <v>26</v>
      </c>
      <c r="J25" s="26" t="s">
        <v>19</v>
      </c>
      <c r="L25" s="33"/>
    </row>
    <row r="26" spans="2:12" s="1" customFormat="1" ht="18" customHeight="1">
      <c r="B26" s="33"/>
      <c r="E26" s="26" t="s">
        <v>37</v>
      </c>
      <c r="I26" s="28" t="s">
        <v>28</v>
      </c>
      <c r="J26" s="26" t="s">
        <v>19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38</v>
      </c>
      <c r="L28" s="33"/>
    </row>
    <row r="29" spans="2:12" s="7" customFormat="1" ht="143.25" customHeight="1">
      <c r="B29" s="92"/>
      <c r="E29" s="328" t="s">
        <v>39</v>
      </c>
      <c r="F29" s="328"/>
      <c r="G29" s="328"/>
      <c r="H29" s="328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40</v>
      </c>
      <c r="J32" s="64">
        <f>ROUND(J91,2)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42</v>
      </c>
      <c r="I34" s="36" t="s">
        <v>41</v>
      </c>
      <c r="J34" s="36" t="s">
        <v>43</v>
      </c>
      <c r="L34" s="33"/>
    </row>
    <row r="35" spans="2:12" s="1" customFormat="1" ht="14.45" customHeight="1">
      <c r="B35" s="33"/>
      <c r="D35" s="53" t="s">
        <v>44</v>
      </c>
      <c r="E35" s="28" t="s">
        <v>45</v>
      </c>
      <c r="F35" s="83">
        <f>ROUND((SUM(BE91:BE157)),2)</f>
        <v>0</v>
      </c>
      <c r="I35" s="94">
        <v>0.21</v>
      </c>
      <c r="J35" s="83">
        <f>ROUND(((SUM(BE91:BE157))*I35),2)</f>
        <v>0</v>
      </c>
      <c r="L35" s="33"/>
    </row>
    <row r="36" spans="2:12" s="1" customFormat="1" ht="14.45" customHeight="1">
      <c r="B36" s="33"/>
      <c r="E36" s="28" t="s">
        <v>46</v>
      </c>
      <c r="F36" s="83">
        <f>ROUND((SUM(BF91:BF157)),2)</f>
        <v>0</v>
      </c>
      <c r="I36" s="94">
        <v>0.12</v>
      </c>
      <c r="J36" s="83">
        <f>ROUND(((SUM(BF91:BF157))*I36),2)</f>
        <v>0</v>
      </c>
      <c r="L36" s="33"/>
    </row>
    <row r="37" spans="2:12" s="1" customFormat="1" ht="14.45" customHeight="1" hidden="1">
      <c r="B37" s="33"/>
      <c r="E37" s="28" t="s">
        <v>47</v>
      </c>
      <c r="F37" s="83">
        <f>ROUND((SUM(BG91:BG157)),2)</f>
        <v>0</v>
      </c>
      <c r="I37" s="94">
        <v>0.21</v>
      </c>
      <c r="J37" s="83">
        <f>0</f>
        <v>0</v>
      </c>
      <c r="L37" s="33"/>
    </row>
    <row r="38" spans="2:12" s="1" customFormat="1" ht="14.45" customHeight="1" hidden="1">
      <c r="B38" s="33"/>
      <c r="E38" s="28" t="s">
        <v>48</v>
      </c>
      <c r="F38" s="83">
        <f>ROUND((SUM(BH91:BH157)),2)</f>
        <v>0</v>
      </c>
      <c r="I38" s="94">
        <v>0.12</v>
      </c>
      <c r="J38" s="83">
        <f>0</f>
        <v>0</v>
      </c>
      <c r="L38" s="33"/>
    </row>
    <row r="39" spans="2:12" s="1" customFormat="1" ht="14.45" customHeight="1" hidden="1">
      <c r="B39" s="33"/>
      <c r="E39" s="28" t="s">
        <v>49</v>
      </c>
      <c r="F39" s="83">
        <f>ROUND((SUM(BI91:BI157)),2)</f>
        <v>0</v>
      </c>
      <c r="I39" s="94">
        <v>0</v>
      </c>
      <c r="J39" s="83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50</v>
      </c>
      <c r="E41" s="55"/>
      <c r="F41" s="55"/>
      <c r="G41" s="97" t="s">
        <v>51</v>
      </c>
      <c r="H41" s="98" t="s">
        <v>52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32" t="str">
        <f>E7</f>
        <v>Přístavba objektu SOŠ a SOU Kladno</v>
      </c>
      <c r="F50" s="333"/>
      <c r="G50" s="333"/>
      <c r="H50" s="333"/>
      <c r="L50" s="33"/>
    </row>
    <row r="51" spans="2:12" ht="12" customHeight="1">
      <c r="B51" s="21"/>
      <c r="C51" s="28" t="s">
        <v>172</v>
      </c>
      <c r="L51" s="21"/>
    </row>
    <row r="52" spans="2:12" s="1" customFormat="1" ht="16.5" customHeight="1">
      <c r="B52" s="33"/>
      <c r="E52" s="332" t="s">
        <v>733</v>
      </c>
      <c r="F52" s="334"/>
      <c r="G52" s="334"/>
      <c r="H52" s="334"/>
      <c r="L52" s="33"/>
    </row>
    <row r="53" spans="2:12" s="1" customFormat="1" ht="12" customHeight="1">
      <c r="B53" s="33"/>
      <c r="C53" s="28" t="s">
        <v>174</v>
      </c>
      <c r="L53" s="33"/>
    </row>
    <row r="54" spans="2:12" s="1" customFormat="1" ht="16.5" customHeight="1">
      <c r="B54" s="33"/>
      <c r="E54" s="311" t="str">
        <f>E11</f>
        <v>SO_02 - Zpevněné plochy</v>
      </c>
      <c r="F54" s="334"/>
      <c r="G54" s="334"/>
      <c r="H54" s="334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Kladno</v>
      </c>
      <c r="I56" s="28" t="s">
        <v>23</v>
      </c>
      <c r="J56" s="50" t="str">
        <f>IF(J14="","",J14)</f>
        <v>19. 9. 2023</v>
      </c>
      <c r="L56" s="33"/>
    </row>
    <row r="57" spans="2:12" s="1" customFormat="1" ht="6.95" customHeight="1">
      <c r="B57" s="33"/>
      <c r="L57" s="33"/>
    </row>
    <row r="58" spans="2:12" s="1" customFormat="1" ht="40.15" customHeight="1">
      <c r="B58" s="33"/>
      <c r="C58" s="28" t="s">
        <v>25</v>
      </c>
      <c r="F58" s="26" t="str">
        <f>E17</f>
        <v>SOŠ a SOU Kladno, Nám. E. Beneše 2353, Kladno</v>
      </c>
      <c r="I58" s="28" t="s">
        <v>31</v>
      </c>
      <c r="J58" s="31" t="str">
        <f>E23</f>
        <v>Ateliér Civilista s.r.o., Bratronice 241, 273 63</v>
      </c>
      <c r="L58" s="33"/>
    </row>
    <row r="59" spans="2:12" s="1" customFormat="1" ht="15.2" customHeight="1">
      <c r="B59" s="33"/>
      <c r="C59" s="28" t="s">
        <v>29</v>
      </c>
      <c r="F59" s="26" t="str">
        <f>IF(E20="","",E20)</f>
        <v>Vyplň údaj</v>
      </c>
      <c r="I59" s="28" t="s">
        <v>36</v>
      </c>
      <c r="J59" s="31" t="str">
        <f>E26</f>
        <v xml:space="preserve">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72</v>
      </c>
      <c r="J63" s="64">
        <f>J91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J92</f>
        <v>0</v>
      </c>
      <c r="L64" s="104"/>
    </row>
    <row r="65" spans="2:12" s="9" customFormat="1" ht="19.9" customHeight="1">
      <c r="B65" s="108"/>
      <c r="D65" s="109" t="s">
        <v>735</v>
      </c>
      <c r="E65" s="110"/>
      <c r="F65" s="110"/>
      <c r="G65" s="110"/>
      <c r="H65" s="110"/>
      <c r="I65" s="110"/>
      <c r="J65" s="111">
        <f>J93</f>
        <v>0</v>
      </c>
      <c r="L65" s="108"/>
    </row>
    <row r="66" spans="2:12" s="9" customFormat="1" ht="19.9" customHeight="1">
      <c r="B66" s="108"/>
      <c r="D66" s="109" t="s">
        <v>1132</v>
      </c>
      <c r="E66" s="110"/>
      <c r="F66" s="110"/>
      <c r="G66" s="110"/>
      <c r="H66" s="110"/>
      <c r="I66" s="110"/>
      <c r="J66" s="111">
        <f>J111</f>
        <v>0</v>
      </c>
      <c r="L66" s="108"/>
    </row>
    <row r="67" spans="2:12" s="9" customFormat="1" ht="19.9" customHeight="1">
      <c r="B67" s="108"/>
      <c r="D67" s="109" t="s">
        <v>1133</v>
      </c>
      <c r="E67" s="110"/>
      <c r="F67" s="110"/>
      <c r="G67" s="110"/>
      <c r="H67" s="110"/>
      <c r="I67" s="110"/>
      <c r="J67" s="111">
        <f>J127</f>
        <v>0</v>
      </c>
      <c r="L67" s="108"/>
    </row>
    <row r="68" spans="2:12" s="9" customFormat="1" ht="19.9" customHeight="1">
      <c r="B68" s="108"/>
      <c r="D68" s="109" t="s">
        <v>184</v>
      </c>
      <c r="E68" s="110"/>
      <c r="F68" s="110"/>
      <c r="G68" s="110"/>
      <c r="H68" s="110"/>
      <c r="I68" s="110"/>
      <c r="J68" s="111">
        <f>J146</f>
        <v>0</v>
      </c>
      <c r="L68" s="108"/>
    </row>
    <row r="69" spans="2:12" s="9" customFormat="1" ht="19.9" customHeight="1">
      <c r="B69" s="108"/>
      <c r="D69" s="109" t="s">
        <v>185</v>
      </c>
      <c r="E69" s="110"/>
      <c r="F69" s="110"/>
      <c r="G69" s="110"/>
      <c r="H69" s="110"/>
      <c r="I69" s="110"/>
      <c r="J69" s="111">
        <f>J154</f>
        <v>0</v>
      </c>
      <c r="L69" s="108"/>
    </row>
    <row r="70" spans="2:12" s="1" customFormat="1" ht="21.75" customHeight="1">
      <c r="B70" s="33"/>
      <c r="L70" s="33"/>
    </row>
    <row r="71" spans="2:12" s="1" customFormat="1" ht="6.9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33"/>
    </row>
    <row r="75" spans="2:12" s="1" customFormat="1" ht="6.9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33"/>
    </row>
    <row r="76" spans="2:12" s="1" customFormat="1" ht="24.95" customHeight="1">
      <c r="B76" s="33"/>
      <c r="C76" s="22" t="s">
        <v>193</v>
      </c>
      <c r="L76" s="33"/>
    </row>
    <row r="77" spans="2:12" s="1" customFormat="1" ht="6.95" customHeight="1">
      <c r="B77" s="33"/>
      <c r="L77" s="33"/>
    </row>
    <row r="78" spans="2:12" s="1" customFormat="1" ht="12" customHeight="1">
      <c r="B78" s="33"/>
      <c r="C78" s="28" t="s">
        <v>16</v>
      </c>
      <c r="L78" s="33"/>
    </row>
    <row r="79" spans="2:12" s="1" customFormat="1" ht="16.5" customHeight="1">
      <c r="B79" s="33"/>
      <c r="E79" s="332" t="str">
        <f>E7</f>
        <v>Přístavba objektu SOŠ a SOU Kladno</v>
      </c>
      <c r="F79" s="333"/>
      <c r="G79" s="333"/>
      <c r="H79" s="333"/>
      <c r="L79" s="33"/>
    </row>
    <row r="80" spans="2:12" ht="12" customHeight="1">
      <c r="B80" s="21"/>
      <c r="C80" s="28" t="s">
        <v>172</v>
      </c>
      <c r="L80" s="21"/>
    </row>
    <row r="81" spans="2:12" s="1" customFormat="1" ht="16.5" customHeight="1">
      <c r="B81" s="33"/>
      <c r="E81" s="332" t="s">
        <v>733</v>
      </c>
      <c r="F81" s="334"/>
      <c r="G81" s="334"/>
      <c r="H81" s="334"/>
      <c r="L81" s="33"/>
    </row>
    <row r="82" spans="2:12" s="1" customFormat="1" ht="12" customHeight="1">
      <c r="B82" s="33"/>
      <c r="C82" s="28" t="s">
        <v>174</v>
      </c>
      <c r="L82" s="33"/>
    </row>
    <row r="83" spans="2:12" s="1" customFormat="1" ht="16.5" customHeight="1">
      <c r="B83" s="33"/>
      <c r="E83" s="311" t="str">
        <f>E11</f>
        <v>SO_02 - Zpevněné plochy</v>
      </c>
      <c r="F83" s="334"/>
      <c r="G83" s="334"/>
      <c r="H83" s="334"/>
      <c r="L83" s="33"/>
    </row>
    <row r="84" spans="2:12" s="1" customFormat="1" ht="6.95" customHeight="1">
      <c r="B84" s="33"/>
      <c r="L84" s="33"/>
    </row>
    <row r="85" spans="2:12" s="1" customFormat="1" ht="12" customHeight="1">
      <c r="B85" s="33"/>
      <c r="C85" s="28" t="s">
        <v>21</v>
      </c>
      <c r="F85" s="26" t="str">
        <f>F14</f>
        <v>Kladno</v>
      </c>
      <c r="I85" s="28" t="s">
        <v>23</v>
      </c>
      <c r="J85" s="50" t="str">
        <f>IF(J14="","",J14)</f>
        <v>19. 9. 2023</v>
      </c>
      <c r="L85" s="33"/>
    </row>
    <row r="86" spans="2:12" s="1" customFormat="1" ht="6.95" customHeight="1">
      <c r="B86" s="33"/>
      <c r="L86" s="33"/>
    </row>
    <row r="87" spans="2:12" s="1" customFormat="1" ht="40.15" customHeight="1">
      <c r="B87" s="33"/>
      <c r="C87" s="28" t="s">
        <v>25</v>
      </c>
      <c r="F87" s="26" t="str">
        <f>E17</f>
        <v>SOŠ a SOU Kladno, Nám. E. Beneše 2353, Kladno</v>
      </c>
      <c r="I87" s="28" t="s">
        <v>31</v>
      </c>
      <c r="J87" s="31" t="str">
        <f>E23</f>
        <v>Ateliér Civilista s.r.o., Bratronice 241, 273 63</v>
      </c>
      <c r="L87" s="33"/>
    </row>
    <row r="88" spans="2:12" s="1" customFormat="1" ht="15.2" customHeight="1">
      <c r="B88" s="33"/>
      <c r="C88" s="28" t="s">
        <v>29</v>
      </c>
      <c r="F88" s="26" t="str">
        <f>IF(E20="","",E20)</f>
        <v>Vyplň údaj</v>
      </c>
      <c r="I88" s="28" t="s">
        <v>36</v>
      </c>
      <c r="J88" s="31" t="str">
        <f>E26</f>
        <v xml:space="preserve"> </v>
      </c>
      <c r="L88" s="33"/>
    </row>
    <row r="89" spans="2:12" s="1" customFormat="1" ht="10.35" customHeight="1">
      <c r="B89" s="33"/>
      <c r="L89" s="33"/>
    </row>
    <row r="90" spans="2:20" s="10" customFormat="1" ht="29.25" customHeight="1">
      <c r="B90" s="112"/>
      <c r="C90" s="113" t="s">
        <v>194</v>
      </c>
      <c r="D90" s="114" t="s">
        <v>59</v>
      </c>
      <c r="E90" s="114" t="s">
        <v>55</v>
      </c>
      <c r="F90" s="114" t="s">
        <v>56</v>
      </c>
      <c r="G90" s="114" t="s">
        <v>195</v>
      </c>
      <c r="H90" s="114" t="s">
        <v>196</v>
      </c>
      <c r="I90" s="114" t="s">
        <v>197</v>
      </c>
      <c r="J90" s="114" t="s">
        <v>180</v>
      </c>
      <c r="K90" s="115" t="s">
        <v>198</v>
      </c>
      <c r="L90" s="112"/>
      <c r="M90" s="57" t="s">
        <v>19</v>
      </c>
      <c r="N90" s="58" t="s">
        <v>44</v>
      </c>
      <c r="O90" s="58" t="s">
        <v>199</v>
      </c>
      <c r="P90" s="58" t="s">
        <v>200</v>
      </c>
      <c r="Q90" s="58" t="s">
        <v>201</v>
      </c>
      <c r="R90" s="58" t="s">
        <v>202</v>
      </c>
      <c r="S90" s="58" t="s">
        <v>203</v>
      </c>
      <c r="T90" s="59" t="s">
        <v>204</v>
      </c>
    </row>
    <row r="91" spans="2:63" s="1" customFormat="1" ht="22.9" customHeight="1">
      <c r="B91" s="33"/>
      <c r="C91" s="62" t="s">
        <v>205</v>
      </c>
      <c r="J91" s="116">
        <f>BK91</f>
        <v>0</v>
      </c>
      <c r="L91" s="33"/>
      <c r="M91" s="60"/>
      <c r="N91" s="51"/>
      <c r="O91" s="51"/>
      <c r="P91" s="117">
        <f>P92</f>
        <v>0</v>
      </c>
      <c r="Q91" s="51"/>
      <c r="R91" s="117">
        <f>R92</f>
        <v>138.31435499999998</v>
      </c>
      <c r="S91" s="51"/>
      <c r="T91" s="118">
        <f>T92</f>
        <v>0</v>
      </c>
      <c r="AT91" s="18" t="s">
        <v>73</v>
      </c>
      <c r="AU91" s="18" t="s">
        <v>181</v>
      </c>
      <c r="BK91" s="119">
        <f>BK92</f>
        <v>0</v>
      </c>
    </row>
    <row r="92" spans="2:63" s="11" customFormat="1" ht="25.9" customHeight="1">
      <c r="B92" s="120"/>
      <c r="D92" s="121" t="s">
        <v>73</v>
      </c>
      <c r="E92" s="122" t="s">
        <v>206</v>
      </c>
      <c r="F92" s="122" t="s">
        <v>207</v>
      </c>
      <c r="I92" s="123"/>
      <c r="J92" s="124">
        <f>BK92</f>
        <v>0</v>
      </c>
      <c r="L92" s="120"/>
      <c r="M92" s="125"/>
      <c r="P92" s="126">
        <f>P93+P111+P127+P146+P154</f>
        <v>0</v>
      </c>
      <c r="R92" s="126">
        <f>R93+R111+R127+R146+R154</f>
        <v>138.31435499999998</v>
      </c>
      <c r="T92" s="127">
        <f>T93+T111+T127+T146+T154</f>
        <v>0</v>
      </c>
      <c r="AR92" s="121" t="s">
        <v>80</v>
      </c>
      <c r="AT92" s="128" t="s">
        <v>73</v>
      </c>
      <c r="AU92" s="128" t="s">
        <v>74</v>
      </c>
      <c r="AY92" s="121" t="s">
        <v>208</v>
      </c>
      <c r="BK92" s="129">
        <f>BK93+BK111+BK127+BK146+BK154</f>
        <v>0</v>
      </c>
    </row>
    <row r="93" spans="2:63" s="11" customFormat="1" ht="22.9" customHeight="1">
      <c r="B93" s="120"/>
      <c r="D93" s="121" t="s">
        <v>73</v>
      </c>
      <c r="E93" s="130" t="s">
        <v>80</v>
      </c>
      <c r="F93" s="130" t="s">
        <v>740</v>
      </c>
      <c r="I93" s="123"/>
      <c r="J93" s="131">
        <f>BK93</f>
        <v>0</v>
      </c>
      <c r="L93" s="120"/>
      <c r="M93" s="125"/>
      <c r="P93" s="126">
        <f>SUM(P94:P110)</f>
        <v>0</v>
      </c>
      <c r="R93" s="126">
        <f>SUM(R94:R110)</f>
        <v>0</v>
      </c>
      <c r="T93" s="127">
        <f>SUM(T94:T110)</f>
        <v>0</v>
      </c>
      <c r="AR93" s="121" t="s">
        <v>80</v>
      </c>
      <c r="AT93" s="128" t="s">
        <v>73</v>
      </c>
      <c r="AU93" s="128" t="s">
        <v>80</v>
      </c>
      <c r="AY93" s="121" t="s">
        <v>208</v>
      </c>
      <c r="BK93" s="129">
        <f>SUM(BK94:BK110)</f>
        <v>0</v>
      </c>
    </row>
    <row r="94" spans="2:65" s="1" customFormat="1" ht="21.75" customHeight="1">
      <c r="B94" s="33"/>
      <c r="C94" s="132" t="s">
        <v>80</v>
      </c>
      <c r="D94" s="132" t="s">
        <v>212</v>
      </c>
      <c r="E94" s="133" t="s">
        <v>1134</v>
      </c>
      <c r="F94" s="134" t="s">
        <v>1135</v>
      </c>
      <c r="G94" s="135" t="s">
        <v>762</v>
      </c>
      <c r="H94" s="136">
        <v>61</v>
      </c>
      <c r="I94" s="137"/>
      <c r="J94" s="138">
        <f>ROUND(I94*H94,2)</f>
        <v>0</v>
      </c>
      <c r="K94" s="134" t="s">
        <v>216</v>
      </c>
      <c r="L94" s="33"/>
      <c r="M94" s="139" t="s">
        <v>19</v>
      </c>
      <c r="N94" s="140" t="s">
        <v>45</v>
      </c>
      <c r="P94" s="141">
        <f>O94*H94</f>
        <v>0</v>
      </c>
      <c r="Q94" s="141">
        <v>0</v>
      </c>
      <c r="R94" s="141">
        <f>Q94*H94</f>
        <v>0</v>
      </c>
      <c r="S94" s="141">
        <v>0</v>
      </c>
      <c r="T94" s="142">
        <f>S94*H94</f>
        <v>0</v>
      </c>
      <c r="AR94" s="143" t="s">
        <v>112</v>
      </c>
      <c r="AT94" s="143" t="s">
        <v>212</v>
      </c>
      <c r="AU94" s="143" t="s">
        <v>82</v>
      </c>
      <c r="AY94" s="18" t="s">
        <v>208</v>
      </c>
      <c r="BE94" s="144">
        <f>IF(N94="základní",J94,0)</f>
        <v>0</v>
      </c>
      <c r="BF94" s="144">
        <f>IF(N94="snížená",J94,0)</f>
        <v>0</v>
      </c>
      <c r="BG94" s="144">
        <f>IF(N94="zákl. přenesená",J94,0)</f>
        <v>0</v>
      </c>
      <c r="BH94" s="144">
        <f>IF(N94="sníž. přenesená",J94,0)</f>
        <v>0</v>
      </c>
      <c r="BI94" s="144">
        <f>IF(N94="nulová",J94,0)</f>
        <v>0</v>
      </c>
      <c r="BJ94" s="18" t="s">
        <v>80</v>
      </c>
      <c r="BK94" s="144">
        <f>ROUND(I94*H94,2)</f>
        <v>0</v>
      </c>
      <c r="BL94" s="18" t="s">
        <v>112</v>
      </c>
      <c r="BM94" s="143" t="s">
        <v>1136</v>
      </c>
    </row>
    <row r="95" spans="2:47" s="1" customFormat="1" ht="12">
      <c r="B95" s="33"/>
      <c r="D95" s="145" t="s">
        <v>218</v>
      </c>
      <c r="F95" s="146" t="s">
        <v>1137</v>
      </c>
      <c r="I95" s="147"/>
      <c r="L95" s="33"/>
      <c r="M95" s="148"/>
      <c r="T95" s="54"/>
      <c r="AT95" s="18" t="s">
        <v>218</v>
      </c>
      <c r="AU95" s="18" t="s">
        <v>82</v>
      </c>
    </row>
    <row r="96" spans="2:47" s="1" customFormat="1" ht="12">
      <c r="B96" s="33"/>
      <c r="D96" s="149" t="s">
        <v>220</v>
      </c>
      <c r="F96" s="150" t="s">
        <v>1138</v>
      </c>
      <c r="I96" s="147"/>
      <c r="L96" s="33"/>
      <c r="M96" s="148"/>
      <c r="T96" s="54"/>
      <c r="AT96" s="18" t="s">
        <v>220</v>
      </c>
      <c r="AU96" s="18" t="s">
        <v>82</v>
      </c>
    </row>
    <row r="97" spans="2:51" s="13" customFormat="1" ht="12">
      <c r="B97" s="157"/>
      <c r="D97" s="145" t="s">
        <v>222</v>
      </c>
      <c r="E97" s="158" t="s">
        <v>19</v>
      </c>
      <c r="F97" s="159" t="s">
        <v>1139</v>
      </c>
      <c r="H97" s="160">
        <v>61</v>
      </c>
      <c r="I97" s="161"/>
      <c r="L97" s="157"/>
      <c r="M97" s="162"/>
      <c r="T97" s="163"/>
      <c r="AT97" s="158" t="s">
        <v>222</v>
      </c>
      <c r="AU97" s="158" t="s">
        <v>82</v>
      </c>
      <c r="AV97" s="13" t="s">
        <v>82</v>
      </c>
      <c r="AW97" s="13" t="s">
        <v>35</v>
      </c>
      <c r="AX97" s="13" t="s">
        <v>80</v>
      </c>
      <c r="AY97" s="158" t="s">
        <v>208</v>
      </c>
    </row>
    <row r="98" spans="2:65" s="1" customFormat="1" ht="16.5" customHeight="1">
      <c r="B98" s="33"/>
      <c r="C98" s="132" t="s">
        <v>82</v>
      </c>
      <c r="D98" s="132" t="s">
        <v>212</v>
      </c>
      <c r="E98" s="133" t="s">
        <v>1140</v>
      </c>
      <c r="F98" s="134" t="s">
        <v>1141</v>
      </c>
      <c r="G98" s="135" t="s">
        <v>762</v>
      </c>
      <c r="H98" s="136">
        <v>1.6</v>
      </c>
      <c r="I98" s="137"/>
      <c r="J98" s="138">
        <f>ROUND(I98*H98,2)</f>
        <v>0</v>
      </c>
      <c r="K98" s="134" t="s">
        <v>19</v>
      </c>
      <c r="L98" s="33"/>
      <c r="M98" s="139" t="s">
        <v>19</v>
      </c>
      <c r="N98" s="140" t="s">
        <v>45</v>
      </c>
      <c r="P98" s="141">
        <f>O98*H98</f>
        <v>0</v>
      </c>
      <c r="Q98" s="141">
        <v>0</v>
      </c>
      <c r="R98" s="141">
        <f>Q98*H98</f>
        <v>0</v>
      </c>
      <c r="S98" s="141">
        <v>0</v>
      </c>
      <c r="T98" s="142">
        <f>S98*H98</f>
        <v>0</v>
      </c>
      <c r="AR98" s="143" t="s">
        <v>112</v>
      </c>
      <c r="AT98" s="143" t="s">
        <v>212</v>
      </c>
      <c r="AU98" s="143" t="s">
        <v>82</v>
      </c>
      <c r="AY98" s="18" t="s">
        <v>208</v>
      </c>
      <c r="BE98" s="144">
        <f>IF(N98="základní",J98,0)</f>
        <v>0</v>
      </c>
      <c r="BF98" s="144">
        <f>IF(N98="snížená",J98,0)</f>
        <v>0</v>
      </c>
      <c r="BG98" s="144">
        <f>IF(N98="zákl. přenesená",J98,0)</f>
        <v>0</v>
      </c>
      <c r="BH98" s="144">
        <f>IF(N98="sníž. přenesená",J98,0)</f>
        <v>0</v>
      </c>
      <c r="BI98" s="144">
        <f>IF(N98="nulová",J98,0)</f>
        <v>0</v>
      </c>
      <c r="BJ98" s="18" t="s">
        <v>80</v>
      </c>
      <c r="BK98" s="144">
        <f>ROUND(I98*H98,2)</f>
        <v>0</v>
      </c>
      <c r="BL98" s="18" t="s">
        <v>112</v>
      </c>
      <c r="BM98" s="143" t="s">
        <v>1142</v>
      </c>
    </row>
    <row r="99" spans="2:47" s="1" customFormat="1" ht="12">
      <c r="B99" s="33"/>
      <c r="D99" s="145" t="s">
        <v>218</v>
      </c>
      <c r="F99" s="146" t="s">
        <v>1141</v>
      </c>
      <c r="I99" s="147"/>
      <c r="L99" s="33"/>
      <c r="M99" s="148"/>
      <c r="T99" s="54"/>
      <c r="AT99" s="18" t="s">
        <v>218</v>
      </c>
      <c r="AU99" s="18" t="s">
        <v>82</v>
      </c>
    </row>
    <row r="100" spans="2:51" s="13" customFormat="1" ht="12">
      <c r="B100" s="157"/>
      <c r="D100" s="145" t="s">
        <v>222</v>
      </c>
      <c r="E100" s="158" t="s">
        <v>19</v>
      </c>
      <c r="F100" s="159" t="s">
        <v>1143</v>
      </c>
      <c r="H100" s="160">
        <v>1.6</v>
      </c>
      <c r="I100" s="161"/>
      <c r="L100" s="157"/>
      <c r="M100" s="162"/>
      <c r="T100" s="163"/>
      <c r="AT100" s="158" t="s">
        <v>222</v>
      </c>
      <c r="AU100" s="158" t="s">
        <v>82</v>
      </c>
      <c r="AV100" s="13" t="s">
        <v>82</v>
      </c>
      <c r="AW100" s="13" t="s">
        <v>35</v>
      </c>
      <c r="AX100" s="13" t="s">
        <v>80</v>
      </c>
      <c r="AY100" s="158" t="s">
        <v>208</v>
      </c>
    </row>
    <row r="101" spans="2:65" s="1" customFormat="1" ht="16.5" customHeight="1">
      <c r="B101" s="33"/>
      <c r="C101" s="132" t="s">
        <v>90</v>
      </c>
      <c r="D101" s="132" t="s">
        <v>212</v>
      </c>
      <c r="E101" s="133" t="s">
        <v>1144</v>
      </c>
      <c r="F101" s="134" t="s">
        <v>1145</v>
      </c>
      <c r="G101" s="135" t="s">
        <v>215</v>
      </c>
      <c r="H101" s="136">
        <v>122</v>
      </c>
      <c r="I101" s="137"/>
      <c r="J101" s="138">
        <f>ROUND(I101*H101,2)</f>
        <v>0</v>
      </c>
      <c r="K101" s="134" t="s">
        <v>216</v>
      </c>
      <c r="L101" s="33"/>
      <c r="M101" s="139" t="s">
        <v>19</v>
      </c>
      <c r="N101" s="140" t="s">
        <v>45</v>
      </c>
      <c r="P101" s="141">
        <f>O101*H101</f>
        <v>0</v>
      </c>
      <c r="Q101" s="141">
        <v>0</v>
      </c>
      <c r="R101" s="141">
        <f>Q101*H101</f>
        <v>0</v>
      </c>
      <c r="S101" s="141">
        <v>0</v>
      </c>
      <c r="T101" s="142">
        <f>S101*H101</f>
        <v>0</v>
      </c>
      <c r="AR101" s="143" t="s">
        <v>112</v>
      </c>
      <c r="AT101" s="143" t="s">
        <v>212</v>
      </c>
      <c r="AU101" s="143" t="s">
        <v>82</v>
      </c>
      <c r="AY101" s="18" t="s">
        <v>208</v>
      </c>
      <c r="BE101" s="144">
        <f>IF(N101="základní",J101,0)</f>
        <v>0</v>
      </c>
      <c r="BF101" s="144">
        <f>IF(N101="snížená",J101,0)</f>
        <v>0</v>
      </c>
      <c r="BG101" s="144">
        <f>IF(N101="zákl. přenesená",J101,0)</f>
        <v>0</v>
      </c>
      <c r="BH101" s="144">
        <f>IF(N101="sníž. přenesená",J101,0)</f>
        <v>0</v>
      </c>
      <c r="BI101" s="144">
        <f>IF(N101="nulová",J101,0)</f>
        <v>0</v>
      </c>
      <c r="BJ101" s="18" t="s">
        <v>80</v>
      </c>
      <c r="BK101" s="144">
        <f>ROUND(I101*H101,2)</f>
        <v>0</v>
      </c>
      <c r="BL101" s="18" t="s">
        <v>112</v>
      </c>
      <c r="BM101" s="143" t="s">
        <v>1146</v>
      </c>
    </row>
    <row r="102" spans="2:47" s="1" customFormat="1" ht="12">
      <c r="B102" s="33"/>
      <c r="D102" s="145" t="s">
        <v>218</v>
      </c>
      <c r="F102" s="146" t="s">
        <v>1147</v>
      </c>
      <c r="I102" s="147"/>
      <c r="L102" s="33"/>
      <c r="M102" s="148"/>
      <c r="T102" s="54"/>
      <c r="AT102" s="18" t="s">
        <v>218</v>
      </c>
      <c r="AU102" s="18" t="s">
        <v>82</v>
      </c>
    </row>
    <row r="103" spans="2:47" s="1" customFormat="1" ht="12">
      <c r="B103" s="33"/>
      <c r="D103" s="149" t="s">
        <v>220</v>
      </c>
      <c r="F103" s="150" t="s">
        <v>1148</v>
      </c>
      <c r="I103" s="147"/>
      <c r="L103" s="33"/>
      <c r="M103" s="148"/>
      <c r="T103" s="54"/>
      <c r="AT103" s="18" t="s">
        <v>220</v>
      </c>
      <c r="AU103" s="18" t="s">
        <v>82</v>
      </c>
    </row>
    <row r="104" spans="2:65" s="1" customFormat="1" ht="16.5" customHeight="1">
      <c r="B104" s="33"/>
      <c r="C104" s="132" t="s">
        <v>112</v>
      </c>
      <c r="D104" s="132" t="s">
        <v>212</v>
      </c>
      <c r="E104" s="133" t="s">
        <v>1149</v>
      </c>
      <c r="F104" s="134" t="s">
        <v>1150</v>
      </c>
      <c r="G104" s="135" t="s">
        <v>286</v>
      </c>
      <c r="H104" s="136">
        <v>109.8</v>
      </c>
      <c r="I104" s="137"/>
      <c r="J104" s="138">
        <f>ROUND(I104*H104,2)</f>
        <v>0</v>
      </c>
      <c r="K104" s="134" t="s">
        <v>216</v>
      </c>
      <c r="L104" s="33"/>
      <c r="M104" s="139" t="s">
        <v>19</v>
      </c>
      <c r="N104" s="140" t="s">
        <v>45</v>
      </c>
      <c r="P104" s="141">
        <f>O104*H104</f>
        <v>0</v>
      </c>
      <c r="Q104" s="141">
        <v>0</v>
      </c>
      <c r="R104" s="141">
        <f>Q104*H104</f>
        <v>0</v>
      </c>
      <c r="S104" s="141">
        <v>0</v>
      </c>
      <c r="T104" s="142">
        <f>S104*H104</f>
        <v>0</v>
      </c>
      <c r="AR104" s="143" t="s">
        <v>112</v>
      </c>
      <c r="AT104" s="143" t="s">
        <v>212</v>
      </c>
      <c r="AU104" s="143" t="s">
        <v>82</v>
      </c>
      <c r="AY104" s="18" t="s">
        <v>208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8" t="s">
        <v>80</v>
      </c>
      <c r="BK104" s="144">
        <f>ROUND(I104*H104,2)</f>
        <v>0</v>
      </c>
      <c r="BL104" s="18" t="s">
        <v>112</v>
      </c>
      <c r="BM104" s="143" t="s">
        <v>1151</v>
      </c>
    </row>
    <row r="105" spans="2:47" s="1" customFormat="1" ht="12">
      <c r="B105" s="33"/>
      <c r="D105" s="145" t="s">
        <v>218</v>
      </c>
      <c r="F105" s="146" t="s">
        <v>1152</v>
      </c>
      <c r="I105" s="147"/>
      <c r="L105" s="33"/>
      <c r="M105" s="148"/>
      <c r="T105" s="54"/>
      <c r="AT105" s="18" t="s">
        <v>218</v>
      </c>
      <c r="AU105" s="18" t="s">
        <v>82</v>
      </c>
    </row>
    <row r="106" spans="2:47" s="1" customFormat="1" ht="12">
      <c r="B106" s="33"/>
      <c r="D106" s="149" t="s">
        <v>220</v>
      </c>
      <c r="F106" s="150" t="s">
        <v>1153</v>
      </c>
      <c r="I106" s="147"/>
      <c r="L106" s="33"/>
      <c r="M106" s="148"/>
      <c r="T106" s="54"/>
      <c r="AT106" s="18" t="s">
        <v>220</v>
      </c>
      <c r="AU106" s="18" t="s">
        <v>82</v>
      </c>
    </row>
    <row r="107" spans="2:51" s="13" customFormat="1" ht="12">
      <c r="B107" s="157"/>
      <c r="D107" s="145" t="s">
        <v>222</v>
      </c>
      <c r="E107" s="158" t="s">
        <v>19</v>
      </c>
      <c r="F107" s="159" t="s">
        <v>1154</v>
      </c>
      <c r="H107" s="160">
        <v>109.8</v>
      </c>
      <c r="I107" s="161"/>
      <c r="L107" s="157"/>
      <c r="M107" s="162"/>
      <c r="T107" s="163"/>
      <c r="AT107" s="158" t="s">
        <v>222</v>
      </c>
      <c r="AU107" s="158" t="s">
        <v>82</v>
      </c>
      <c r="AV107" s="13" t="s">
        <v>82</v>
      </c>
      <c r="AW107" s="13" t="s">
        <v>35</v>
      </c>
      <c r="AX107" s="13" t="s">
        <v>80</v>
      </c>
      <c r="AY107" s="158" t="s">
        <v>208</v>
      </c>
    </row>
    <row r="108" spans="2:65" s="1" customFormat="1" ht="16.5" customHeight="1">
      <c r="B108" s="33"/>
      <c r="C108" s="132" t="s">
        <v>775</v>
      </c>
      <c r="D108" s="132" t="s">
        <v>212</v>
      </c>
      <c r="E108" s="133" t="s">
        <v>1155</v>
      </c>
      <c r="F108" s="134" t="s">
        <v>1156</v>
      </c>
      <c r="G108" s="135" t="s">
        <v>762</v>
      </c>
      <c r="H108" s="136">
        <v>61</v>
      </c>
      <c r="I108" s="137"/>
      <c r="J108" s="138">
        <f>ROUND(I108*H108,2)</f>
        <v>0</v>
      </c>
      <c r="K108" s="134" t="s">
        <v>216</v>
      </c>
      <c r="L108" s="33"/>
      <c r="M108" s="139" t="s">
        <v>19</v>
      </c>
      <c r="N108" s="140" t="s">
        <v>45</v>
      </c>
      <c r="P108" s="141">
        <f>O108*H108</f>
        <v>0</v>
      </c>
      <c r="Q108" s="141">
        <v>0</v>
      </c>
      <c r="R108" s="141">
        <f>Q108*H108</f>
        <v>0</v>
      </c>
      <c r="S108" s="141">
        <v>0</v>
      </c>
      <c r="T108" s="142">
        <f>S108*H108</f>
        <v>0</v>
      </c>
      <c r="AR108" s="143" t="s">
        <v>112</v>
      </c>
      <c r="AT108" s="143" t="s">
        <v>212</v>
      </c>
      <c r="AU108" s="143" t="s">
        <v>82</v>
      </c>
      <c r="AY108" s="18" t="s">
        <v>208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8" t="s">
        <v>80</v>
      </c>
      <c r="BK108" s="144">
        <f>ROUND(I108*H108,2)</f>
        <v>0</v>
      </c>
      <c r="BL108" s="18" t="s">
        <v>112</v>
      </c>
      <c r="BM108" s="143" t="s">
        <v>1157</v>
      </c>
    </row>
    <row r="109" spans="2:47" s="1" customFormat="1" ht="12">
      <c r="B109" s="33"/>
      <c r="D109" s="145" t="s">
        <v>218</v>
      </c>
      <c r="F109" s="146" t="s">
        <v>1158</v>
      </c>
      <c r="I109" s="147"/>
      <c r="L109" s="33"/>
      <c r="M109" s="148"/>
      <c r="T109" s="54"/>
      <c r="AT109" s="18" t="s">
        <v>218</v>
      </c>
      <c r="AU109" s="18" t="s">
        <v>82</v>
      </c>
    </row>
    <row r="110" spans="2:47" s="1" customFormat="1" ht="12">
      <c r="B110" s="33"/>
      <c r="D110" s="149" t="s">
        <v>220</v>
      </c>
      <c r="F110" s="150" t="s">
        <v>1159</v>
      </c>
      <c r="I110" s="147"/>
      <c r="L110" s="33"/>
      <c r="M110" s="148"/>
      <c r="T110" s="54"/>
      <c r="AT110" s="18" t="s">
        <v>220</v>
      </c>
      <c r="AU110" s="18" t="s">
        <v>82</v>
      </c>
    </row>
    <row r="111" spans="2:63" s="11" customFormat="1" ht="22.9" customHeight="1">
      <c r="B111" s="120"/>
      <c r="D111" s="121" t="s">
        <v>73</v>
      </c>
      <c r="E111" s="130" t="s">
        <v>90</v>
      </c>
      <c r="F111" s="130" t="s">
        <v>1160</v>
      </c>
      <c r="I111" s="123"/>
      <c r="J111" s="131">
        <f>BK111</f>
        <v>0</v>
      </c>
      <c r="L111" s="120"/>
      <c r="M111" s="125"/>
      <c r="P111" s="126">
        <f>SUM(P112:P126)</f>
        <v>0</v>
      </c>
      <c r="R111" s="126">
        <f>SUM(R112:R126)</f>
        <v>2.880048</v>
      </c>
      <c r="T111" s="127">
        <f>SUM(T112:T126)</f>
        <v>0</v>
      </c>
      <c r="AR111" s="121" t="s">
        <v>80</v>
      </c>
      <c r="AT111" s="128" t="s">
        <v>73</v>
      </c>
      <c r="AU111" s="128" t="s">
        <v>80</v>
      </c>
      <c r="AY111" s="121" t="s">
        <v>208</v>
      </c>
      <c r="BK111" s="129">
        <f>SUM(BK112:BK126)</f>
        <v>0</v>
      </c>
    </row>
    <row r="112" spans="2:65" s="1" customFormat="1" ht="16.5" customHeight="1">
      <c r="B112" s="33"/>
      <c r="C112" s="132" t="s">
        <v>209</v>
      </c>
      <c r="D112" s="132" t="s">
        <v>212</v>
      </c>
      <c r="E112" s="133" t="s">
        <v>1161</v>
      </c>
      <c r="F112" s="134" t="s">
        <v>1162</v>
      </c>
      <c r="G112" s="135" t="s">
        <v>367</v>
      </c>
      <c r="H112" s="136">
        <v>16</v>
      </c>
      <c r="I112" s="137"/>
      <c r="J112" s="138">
        <f>ROUND(I112*H112,2)</f>
        <v>0</v>
      </c>
      <c r="K112" s="134" t="s">
        <v>216</v>
      </c>
      <c r="L112" s="33"/>
      <c r="M112" s="139" t="s">
        <v>19</v>
      </c>
      <c r="N112" s="140" t="s">
        <v>45</v>
      </c>
      <c r="P112" s="141">
        <f>O112*H112</f>
        <v>0</v>
      </c>
      <c r="Q112" s="141">
        <v>0.174888</v>
      </c>
      <c r="R112" s="141">
        <f>Q112*H112</f>
        <v>2.798208</v>
      </c>
      <c r="S112" s="141">
        <v>0</v>
      </c>
      <c r="T112" s="142">
        <f>S112*H112</f>
        <v>0</v>
      </c>
      <c r="AR112" s="143" t="s">
        <v>112</v>
      </c>
      <c r="AT112" s="143" t="s">
        <v>212</v>
      </c>
      <c r="AU112" s="143" t="s">
        <v>82</v>
      </c>
      <c r="AY112" s="18" t="s">
        <v>208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8" t="s">
        <v>80</v>
      </c>
      <c r="BK112" s="144">
        <f>ROUND(I112*H112,2)</f>
        <v>0</v>
      </c>
      <c r="BL112" s="18" t="s">
        <v>112</v>
      </c>
      <c r="BM112" s="143" t="s">
        <v>1163</v>
      </c>
    </row>
    <row r="113" spans="2:47" s="1" customFormat="1" ht="19.5">
      <c r="B113" s="33"/>
      <c r="D113" s="145" t="s">
        <v>218</v>
      </c>
      <c r="F113" s="146" t="s">
        <v>1164</v>
      </c>
      <c r="I113" s="147"/>
      <c r="L113" s="33"/>
      <c r="M113" s="148"/>
      <c r="T113" s="54"/>
      <c r="AT113" s="18" t="s">
        <v>218</v>
      </c>
      <c r="AU113" s="18" t="s">
        <v>82</v>
      </c>
    </row>
    <row r="114" spans="2:47" s="1" customFormat="1" ht="12">
      <c r="B114" s="33"/>
      <c r="D114" s="149" t="s">
        <v>220</v>
      </c>
      <c r="F114" s="150" t="s">
        <v>1165</v>
      </c>
      <c r="I114" s="147"/>
      <c r="L114" s="33"/>
      <c r="M114" s="148"/>
      <c r="T114" s="54"/>
      <c r="AT114" s="18" t="s">
        <v>220</v>
      </c>
      <c r="AU114" s="18" t="s">
        <v>82</v>
      </c>
    </row>
    <row r="115" spans="2:65" s="1" customFormat="1" ht="16.5" customHeight="1">
      <c r="B115" s="33"/>
      <c r="C115" s="171" t="s">
        <v>788</v>
      </c>
      <c r="D115" s="171" t="s">
        <v>242</v>
      </c>
      <c r="E115" s="172" t="s">
        <v>1166</v>
      </c>
      <c r="F115" s="173" t="s">
        <v>1167</v>
      </c>
      <c r="G115" s="174" t="s">
        <v>367</v>
      </c>
      <c r="H115" s="175">
        <v>16</v>
      </c>
      <c r="I115" s="176"/>
      <c r="J115" s="177">
        <f>ROUND(I115*H115,2)</f>
        <v>0</v>
      </c>
      <c r="K115" s="173" t="s">
        <v>216</v>
      </c>
      <c r="L115" s="178"/>
      <c r="M115" s="179" t="s">
        <v>19</v>
      </c>
      <c r="N115" s="180" t="s">
        <v>45</v>
      </c>
      <c r="P115" s="141">
        <f>O115*H115</f>
        <v>0</v>
      </c>
      <c r="Q115" s="141">
        <v>0</v>
      </c>
      <c r="R115" s="141">
        <f>Q115*H115</f>
        <v>0</v>
      </c>
      <c r="S115" s="141">
        <v>0</v>
      </c>
      <c r="T115" s="142">
        <f>S115*H115</f>
        <v>0</v>
      </c>
      <c r="AR115" s="143" t="s">
        <v>245</v>
      </c>
      <c r="AT115" s="143" t="s">
        <v>242</v>
      </c>
      <c r="AU115" s="143" t="s">
        <v>82</v>
      </c>
      <c r="AY115" s="18" t="s">
        <v>208</v>
      </c>
      <c r="BE115" s="144">
        <f>IF(N115="základní",J115,0)</f>
        <v>0</v>
      </c>
      <c r="BF115" s="144">
        <f>IF(N115="snížená",J115,0)</f>
        <v>0</v>
      </c>
      <c r="BG115" s="144">
        <f>IF(N115="zákl. přenesená",J115,0)</f>
        <v>0</v>
      </c>
      <c r="BH115" s="144">
        <f>IF(N115="sníž. přenesená",J115,0)</f>
        <v>0</v>
      </c>
      <c r="BI115" s="144">
        <f>IF(N115="nulová",J115,0)</f>
        <v>0</v>
      </c>
      <c r="BJ115" s="18" t="s">
        <v>80</v>
      </c>
      <c r="BK115" s="144">
        <f>ROUND(I115*H115,2)</f>
        <v>0</v>
      </c>
      <c r="BL115" s="18" t="s">
        <v>112</v>
      </c>
      <c r="BM115" s="143" t="s">
        <v>1168</v>
      </c>
    </row>
    <row r="116" spans="2:47" s="1" customFormat="1" ht="12">
      <c r="B116" s="33"/>
      <c r="D116" s="145" t="s">
        <v>218</v>
      </c>
      <c r="F116" s="146" t="s">
        <v>1167</v>
      </c>
      <c r="I116" s="147"/>
      <c r="L116" s="33"/>
      <c r="M116" s="148"/>
      <c r="T116" s="54"/>
      <c r="AT116" s="18" t="s">
        <v>218</v>
      </c>
      <c r="AU116" s="18" t="s">
        <v>82</v>
      </c>
    </row>
    <row r="117" spans="2:65" s="1" customFormat="1" ht="16.5" customHeight="1">
      <c r="B117" s="33"/>
      <c r="C117" s="132" t="s">
        <v>245</v>
      </c>
      <c r="D117" s="132" t="s">
        <v>212</v>
      </c>
      <c r="E117" s="133" t="s">
        <v>1169</v>
      </c>
      <c r="F117" s="134" t="s">
        <v>1170</v>
      </c>
      <c r="G117" s="135" t="s">
        <v>367</v>
      </c>
      <c r="H117" s="136">
        <v>32</v>
      </c>
      <c r="I117" s="137"/>
      <c r="J117" s="138">
        <f>ROUND(I117*H117,2)</f>
        <v>0</v>
      </c>
      <c r="K117" s="134" t="s">
        <v>216</v>
      </c>
      <c r="L117" s="33"/>
      <c r="M117" s="139" t="s">
        <v>19</v>
      </c>
      <c r="N117" s="140" t="s">
        <v>45</v>
      </c>
      <c r="P117" s="141">
        <f>O117*H117</f>
        <v>0</v>
      </c>
      <c r="Q117" s="141">
        <v>0</v>
      </c>
      <c r="R117" s="141">
        <f>Q117*H117</f>
        <v>0</v>
      </c>
      <c r="S117" s="141">
        <v>0</v>
      </c>
      <c r="T117" s="142">
        <f>S117*H117</f>
        <v>0</v>
      </c>
      <c r="AR117" s="143" t="s">
        <v>112</v>
      </c>
      <c r="AT117" s="143" t="s">
        <v>212</v>
      </c>
      <c r="AU117" s="143" t="s">
        <v>82</v>
      </c>
      <c r="AY117" s="18" t="s">
        <v>208</v>
      </c>
      <c r="BE117" s="144">
        <f>IF(N117="základní",J117,0)</f>
        <v>0</v>
      </c>
      <c r="BF117" s="144">
        <f>IF(N117="snížená",J117,0)</f>
        <v>0</v>
      </c>
      <c r="BG117" s="144">
        <f>IF(N117="zákl. přenesená",J117,0)</f>
        <v>0</v>
      </c>
      <c r="BH117" s="144">
        <f>IF(N117="sníž. přenesená",J117,0)</f>
        <v>0</v>
      </c>
      <c r="BI117" s="144">
        <f>IF(N117="nulová",J117,0)</f>
        <v>0</v>
      </c>
      <c r="BJ117" s="18" t="s">
        <v>80</v>
      </c>
      <c r="BK117" s="144">
        <f>ROUND(I117*H117,2)</f>
        <v>0</v>
      </c>
      <c r="BL117" s="18" t="s">
        <v>112</v>
      </c>
      <c r="BM117" s="143" t="s">
        <v>1171</v>
      </c>
    </row>
    <row r="118" spans="2:47" s="1" customFormat="1" ht="12">
      <c r="B118" s="33"/>
      <c r="D118" s="145" t="s">
        <v>218</v>
      </c>
      <c r="F118" s="146" t="s">
        <v>1172</v>
      </c>
      <c r="I118" s="147"/>
      <c r="L118" s="33"/>
      <c r="M118" s="148"/>
      <c r="T118" s="54"/>
      <c r="AT118" s="18" t="s">
        <v>218</v>
      </c>
      <c r="AU118" s="18" t="s">
        <v>82</v>
      </c>
    </row>
    <row r="119" spans="2:47" s="1" customFormat="1" ht="12">
      <c r="B119" s="33"/>
      <c r="D119" s="149" t="s">
        <v>220</v>
      </c>
      <c r="F119" s="150" t="s">
        <v>1173</v>
      </c>
      <c r="I119" s="147"/>
      <c r="L119" s="33"/>
      <c r="M119" s="148"/>
      <c r="T119" s="54"/>
      <c r="AT119" s="18" t="s">
        <v>220</v>
      </c>
      <c r="AU119" s="18" t="s">
        <v>82</v>
      </c>
    </row>
    <row r="120" spans="2:65" s="1" customFormat="1" ht="16.5" customHeight="1">
      <c r="B120" s="33"/>
      <c r="C120" s="171" t="s">
        <v>273</v>
      </c>
      <c r="D120" s="171" t="s">
        <v>242</v>
      </c>
      <c r="E120" s="172" t="s">
        <v>1174</v>
      </c>
      <c r="F120" s="173" t="s">
        <v>1175</v>
      </c>
      <c r="G120" s="174" t="s">
        <v>367</v>
      </c>
      <c r="H120" s="175">
        <v>32</v>
      </c>
      <c r="I120" s="176"/>
      <c r="J120" s="177">
        <f>ROUND(I120*H120,2)</f>
        <v>0</v>
      </c>
      <c r="K120" s="173" t="s">
        <v>216</v>
      </c>
      <c r="L120" s="178"/>
      <c r="M120" s="179" t="s">
        <v>19</v>
      </c>
      <c r="N120" s="180" t="s">
        <v>45</v>
      </c>
      <c r="P120" s="141">
        <f>O120*H120</f>
        <v>0</v>
      </c>
      <c r="Q120" s="141">
        <v>0</v>
      </c>
      <c r="R120" s="141">
        <f>Q120*H120</f>
        <v>0</v>
      </c>
      <c r="S120" s="141">
        <v>0</v>
      </c>
      <c r="T120" s="142">
        <f>S120*H120</f>
        <v>0</v>
      </c>
      <c r="AR120" s="143" t="s">
        <v>245</v>
      </c>
      <c r="AT120" s="143" t="s">
        <v>242</v>
      </c>
      <c r="AU120" s="143" t="s">
        <v>82</v>
      </c>
      <c r="AY120" s="18" t="s">
        <v>208</v>
      </c>
      <c r="BE120" s="144">
        <f>IF(N120="základní",J120,0)</f>
        <v>0</v>
      </c>
      <c r="BF120" s="144">
        <f>IF(N120="snížená",J120,0)</f>
        <v>0</v>
      </c>
      <c r="BG120" s="144">
        <f>IF(N120="zákl. přenesená",J120,0)</f>
        <v>0</v>
      </c>
      <c r="BH120" s="144">
        <f>IF(N120="sníž. přenesená",J120,0)</f>
        <v>0</v>
      </c>
      <c r="BI120" s="144">
        <f>IF(N120="nulová",J120,0)</f>
        <v>0</v>
      </c>
      <c r="BJ120" s="18" t="s">
        <v>80</v>
      </c>
      <c r="BK120" s="144">
        <f>ROUND(I120*H120,2)</f>
        <v>0</v>
      </c>
      <c r="BL120" s="18" t="s">
        <v>112</v>
      </c>
      <c r="BM120" s="143" t="s">
        <v>1176</v>
      </c>
    </row>
    <row r="121" spans="2:47" s="1" customFormat="1" ht="12">
      <c r="B121" s="33"/>
      <c r="D121" s="145" t="s">
        <v>218</v>
      </c>
      <c r="F121" s="146" t="s">
        <v>1175</v>
      </c>
      <c r="I121" s="147"/>
      <c r="L121" s="33"/>
      <c r="M121" s="148"/>
      <c r="T121" s="54"/>
      <c r="AT121" s="18" t="s">
        <v>218</v>
      </c>
      <c r="AU121" s="18" t="s">
        <v>82</v>
      </c>
    </row>
    <row r="122" spans="2:65" s="1" customFormat="1" ht="16.5" customHeight="1">
      <c r="B122" s="33"/>
      <c r="C122" s="132" t="s">
        <v>807</v>
      </c>
      <c r="D122" s="132" t="s">
        <v>212</v>
      </c>
      <c r="E122" s="133" t="s">
        <v>1177</v>
      </c>
      <c r="F122" s="134" t="s">
        <v>1178</v>
      </c>
      <c r="G122" s="135" t="s">
        <v>236</v>
      </c>
      <c r="H122" s="136">
        <v>33</v>
      </c>
      <c r="I122" s="137"/>
      <c r="J122" s="138">
        <f>ROUND(I122*H122,2)</f>
        <v>0</v>
      </c>
      <c r="K122" s="134" t="s">
        <v>216</v>
      </c>
      <c r="L122" s="33"/>
      <c r="M122" s="139" t="s">
        <v>19</v>
      </c>
      <c r="N122" s="140" t="s">
        <v>45</v>
      </c>
      <c r="P122" s="141">
        <f>O122*H122</f>
        <v>0</v>
      </c>
      <c r="Q122" s="141">
        <v>0</v>
      </c>
      <c r="R122" s="141">
        <f>Q122*H122</f>
        <v>0</v>
      </c>
      <c r="S122" s="141">
        <v>0</v>
      </c>
      <c r="T122" s="142">
        <f>S122*H122</f>
        <v>0</v>
      </c>
      <c r="AR122" s="143" t="s">
        <v>112</v>
      </c>
      <c r="AT122" s="143" t="s">
        <v>212</v>
      </c>
      <c r="AU122" s="143" t="s">
        <v>82</v>
      </c>
      <c r="AY122" s="18" t="s">
        <v>208</v>
      </c>
      <c r="BE122" s="144">
        <f>IF(N122="základní",J122,0)</f>
        <v>0</v>
      </c>
      <c r="BF122" s="144">
        <f>IF(N122="snížená",J122,0)</f>
        <v>0</v>
      </c>
      <c r="BG122" s="144">
        <f>IF(N122="zákl. přenesená",J122,0)</f>
        <v>0</v>
      </c>
      <c r="BH122" s="144">
        <f>IF(N122="sníž. přenesená",J122,0)</f>
        <v>0</v>
      </c>
      <c r="BI122" s="144">
        <f>IF(N122="nulová",J122,0)</f>
        <v>0</v>
      </c>
      <c r="BJ122" s="18" t="s">
        <v>80</v>
      </c>
      <c r="BK122" s="144">
        <f>ROUND(I122*H122,2)</f>
        <v>0</v>
      </c>
      <c r="BL122" s="18" t="s">
        <v>112</v>
      </c>
      <c r="BM122" s="143" t="s">
        <v>1179</v>
      </c>
    </row>
    <row r="123" spans="2:47" s="1" customFormat="1" ht="12">
      <c r="B123" s="33"/>
      <c r="D123" s="145" t="s">
        <v>218</v>
      </c>
      <c r="F123" s="146" t="s">
        <v>1180</v>
      </c>
      <c r="I123" s="147"/>
      <c r="L123" s="33"/>
      <c r="M123" s="148"/>
      <c r="T123" s="54"/>
      <c r="AT123" s="18" t="s">
        <v>218</v>
      </c>
      <c r="AU123" s="18" t="s">
        <v>82</v>
      </c>
    </row>
    <row r="124" spans="2:47" s="1" customFormat="1" ht="12">
      <c r="B124" s="33"/>
      <c r="D124" s="149" t="s">
        <v>220</v>
      </c>
      <c r="F124" s="150" t="s">
        <v>1181</v>
      </c>
      <c r="I124" s="147"/>
      <c r="L124" s="33"/>
      <c r="M124" s="148"/>
      <c r="T124" s="54"/>
      <c r="AT124" s="18" t="s">
        <v>220</v>
      </c>
      <c r="AU124" s="18" t="s">
        <v>82</v>
      </c>
    </row>
    <row r="125" spans="2:65" s="1" customFormat="1" ht="16.5" customHeight="1">
      <c r="B125" s="33"/>
      <c r="C125" s="171" t="s">
        <v>646</v>
      </c>
      <c r="D125" s="171" t="s">
        <v>242</v>
      </c>
      <c r="E125" s="172" t="s">
        <v>1182</v>
      </c>
      <c r="F125" s="173" t="s">
        <v>1183</v>
      </c>
      <c r="G125" s="174" t="s">
        <v>236</v>
      </c>
      <c r="H125" s="175">
        <v>33</v>
      </c>
      <c r="I125" s="176"/>
      <c r="J125" s="177">
        <f>ROUND(I125*H125,2)</f>
        <v>0</v>
      </c>
      <c r="K125" s="173" t="s">
        <v>216</v>
      </c>
      <c r="L125" s="178"/>
      <c r="M125" s="179" t="s">
        <v>19</v>
      </c>
      <c r="N125" s="180" t="s">
        <v>45</v>
      </c>
      <c r="P125" s="141">
        <f>O125*H125</f>
        <v>0</v>
      </c>
      <c r="Q125" s="141">
        <v>0.00248</v>
      </c>
      <c r="R125" s="141">
        <f>Q125*H125</f>
        <v>0.08184</v>
      </c>
      <c r="S125" s="141">
        <v>0</v>
      </c>
      <c r="T125" s="142">
        <f>S125*H125</f>
        <v>0</v>
      </c>
      <c r="AR125" s="143" t="s">
        <v>245</v>
      </c>
      <c r="AT125" s="143" t="s">
        <v>242</v>
      </c>
      <c r="AU125" s="143" t="s">
        <v>82</v>
      </c>
      <c r="AY125" s="18" t="s">
        <v>208</v>
      </c>
      <c r="BE125" s="144">
        <f>IF(N125="základní",J125,0)</f>
        <v>0</v>
      </c>
      <c r="BF125" s="144">
        <f>IF(N125="snížená",J125,0)</f>
        <v>0</v>
      </c>
      <c r="BG125" s="144">
        <f>IF(N125="zákl. přenesená",J125,0)</f>
        <v>0</v>
      </c>
      <c r="BH125" s="144">
        <f>IF(N125="sníž. přenesená",J125,0)</f>
        <v>0</v>
      </c>
      <c r="BI125" s="144">
        <f>IF(N125="nulová",J125,0)</f>
        <v>0</v>
      </c>
      <c r="BJ125" s="18" t="s">
        <v>80</v>
      </c>
      <c r="BK125" s="144">
        <f>ROUND(I125*H125,2)</f>
        <v>0</v>
      </c>
      <c r="BL125" s="18" t="s">
        <v>112</v>
      </c>
      <c r="BM125" s="143" t="s">
        <v>1184</v>
      </c>
    </row>
    <row r="126" spans="2:47" s="1" customFormat="1" ht="12">
      <c r="B126" s="33"/>
      <c r="D126" s="145" t="s">
        <v>218</v>
      </c>
      <c r="F126" s="146" t="s">
        <v>1183</v>
      </c>
      <c r="I126" s="147"/>
      <c r="L126" s="33"/>
      <c r="M126" s="148"/>
      <c r="T126" s="54"/>
      <c r="AT126" s="18" t="s">
        <v>218</v>
      </c>
      <c r="AU126" s="18" t="s">
        <v>82</v>
      </c>
    </row>
    <row r="127" spans="2:63" s="11" customFormat="1" ht="22.9" customHeight="1">
      <c r="B127" s="120"/>
      <c r="D127" s="121" t="s">
        <v>73</v>
      </c>
      <c r="E127" s="130" t="s">
        <v>775</v>
      </c>
      <c r="F127" s="130" t="s">
        <v>1185</v>
      </c>
      <c r="I127" s="123"/>
      <c r="J127" s="131">
        <f>BK127</f>
        <v>0</v>
      </c>
      <c r="L127" s="120"/>
      <c r="M127" s="125"/>
      <c r="P127" s="126">
        <f>SUM(P128:P145)</f>
        <v>0</v>
      </c>
      <c r="R127" s="126">
        <f>SUM(R128:R145)</f>
        <v>128.476858</v>
      </c>
      <c r="T127" s="127">
        <f>SUM(T128:T145)</f>
        <v>0</v>
      </c>
      <c r="AR127" s="121" t="s">
        <v>80</v>
      </c>
      <c r="AT127" s="128" t="s">
        <v>73</v>
      </c>
      <c r="AU127" s="128" t="s">
        <v>80</v>
      </c>
      <c r="AY127" s="121" t="s">
        <v>208</v>
      </c>
      <c r="BK127" s="129">
        <f>SUM(BK128:BK145)</f>
        <v>0</v>
      </c>
    </row>
    <row r="128" spans="2:65" s="1" customFormat="1" ht="16.5" customHeight="1">
      <c r="B128" s="33"/>
      <c r="C128" s="132" t="s">
        <v>8</v>
      </c>
      <c r="D128" s="132" t="s">
        <v>212</v>
      </c>
      <c r="E128" s="133" t="s">
        <v>1186</v>
      </c>
      <c r="F128" s="134" t="s">
        <v>1187</v>
      </c>
      <c r="G128" s="135" t="s">
        <v>215</v>
      </c>
      <c r="H128" s="136">
        <v>122</v>
      </c>
      <c r="I128" s="137"/>
      <c r="J128" s="138">
        <f>ROUND(I128*H128,2)</f>
        <v>0</v>
      </c>
      <c r="K128" s="134" t="s">
        <v>216</v>
      </c>
      <c r="L128" s="33"/>
      <c r="M128" s="139" t="s">
        <v>19</v>
      </c>
      <c r="N128" s="140" t="s">
        <v>45</v>
      </c>
      <c r="P128" s="141">
        <f>O128*H128</f>
        <v>0</v>
      </c>
      <c r="Q128" s="141">
        <v>0.396</v>
      </c>
      <c r="R128" s="141">
        <f>Q128*H128</f>
        <v>48.312000000000005</v>
      </c>
      <c r="S128" s="141">
        <v>0</v>
      </c>
      <c r="T128" s="142">
        <f>S128*H128</f>
        <v>0</v>
      </c>
      <c r="AR128" s="143" t="s">
        <v>112</v>
      </c>
      <c r="AT128" s="143" t="s">
        <v>212</v>
      </c>
      <c r="AU128" s="143" t="s">
        <v>82</v>
      </c>
      <c r="AY128" s="18" t="s">
        <v>208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8" t="s">
        <v>80</v>
      </c>
      <c r="BK128" s="144">
        <f>ROUND(I128*H128,2)</f>
        <v>0</v>
      </c>
      <c r="BL128" s="18" t="s">
        <v>112</v>
      </c>
      <c r="BM128" s="143" t="s">
        <v>1188</v>
      </c>
    </row>
    <row r="129" spans="2:47" s="1" customFormat="1" ht="19.5">
      <c r="B129" s="33"/>
      <c r="D129" s="145" t="s">
        <v>218</v>
      </c>
      <c r="F129" s="146" t="s">
        <v>1189</v>
      </c>
      <c r="I129" s="147"/>
      <c r="L129" s="33"/>
      <c r="M129" s="148"/>
      <c r="T129" s="54"/>
      <c r="AT129" s="18" t="s">
        <v>218</v>
      </c>
      <c r="AU129" s="18" t="s">
        <v>82</v>
      </c>
    </row>
    <row r="130" spans="2:47" s="1" customFormat="1" ht="12">
      <c r="B130" s="33"/>
      <c r="D130" s="149" t="s">
        <v>220</v>
      </c>
      <c r="F130" s="150" t="s">
        <v>1190</v>
      </c>
      <c r="I130" s="147"/>
      <c r="L130" s="33"/>
      <c r="M130" s="148"/>
      <c r="T130" s="54"/>
      <c r="AT130" s="18" t="s">
        <v>220</v>
      </c>
      <c r="AU130" s="18" t="s">
        <v>82</v>
      </c>
    </row>
    <row r="131" spans="2:65" s="1" customFormat="1" ht="16.5" customHeight="1">
      <c r="B131" s="33"/>
      <c r="C131" s="132" t="s">
        <v>829</v>
      </c>
      <c r="D131" s="132" t="s">
        <v>212</v>
      </c>
      <c r="E131" s="133" t="s">
        <v>1191</v>
      </c>
      <c r="F131" s="134" t="s">
        <v>1192</v>
      </c>
      <c r="G131" s="135" t="s">
        <v>215</v>
      </c>
      <c r="H131" s="136">
        <v>122</v>
      </c>
      <c r="I131" s="137"/>
      <c r="J131" s="138">
        <f>ROUND(I131*H131,2)</f>
        <v>0</v>
      </c>
      <c r="K131" s="134" t="s">
        <v>216</v>
      </c>
      <c r="L131" s="33"/>
      <c r="M131" s="139" t="s">
        <v>19</v>
      </c>
      <c r="N131" s="140" t="s">
        <v>45</v>
      </c>
      <c r="P131" s="141">
        <f>O131*H131</f>
        <v>0</v>
      </c>
      <c r="Q131" s="141">
        <v>0.387</v>
      </c>
      <c r="R131" s="141">
        <f>Q131*H131</f>
        <v>47.214</v>
      </c>
      <c r="S131" s="141">
        <v>0</v>
      </c>
      <c r="T131" s="142">
        <f>S131*H131</f>
        <v>0</v>
      </c>
      <c r="AR131" s="143" t="s">
        <v>112</v>
      </c>
      <c r="AT131" s="143" t="s">
        <v>212</v>
      </c>
      <c r="AU131" s="143" t="s">
        <v>82</v>
      </c>
      <c r="AY131" s="18" t="s">
        <v>208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8" t="s">
        <v>80</v>
      </c>
      <c r="BK131" s="144">
        <f>ROUND(I131*H131,2)</f>
        <v>0</v>
      </c>
      <c r="BL131" s="18" t="s">
        <v>112</v>
      </c>
      <c r="BM131" s="143" t="s">
        <v>1193</v>
      </c>
    </row>
    <row r="132" spans="2:47" s="1" customFormat="1" ht="19.5">
      <c r="B132" s="33"/>
      <c r="D132" s="145" t="s">
        <v>218</v>
      </c>
      <c r="F132" s="146" t="s">
        <v>1194</v>
      </c>
      <c r="I132" s="147"/>
      <c r="L132" s="33"/>
      <c r="M132" s="148"/>
      <c r="T132" s="54"/>
      <c r="AT132" s="18" t="s">
        <v>218</v>
      </c>
      <c r="AU132" s="18" t="s">
        <v>82</v>
      </c>
    </row>
    <row r="133" spans="2:47" s="1" customFormat="1" ht="12">
      <c r="B133" s="33"/>
      <c r="D133" s="149" t="s">
        <v>220</v>
      </c>
      <c r="F133" s="150" t="s">
        <v>1195</v>
      </c>
      <c r="I133" s="147"/>
      <c r="L133" s="33"/>
      <c r="M133" s="148"/>
      <c r="T133" s="54"/>
      <c r="AT133" s="18" t="s">
        <v>220</v>
      </c>
      <c r="AU133" s="18" t="s">
        <v>82</v>
      </c>
    </row>
    <row r="134" spans="2:65" s="1" customFormat="1" ht="21.75" customHeight="1">
      <c r="B134" s="33"/>
      <c r="C134" s="132" t="s">
        <v>837</v>
      </c>
      <c r="D134" s="132" t="s">
        <v>212</v>
      </c>
      <c r="E134" s="133" t="s">
        <v>1196</v>
      </c>
      <c r="F134" s="134" t="s">
        <v>1197</v>
      </c>
      <c r="G134" s="135" t="s">
        <v>215</v>
      </c>
      <c r="H134" s="136">
        <v>122</v>
      </c>
      <c r="I134" s="137"/>
      <c r="J134" s="138">
        <f>ROUND(I134*H134,2)</f>
        <v>0</v>
      </c>
      <c r="K134" s="134" t="s">
        <v>216</v>
      </c>
      <c r="L134" s="33"/>
      <c r="M134" s="139" t="s">
        <v>19</v>
      </c>
      <c r="N134" s="140" t="s">
        <v>45</v>
      </c>
      <c r="P134" s="141">
        <f>O134*H134</f>
        <v>0</v>
      </c>
      <c r="Q134" s="141">
        <v>0.09062</v>
      </c>
      <c r="R134" s="141">
        <f>Q134*H134</f>
        <v>11.05564</v>
      </c>
      <c r="S134" s="141">
        <v>0</v>
      </c>
      <c r="T134" s="142">
        <f>S134*H134</f>
        <v>0</v>
      </c>
      <c r="AR134" s="143" t="s">
        <v>112</v>
      </c>
      <c r="AT134" s="143" t="s">
        <v>212</v>
      </c>
      <c r="AU134" s="143" t="s">
        <v>82</v>
      </c>
      <c r="AY134" s="18" t="s">
        <v>208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8" t="s">
        <v>80</v>
      </c>
      <c r="BK134" s="144">
        <f>ROUND(I134*H134,2)</f>
        <v>0</v>
      </c>
      <c r="BL134" s="18" t="s">
        <v>112</v>
      </c>
      <c r="BM134" s="143" t="s">
        <v>1198</v>
      </c>
    </row>
    <row r="135" spans="2:47" s="1" customFormat="1" ht="29.25">
      <c r="B135" s="33"/>
      <c r="D135" s="145" t="s">
        <v>218</v>
      </c>
      <c r="F135" s="146" t="s">
        <v>1199</v>
      </c>
      <c r="I135" s="147"/>
      <c r="L135" s="33"/>
      <c r="M135" s="148"/>
      <c r="T135" s="54"/>
      <c r="AT135" s="18" t="s">
        <v>218</v>
      </c>
      <c r="AU135" s="18" t="s">
        <v>82</v>
      </c>
    </row>
    <row r="136" spans="2:47" s="1" customFormat="1" ht="12">
      <c r="B136" s="33"/>
      <c r="D136" s="149" t="s">
        <v>220</v>
      </c>
      <c r="F136" s="150" t="s">
        <v>1200</v>
      </c>
      <c r="I136" s="147"/>
      <c r="L136" s="33"/>
      <c r="M136" s="148"/>
      <c r="T136" s="54"/>
      <c r="AT136" s="18" t="s">
        <v>220</v>
      </c>
      <c r="AU136" s="18" t="s">
        <v>82</v>
      </c>
    </row>
    <row r="137" spans="2:65" s="1" customFormat="1" ht="16.5" customHeight="1">
      <c r="B137" s="33"/>
      <c r="C137" s="171" t="s">
        <v>679</v>
      </c>
      <c r="D137" s="171" t="s">
        <v>242</v>
      </c>
      <c r="E137" s="172" t="s">
        <v>1201</v>
      </c>
      <c r="F137" s="173" t="s">
        <v>1202</v>
      </c>
      <c r="G137" s="174" t="s">
        <v>215</v>
      </c>
      <c r="H137" s="175">
        <v>6.222</v>
      </c>
      <c r="I137" s="176"/>
      <c r="J137" s="177">
        <f>ROUND(I137*H137,2)</f>
        <v>0</v>
      </c>
      <c r="K137" s="173" t="s">
        <v>216</v>
      </c>
      <c r="L137" s="178"/>
      <c r="M137" s="179" t="s">
        <v>19</v>
      </c>
      <c r="N137" s="180" t="s">
        <v>45</v>
      </c>
      <c r="P137" s="141">
        <f>O137*H137</f>
        <v>0</v>
      </c>
      <c r="Q137" s="141">
        <v>0.175</v>
      </c>
      <c r="R137" s="141">
        <f>Q137*H137</f>
        <v>1.08885</v>
      </c>
      <c r="S137" s="141">
        <v>0</v>
      </c>
      <c r="T137" s="142">
        <f>S137*H137</f>
        <v>0</v>
      </c>
      <c r="AR137" s="143" t="s">
        <v>245</v>
      </c>
      <c r="AT137" s="143" t="s">
        <v>242</v>
      </c>
      <c r="AU137" s="143" t="s">
        <v>82</v>
      </c>
      <c r="AY137" s="18" t="s">
        <v>208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8" t="s">
        <v>80</v>
      </c>
      <c r="BK137" s="144">
        <f>ROUND(I137*H137,2)</f>
        <v>0</v>
      </c>
      <c r="BL137" s="18" t="s">
        <v>112</v>
      </c>
      <c r="BM137" s="143" t="s">
        <v>1203</v>
      </c>
    </row>
    <row r="138" spans="2:47" s="1" customFormat="1" ht="12">
      <c r="B138" s="33"/>
      <c r="D138" s="145" t="s">
        <v>218</v>
      </c>
      <c r="F138" s="146" t="s">
        <v>1202</v>
      </c>
      <c r="I138" s="147"/>
      <c r="L138" s="33"/>
      <c r="M138" s="148"/>
      <c r="T138" s="54"/>
      <c r="AT138" s="18" t="s">
        <v>218</v>
      </c>
      <c r="AU138" s="18" t="s">
        <v>82</v>
      </c>
    </row>
    <row r="139" spans="2:51" s="13" customFormat="1" ht="12">
      <c r="B139" s="157"/>
      <c r="D139" s="145" t="s">
        <v>222</v>
      </c>
      <c r="E139" s="158" t="s">
        <v>19</v>
      </c>
      <c r="F139" s="159" t="s">
        <v>1204</v>
      </c>
      <c r="H139" s="160">
        <v>124.44</v>
      </c>
      <c r="I139" s="161"/>
      <c r="L139" s="157"/>
      <c r="M139" s="162"/>
      <c r="T139" s="163"/>
      <c r="AT139" s="158" t="s">
        <v>222</v>
      </c>
      <c r="AU139" s="158" t="s">
        <v>82</v>
      </c>
      <c r="AV139" s="13" t="s">
        <v>82</v>
      </c>
      <c r="AW139" s="13" t="s">
        <v>35</v>
      </c>
      <c r="AX139" s="13" t="s">
        <v>80</v>
      </c>
      <c r="AY139" s="158" t="s">
        <v>208</v>
      </c>
    </row>
    <row r="140" spans="2:51" s="13" customFormat="1" ht="12">
      <c r="B140" s="157"/>
      <c r="D140" s="145" t="s">
        <v>222</v>
      </c>
      <c r="F140" s="159" t="s">
        <v>1205</v>
      </c>
      <c r="H140" s="160">
        <v>6.222</v>
      </c>
      <c r="I140" s="161"/>
      <c r="L140" s="157"/>
      <c r="M140" s="162"/>
      <c r="T140" s="163"/>
      <c r="AT140" s="158" t="s">
        <v>222</v>
      </c>
      <c r="AU140" s="158" t="s">
        <v>82</v>
      </c>
      <c r="AV140" s="13" t="s">
        <v>82</v>
      </c>
      <c r="AW140" s="13" t="s">
        <v>4</v>
      </c>
      <c r="AX140" s="13" t="s">
        <v>80</v>
      </c>
      <c r="AY140" s="158" t="s">
        <v>208</v>
      </c>
    </row>
    <row r="141" spans="2:65" s="1" customFormat="1" ht="16.5" customHeight="1">
      <c r="B141" s="33"/>
      <c r="C141" s="171" t="s">
        <v>297</v>
      </c>
      <c r="D141" s="171" t="s">
        <v>242</v>
      </c>
      <c r="E141" s="172" t="s">
        <v>1206</v>
      </c>
      <c r="F141" s="173" t="s">
        <v>1207</v>
      </c>
      <c r="G141" s="174" t="s">
        <v>215</v>
      </c>
      <c r="H141" s="175">
        <v>118.218</v>
      </c>
      <c r="I141" s="176"/>
      <c r="J141" s="177">
        <f>ROUND(I141*H141,2)</f>
        <v>0</v>
      </c>
      <c r="K141" s="173" t="s">
        <v>216</v>
      </c>
      <c r="L141" s="178"/>
      <c r="M141" s="179" t="s">
        <v>19</v>
      </c>
      <c r="N141" s="180" t="s">
        <v>45</v>
      </c>
      <c r="P141" s="141">
        <f>O141*H141</f>
        <v>0</v>
      </c>
      <c r="Q141" s="141">
        <v>0.176</v>
      </c>
      <c r="R141" s="141">
        <f>Q141*H141</f>
        <v>20.806368</v>
      </c>
      <c r="S141" s="141">
        <v>0</v>
      </c>
      <c r="T141" s="142">
        <f>S141*H141</f>
        <v>0</v>
      </c>
      <c r="AR141" s="143" t="s">
        <v>245</v>
      </c>
      <c r="AT141" s="143" t="s">
        <v>242</v>
      </c>
      <c r="AU141" s="143" t="s">
        <v>82</v>
      </c>
      <c r="AY141" s="18" t="s">
        <v>208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8" t="s">
        <v>80</v>
      </c>
      <c r="BK141" s="144">
        <f>ROUND(I141*H141,2)</f>
        <v>0</v>
      </c>
      <c r="BL141" s="18" t="s">
        <v>112</v>
      </c>
      <c r="BM141" s="143" t="s">
        <v>1208</v>
      </c>
    </row>
    <row r="142" spans="2:47" s="1" customFormat="1" ht="12">
      <c r="B142" s="33"/>
      <c r="D142" s="145" t="s">
        <v>218</v>
      </c>
      <c r="F142" s="146" t="s">
        <v>1207</v>
      </c>
      <c r="I142" s="147"/>
      <c r="L142" s="33"/>
      <c r="M142" s="148"/>
      <c r="T142" s="54"/>
      <c r="AT142" s="18" t="s">
        <v>218</v>
      </c>
      <c r="AU142" s="18" t="s">
        <v>82</v>
      </c>
    </row>
    <row r="143" spans="2:51" s="13" customFormat="1" ht="12">
      <c r="B143" s="157"/>
      <c r="D143" s="145" t="s">
        <v>222</v>
      </c>
      <c r="E143" s="158" t="s">
        <v>19</v>
      </c>
      <c r="F143" s="159" t="s">
        <v>1204</v>
      </c>
      <c r="H143" s="160">
        <v>124.44</v>
      </c>
      <c r="I143" s="161"/>
      <c r="L143" s="157"/>
      <c r="M143" s="162"/>
      <c r="T143" s="163"/>
      <c r="AT143" s="158" t="s">
        <v>222</v>
      </c>
      <c r="AU143" s="158" t="s">
        <v>82</v>
      </c>
      <c r="AV143" s="13" t="s">
        <v>82</v>
      </c>
      <c r="AW143" s="13" t="s">
        <v>35</v>
      </c>
      <c r="AX143" s="13" t="s">
        <v>74</v>
      </c>
      <c r="AY143" s="158" t="s">
        <v>208</v>
      </c>
    </row>
    <row r="144" spans="2:51" s="13" customFormat="1" ht="12">
      <c r="B144" s="157"/>
      <c r="D144" s="145" t="s">
        <v>222</v>
      </c>
      <c r="E144" s="158" t="s">
        <v>19</v>
      </c>
      <c r="F144" s="159" t="s">
        <v>1209</v>
      </c>
      <c r="H144" s="160">
        <v>-6.222</v>
      </c>
      <c r="I144" s="161"/>
      <c r="L144" s="157"/>
      <c r="M144" s="162"/>
      <c r="T144" s="163"/>
      <c r="AT144" s="158" t="s">
        <v>222</v>
      </c>
      <c r="AU144" s="158" t="s">
        <v>82</v>
      </c>
      <c r="AV144" s="13" t="s">
        <v>82</v>
      </c>
      <c r="AW144" s="13" t="s">
        <v>35</v>
      </c>
      <c r="AX144" s="13" t="s">
        <v>74</v>
      </c>
      <c r="AY144" s="158" t="s">
        <v>208</v>
      </c>
    </row>
    <row r="145" spans="2:51" s="14" customFormat="1" ht="12">
      <c r="B145" s="164"/>
      <c r="D145" s="145" t="s">
        <v>222</v>
      </c>
      <c r="E145" s="165" t="s">
        <v>19</v>
      </c>
      <c r="F145" s="166" t="s">
        <v>226</v>
      </c>
      <c r="H145" s="167">
        <v>118.218</v>
      </c>
      <c r="I145" s="168"/>
      <c r="L145" s="164"/>
      <c r="M145" s="169"/>
      <c r="T145" s="170"/>
      <c r="AT145" s="165" t="s">
        <v>222</v>
      </c>
      <c r="AU145" s="165" t="s">
        <v>82</v>
      </c>
      <c r="AV145" s="14" t="s">
        <v>112</v>
      </c>
      <c r="AW145" s="14" t="s">
        <v>35</v>
      </c>
      <c r="AX145" s="14" t="s">
        <v>80</v>
      </c>
      <c r="AY145" s="165" t="s">
        <v>208</v>
      </c>
    </row>
    <row r="146" spans="2:63" s="11" customFormat="1" ht="22.9" customHeight="1">
      <c r="B146" s="120"/>
      <c r="D146" s="121" t="s">
        <v>73</v>
      </c>
      <c r="E146" s="130" t="s">
        <v>273</v>
      </c>
      <c r="F146" s="130" t="s">
        <v>274</v>
      </c>
      <c r="I146" s="123"/>
      <c r="J146" s="131">
        <f>BK146</f>
        <v>0</v>
      </c>
      <c r="L146" s="120"/>
      <c r="M146" s="125"/>
      <c r="P146" s="126">
        <f>SUM(P147:P153)</f>
        <v>0</v>
      </c>
      <c r="R146" s="126">
        <f>SUM(R147:R153)</f>
        <v>6.9574489999999996</v>
      </c>
      <c r="T146" s="127">
        <f>SUM(T147:T153)</f>
        <v>0</v>
      </c>
      <c r="AR146" s="121" t="s">
        <v>80</v>
      </c>
      <c r="AT146" s="128" t="s">
        <v>73</v>
      </c>
      <c r="AU146" s="128" t="s">
        <v>80</v>
      </c>
      <c r="AY146" s="121" t="s">
        <v>208</v>
      </c>
      <c r="BK146" s="129">
        <f>SUM(BK147:BK153)</f>
        <v>0</v>
      </c>
    </row>
    <row r="147" spans="2:65" s="1" customFormat="1" ht="16.5" customHeight="1">
      <c r="B147" s="33"/>
      <c r="C147" s="132" t="s">
        <v>741</v>
      </c>
      <c r="D147" s="132" t="s">
        <v>212</v>
      </c>
      <c r="E147" s="133" t="s">
        <v>1210</v>
      </c>
      <c r="F147" s="134" t="s">
        <v>1211</v>
      </c>
      <c r="G147" s="135" t="s">
        <v>236</v>
      </c>
      <c r="H147" s="136">
        <v>39.4</v>
      </c>
      <c r="I147" s="137"/>
      <c r="J147" s="138">
        <f>ROUND(I147*H147,2)</f>
        <v>0</v>
      </c>
      <c r="K147" s="134" t="s">
        <v>216</v>
      </c>
      <c r="L147" s="33"/>
      <c r="M147" s="139" t="s">
        <v>19</v>
      </c>
      <c r="N147" s="140" t="s">
        <v>45</v>
      </c>
      <c r="P147" s="141">
        <f>O147*H147</f>
        <v>0</v>
      </c>
      <c r="Q147" s="141">
        <v>0.1193426</v>
      </c>
      <c r="R147" s="141">
        <f>Q147*H147</f>
        <v>4.702098439999999</v>
      </c>
      <c r="S147" s="141">
        <v>0</v>
      </c>
      <c r="T147" s="142">
        <f>S147*H147</f>
        <v>0</v>
      </c>
      <c r="AR147" s="143" t="s">
        <v>112</v>
      </c>
      <c r="AT147" s="143" t="s">
        <v>212</v>
      </c>
      <c r="AU147" s="143" t="s">
        <v>82</v>
      </c>
      <c r="AY147" s="18" t="s">
        <v>208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8" t="s">
        <v>80</v>
      </c>
      <c r="BK147" s="144">
        <f>ROUND(I147*H147,2)</f>
        <v>0</v>
      </c>
      <c r="BL147" s="18" t="s">
        <v>112</v>
      </c>
      <c r="BM147" s="143" t="s">
        <v>1212</v>
      </c>
    </row>
    <row r="148" spans="2:47" s="1" customFormat="1" ht="19.5">
      <c r="B148" s="33"/>
      <c r="D148" s="145" t="s">
        <v>218</v>
      </c>
      <c r="F148" s="146" t="s">
        <v>1213</v>
      </c>
      <c r="I148" s="147"/>
      <c r="L148" s="33"/>
      <c r="M148" s="148"/>
      <c r="T148" s="54"/>
      <c r="AT148" s="18" t="s">
        <v>218</v>
      </c>
      <c r="AU148" s="18" t="s">
        <v>82</v>
      </c>
    </row>
    <row r="149" spans="2:47" s="1" customFormat="1" ht="12">
      <c r="B149" s="33"/>
      <c r="D149" s="149" t="s">
        <v>220</v>
      </c>
      <c r="F149" s="150" t="s">
        <v>1214</v>
      </c>
      <c r="I149" s="147"/>
      <c r="L149" s="33"/>
      <c r="M149" s="148"/>
      <c r="T149" s="54"/>
      <c r="AT149" s="18" t="s">
        <v>220</v>
      </c>
      <c r="AU149" s="18" t="s">
        <v>82</v>
      </c>
    </row>
    <row r="150" spans="2:51" s="13" customFormat="1" ht="12">
      <c r="B150" s="157"/>
      <c r="D150" s="145" t="s">
        <v>222</v>
      </c>
      <c r="E150" s="158" t="s">
        <v>19</v>
      </c>
      <c r="F150" s="159" t="s">
        <v>1215</v>
      </c>
      <c r="H150" s="160">
        <v>39.4</v>
      </c>
      <c r="I150" s="161"/>
      <c r="L150" s="157"/>
      <c r="M150" s="162"/>
      <c r="T150" s="163"/>
      <c r="AT150" s="158" t="s">
        <v>222</v>
      </c>
      <c r="AU150" s="158" t="s">
        <v>82</v>
      </c>
      <c r="AV150" s="13" t="s">
        <v>82</v>
      </c>
      <c r="AW150" s="13" t="s">
        <v>35</v>
      </c>
      <c r="AX150" s="13" t="s">
        <v>80</v>
      </c>
      <c r="AY150" s="158" t="s">
        <v>208</v>
      </c>
    </row>
    <row r="151" spans="2:65" s="1" customFormat="1" ht="16.5" customHeight="1">
      <c r="B151" s="33"/>
      <c r="C151" s="171" t="s">
        <v>913</v>
      </c>
      <c r="D151" s="171" t="s">
        <v>242</v>
      </c>
      <c r="E151" s="172" t="s">
        <v>1216</v>
      </c>
      <c r="F151" s="173" t="s">
        <v>1217</v>
      </c>
      <c r="G151" s="174" t="s">
        <v>236</v>
      </c>
      <c r="H151" s="175">
        <v>40.188</v>
      </c>
      <c r="I151" s="176"/>
      <c r="J151" s="177">
        <f>ROUND(I151*H151,2)</f>
        <v>0</v>
      </c>
      <c r="K151" s="173" t="s">
        <v>216</v>
      </c>
      <c r="L151" s="178"/>
      <c r="M151" s="179" t="s">
        <v>19</v>
      </c>
      <c r="N151" s="180" t="s">
        <v>45</v>
      </c>
      <c r="P151" s="141">
        <f>O151*H151</f>
        <v>0</v>
      </c>
      <c r="Q151" s="141">
        <v>0.05612</v>
      </c>
      <c r="R151" s="141">
        <f>Q151*H151</f>
        <v>2.25535056</v>
      </c>
      <c r="S151" s="141">
        <v>0</v>
      </c>
      <c r="T151" s="142">
        <f>S151*H151</f>
        <v>0</v>
      </c>
      <c r="AR151" s="143" t="s">
        <v>245</v>
      </c>
      <c r="AT151" s="143" t="s">
        <v>242</v>
      </c>
      <c r="AU151" s="143" t="s">
        <v>82</v>
      </c>
      <c r="AY151" s="18" t="s">
        <v>208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8" t="s">
        <v>80</v>
      </c>
      <c r="BK151" s="144">
        <f>ROUND(I151*H151,2)</f>
        <v>0</v>
      </c>
      <c r="BL151" s="18" t="s">
        <v>112</v>
      </c>
      <c r="BM151" s="143" t="s">
        <v>1218</v>
      </c>
    </row>
    <row r="152" spans="2:47" s="1" customFormat="1" ht="12">
      <c r="B152" s="33"/>
      <c r="D152" s="145" t="s">
        <v>218</v>
      </c>
      <c r="F152" s="146" t="s">
        <v>1217</v>
      </c>
      <c r="I152" s="147"/>
      <c r="L152" s="33"/>
      <c r="M152" s="148"/>
      <c r="T152" s="54"/>
      <c r="AT152" s="18" t="s">
        <v>218</v>
      </c>
      <c r="AU152" s="18" t="s">
        <v>82</v>
      </c>
    </row>
    <row r="153" spans="2:51" s="13" customFormat="1" ht="12">
      <c r="B153" s="157"/>
      <c r="D153" s="145" t="s">
        <v>222</v>
      </c>
      <c r="E153" s="158" t="s">
        <v>19</v>
      </c>
      <c r="F153" s="159" t="s">
        <v>1219</v>
      </c>
      <c r="H153" s="160">
        <v>40.188</v>
      </c>
      <c r="I153" s="161"/>
      <c r="L153" s="157"/>
      <c r="M153" s="162"/>
      <c r="T153" s="163"/>
      <c r="AT153" s="158" t="s">
        <v>222</v>
      </c>
      <c r="AU153" s="158" t="s">
        <v>82</v>
      </c>
      <c r="AV153" s="13" t="s">
        <v>82</v>
      </c>
      <c r="AW153" s="13" t="s">
        <v>35</v>
      </c>
      <c r="AX153" s="13" t="s">
        <v>80</v>
      </c>
      <c r="AY153" s="158" t="s">
        <v>208</v>
      </c>
    </row>
    <row r="154" spans="2:63" s="11" customFormat="1" ht="22.9" customHeight="1">
      <c r="B154" s="120"/>
      <c r="D154" s="121" t="s">
        <v>73</v>
      </c>
      <c r="E154" s="130" t="s">
        <v>281</v>
      </c>
      <c r="F154" s="130" t="s">
        <v>282</v>
      </c>
      <c r="I154" s="123"/>
      <c r="J154" s="131">
        <f>BK154</f>
        <v>0</v>
      </c>
      <c r="L154" s="120"/>
      <c r="M154" s="125"/>
      <c r="P154" s="126">
        <f>SUM(P155:P157)</f>
        <v>0</v>
      </c>
      <c r="R154" s="126">
        <f>SUM(R155:R157)</f>
        <v>0</v>
      </c>
      <c r="T154" s="127">
        <f>SUM(T155:T157)</f>
        <v>0</v>
      </c>
      <c r="AR154" s="121" t="s">
        <v>80</v>
      </c>
      <c r="AT154" s="128" t="s">
        <v>73</v>
      </c>
      <c r="AU154" s="128" t="s">
        <v>80</v>
      </c>
      <c r="AY154" s="121" t="s">
        <v>208</v>
      </c>
      <c r="BK154" s="129">
        <f>SUM(BK155:BK157)</f>
        <v>0</v>
      </c>
    </row>
    <row r="155" spans="2:65" s="1" customFormat="1" ht="16.5" customHeight="1">
      <c r="B155" s="33"/>
      <c r="C155" s="132" t="s">
        <v>1220</v>
      </c>
      <c r="D155" s="132" t="s">
        <v>212</v>
      </c>
      <c r="E155" s="133" t="s">
        <v>1221</v>
      </c>
      <c r="F155" s="134" t="s">
        <v>1222</v>
      </c>
      <c r="G155" s="135" t="s">
        <v>286</v>
      </c>
      <c r="H155" s="136">
        <v>42.064</v>
      </c>
      <c r="I155" s="137"/>
      <c r="J155" s="138">
        <f>ROUND(I155*H155,2)</f>
        <v>0</v>
      </c>
      <c r="K155" s="134" t="s">
        <v>216</v>
      </c>
      <c r="L155" s="33"/>
      <c r="M155" s="139" t="s">
        <v>19</v>
      </c>
      <c r="N155" s="140" t="s">
        <v>45</v>
      </c>
      <c r="P155" s="141">
        <f>O155*H155</f>
        <v>0</v>
      </c>
      <c r="Q155" s="141">
        <v>0</v>
      </c>
      <c r="R155" s="141">
        <f>Q155*H155</f>
        <v>0</v>
      </c>
      <c r="S155" s="141">
        <v>0</v>
      </c>
      <c r="T155" s="142">
        <f>S155*H155</f>
        <v>0</v>
      </c>
      <c r="AR155" s="143" t="s">
        <v>112</v>
      </c>
      <c r="AT155" s="143" t="s">
        <v>212</v>
      </c>
      <c r="AU155" s="143" t="s">
        <v>82</v>
      </c>
      <c r="AY155" s="18" t="s">
        <v>208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8" t="s">
        <v>80</v>
      </c>
      <c r="BK155" s="144">
        <f>ROUND(I155*H155,2)</f>
        <v>0</v>
      </c>
      <c r="BL155" s="18" t="s">
        <v>112</v>
      </c>
      <c r="BM155" s="143" t="s">
        <v>1223</v>
      </c>
    </row>
    <row r="156" spans="2:47" s="1" customFormat="1" ht="12">
      <c r="B156" s="33"/>
      <c r="D156" s="145" t="s">
        <v>218</v>
      </c>
      <c r="F156" s="146" t="s">
        <v>1224</v>
      </c>
      <c r="I156" s="147"/>
      <c r="L156" s="33"/>
      <c r="M156" s="148"/>
      <c r="T156" s="54"/>
      <c r="AT156" s="18" t="s">
        <v>218</v>
      </c>
      <c r="AU156" s="18" t="s">
        <v>82</v>
      </c>
    </row>
    <row r="157" spans="2:47" s="1" customFormat="1" ht="12">
      <c r="B157" s="33"/>
      <c r="D157" s="149" t="s">
        <v>220</v>
      </c>
      <c r="F157" s="150" t="s">
        <v>1225</v>
      </c>
      <c r="I157" s="147"/>
      <c r="L157" s="33"/>
      <c r="M157" s="182"/>
      <c r="N157" s="183"/>
      <c r="O157" s="183"/>
      <c r="P157" s="183"/>
      <c r="Q157" s="183"/>
      <c r="R157" s="183"/>
      <c r="S157" s="183"/>
      <c r="T157" s="184"/>
      <c r="AT157" s="18" t="s">
        <v>220</v>
      </c>
      <c r="AU157" s="18" t="s">
        <v>82</v>
      </c>
    </row>
    <row r="158" spans="2:12" s="1" customFormat="1" ht="6.95" customHeight="1">
      <c r="B158" s="42"/>
      <c r="C158" s="43"/>
      <c r="D158" s="43"/>
      <c r="E158" s="43"/>
      <c r="F158" s="43"/>
      <c r="G158" s="43"/>
      <c r="H158" s="43"/>
      <c r="I158" s="43"/>
      <c r="J158" s="43"/>
      <c r="K158" s="43"/>
      <c r="L158" s="33"/>
    </row>
  </sheetData>
  <sheetProtection algorithmName="SHA-512" hashValue="ZPHaHUIEzlLUGEmAIntU1TfVSiHMObWYFnX1LrnN770Rv8D7pprXBtL+e1FZBcB9SUHJfa+LaYkjHwu5d7cGZw==" saltValue="5KvxXCkQRhRFaQTp52umc6nM1qz+M5BO6GgOUloc/uLXoJe9oSNKx//9gPB25wTiRyfN3JBqEmvg/WOZBkKLRw==" spinCount="100000" sheet="1" objects="1" scenarios="1" formatColumns="0" formatRows="0" autoFilter="0"/>
  <autoFilter ref="C90:K157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6" r:id="rId1" display="https://podminky.urs.cz/item/CS_URS_2022_01/122251105"/>
    <hyperlink ref="F103" r:id="rId2" display="https://podminky.urs.cz/item/CS_URS_2022_01/171152501"/>
    <hyperlink ref="F106" r:id="rId3" display="https://podminky.urs.cz/item/CS_URS_2022_01/171201221"/>
    <hyperlink ref="F110" r:id="rId4" display="https://podminky.urs.cz/item/CS_URS_2022_01/171251201"/>
    <hyperlink ref="F114" r:id="rId5" display="https://podminky.urs.cz/item/CS_URS_2022_01/338171113"/>
    <hyperlink ref="F119" r:id="rId6" display="https://podminky.urs.cz/item/CS_URS_2022_01/338171115"/>
    <hyperlink ref="F124" r:id="rId7" display="https://podminky.urs.cz/item/CS_URS_2022_01/348401130"/>
    <hyperlink ref="F130" r:id="rId8" display="https://podminky.urs.cz/item/CS_URS_2022_01/564760111"/>
    <hyperlink ref="F133" r:id="rId9" display="https://podminky.urs.cz/item/CS_URS_2022_01/564761111"/>
    <hyperlink ref="F136" r:id="rId10" display="https://podminky.urs.cz/item/CS_URS_2022_01/596211212"/>
    <hyperlink ref="F149" r:id="rId11" display="https://podminky.urs.cz/item/CS_URS_2022_01/916231112"/>
    <hyperlink ref="F157" r:id="rId12" display="https://podminky.urs.cz/item/CS_URS_2022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BM12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143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171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2" t="str">
        <f>'Rekapitulace stavby'!K6</f>
        <v>Přístavba objektu SOŠ a SOU Kladno</v>
      </c>
      <c r="F7" s="333"/>
      <c r="G7" s="333"/>
      <c r="H7" s="333"/>
      <c r="L7" s="21"/>
    </row>
    <row r="8" spans="2:12" ht="12" customHeight="1">
      <c r="B8" s="21"/>
      <c r="D8" s="28" t="s">
        <v>172</v>
      </c>
      <c r="L8" s="21"/>
    </row>
    <row r="9" spans="2:12" s="1" customFormat="1" ht="16.5" customHeight="1">
      <c r="B9" s="33"/>
      <c r="E9" s="332" t="s">
        <v>733</v>
      </c>
      <c r="F9" s="334"/>
      <c r="G9" s="334"/>
      <c r="H9" s="334"/>
      <c r="L9" s="33"/>
    </row>
    <row r="10" spans="2:12" s="1" customFormat="1" ht="12" customHeight="1">
      <c r="B10" s="33"/>
      <c r="D10" s="28" t="s">
        <v>174</v>
      </c>
      <c r="L10" s="33"/>
    </row>
    <row r="11" spans="2:12" s="1" customFormat="1" ht="16.5" customHeight="1">
      <c r="B11" s="33"/>
      <c r="E11" s="311" t="s">
        <v>1226</v>
      </c>
      <c r="F11" s="334"/>
      <c r="G11" s="334"/>
      <c r="H11" s="334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19. 9. 2023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19</v>
      </c>
      <c r="L16" s="33"/>
    </row>
    <row r="17" spans="2:12" s="1" customFormat="1" ht="18" customHeight="1">
      <c r="B17" s="33"/>
      <c r="E17" s="26" t="s">
        <v>27</v>
      </c>
      <c r="I17" s="28" t="s">
        <v>28</v>
      </c>
      <c r="J17" s="26" t="s">
        <v>19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29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35" t="str">
        <f>'Rekapitulace stavby'!E14</f>
        <v>Vyplň údaj</v>
      </c>
      <c r="F20" s="324"/>
      <c r="G20" s="324"/>
      <c r="H20" s="324"/>
      <c r="I20" s="28" t="s">
        <v>28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31</v>
      </c>
      <c r="I22" s="28" t="s">
        <v>26</v>
      </c>
      <c r="J22" s="26" t="s">
        <v>32</v>
      </c>
      <c r="L22" s="33"/>
    </row>
    <row r="23" spans="2:12" s="1" customFormat="1" ht="18" customHeight="1">
      <c r="B23" s="33"/>
      <c r="E23" s="26" t="s">
        <v>33</v>
      </c>
      <c r="I23" s="28" t="s">
        <v>28</v>
      </c>
      <c r="J23" s="26" t="s">
        <v>34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36</v>
      </c>
      <c r="I25" s="28" t="s">
        <v>26</v>
      </c>
      <c r="J25" s="26" t="s">
        <v>19</v>
      </c>
      <c r="L25" s="33"/>
    </row>
    <row r="26" spans="2:12" s="1" customFormat="1" ht="18" customHeight="1">
      <c r="B26" s="33"/>
      <c r="E26" s="26" t="s">
        <v>37</v>
      </c>
      <c r="I26" s="28" t="s">
        <v>28</v>
      </c>
      <c r="J26" s="26" t="s">
        <v>19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38</v>
      </c>
      <c r="L28" s="33"/>
    </row>
    <row r="29" spans="2:12" s="7" customFormat="1" ht="143.25" customHeight="1">
      <c r="B29" s="92"/>
      <c r="E29" s="328" t="s">
        <v>39</v>
      </c>
      <c r="F29" s="328"/>
      <c r="G29" s="328"/>
      <c r="H29" s="328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40</v>
      </c>
      <c r="J32" s="64">
        <f>ROUND(J91,2)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42</v>
      </c>
      <c r="I34" s="36" t="s">
        <v>41</v>
      </c>
      <c r="J34" s="36" t="s">
        <v>43</v>
      </c>
      <c r="L34" s="33"/>
    </row>
    <row r="35" spans="2:12" s="1" customFormat="1" ht="14.45" customHeight="1">
      <c r="B35" s="33"/>
      <c r="D35" s="53" t="s">
        <v>44</v>
      </c>
      <c r="E35" s="28" t="s">
        <v>45</v>
      </c>
      <c r="F35" s="83">
        <f>ROUND((SUM(BE91:BE120)),2)</f>
        <v>0</v>
      </c>
      <c r="I35" s="94">
        <v>0.21</v>
      </c>
      <c r="J35" s="83">
        <f>ROUND(((SUM(BE91:BE120))*I35),2)</f>
        <v>0</v>
      </c>
      <c r="L35" s="33"/>
    </row>
    <row r="36" spans="2:12" s="1" customFormat="1" ht="14.45" customHeight="1">
      <c r="B36" s="33"/>
      <c r="E36" s="28" t="s">
        <v>46</v>
      </c>
      <c r="F36" s="83">
        <f>ROUND((SUM(BF91:BF120)),2)</f>
        <v>0</v>
      </c>
      <c r="I36" s="94">
        <v>0.12</v>
      </c>
      <c r="J36" s="83">
        <f>ROUND(((SUM(BF91:BF120))*I36),2)</f>
        <v>0</v>
      </c>
      <c r="L36" s="33"/>
    </row>
    <row r="37" spans="2:12" s="1" customFormat="1" ht="14.45" customHeight="1" hidden="1">
      <c r="B37" s="33"/>
      <c r="E37" s="28" t="s">
        <v>47</v>
      </c>
      <c r="F37" s="83">
        <f>ROUND((SUM(BG91:BG120)),2)</f>
        <v>0</v>
      </c>
      <c r="I37" s="94">
        <v>0.21</v>
      </c>
      <c r="J37" s="83">
        <f>0</f>
        <v>0</v>
      </c>
      <c r="L37" s="33"/>
    </row>
    <row r="38" spans="2:12" s="1" customFormat="1" ht="14.45" customHeight="1" hidden="1">
      <c r="B38" s="33"/>
      <c r="E38" s="28" t="s">
        <v>48</v>
      </c>
      <c r="F38" s="83">
        <f>ROUND((SUM(BH91:BH120)),2)</f>
        <v>0</v>
      </c>
      <c r="I38" s="94">
        <v>0.12</v>
      </c>
      <c r="J38" s="83">
        <f>0</f>
        <v>0</v>
      </c>
      <c r="L38" s="33"/>
    </row>
    <row r="39" spans="2:12" s="1" customFormat="1" ht="14.45" customHeight="1" hidden="1">
      <c r="B39" s="33"/>
      <c r="E39" s="28" t="s">
        <v>49</v>
      </c>
      <c r="F39" s="83">
        <f>ROUND((SUM(BI91:BI120)),2)</f>
        <v>0</v>
      </c>
      <c r="I39" s="94">
        <v>0</v>
      </c>
      <c r="J39" s="83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50</v>
      </c>
      <c r="E41" s="55"/>
      <c r="F41" s="55"/>
      <c r="G41" s="97" t="s">
        <v>51</v>
      </c>
      <c r="H41" s="98" t="s">
        <v>52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32" t="str">
        <f>E7</f>
        <v>Přístavba objektu SOŠ a SOU Kladno</v>
      </c>
      <c r="F50" s="333"/>
      <c r="G50" s="333"/>
      <c r="H50" s="333"/>
      <c r="L50" s="33"/>
    </row>
    <row r="51" spans="2:12" ht="12" customHeight="1">
      <c r="B51" s="21"/>
      <c r="C51" s="28" t="s">
        <v>172</v>
      </c>
      <c r="L51" s="21"/>
    </row>
    <row r="52" spans="2:12" s="1" customFormat="1" ht="16.5" customHeight="1">
      <c r="B52" s="33"/>
      <c r="E52" s="332" t="s">
        <v>733</v>
      </c>
      <c r="F52" s="334"/>
      <c r="G52" s="334"/>
      <c r="H52" s="334"/>
      <c r="L52" s="33"/>
    </row>
    <row r="53" spans="2:12" s="1" customFormat="1" ht="12" customHeight="1">
      <c r="B53" s="33"/>
      <c r="C53" s="28" t="s">
        <v>174</v>
      </c>
      <c r="L53" s="33"/>
    </row>
    <row r="54" spans="2:12" s="1" customFormat="1" ht="16.5" customHeight="1">
      <c r="B54" s="33"/>
      <c r="E54" s="311" t="str">
        <f>E11</f>
        <v>SO_03 - Přeložka parovodu</v>
      </c>
      <c r="F54" s="334"/>
      <c r="G54" s="334"/>
      <c r="H54" s="334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Kladno</v>
      </c>
      <c r="I56" s="28" t="s">
        <v>23</v>
      </c>
      <c r="J56" s="50" t="str">
        <f>IF(J14="","",J14)</f>
        <v>19. 9. 2023</v>
      </c>
      <c r="L56" s="33"/>
    </row>
    <row r="57" spans="2:12" s="1" customFormat="1" ht="6.95" customHeight="1">
      <c r="B57" s="33"/>
      <c r="L57" s="33"/>
    </row>
    <row r="58" spans="2:12" s="1" customFormat="1" ht="40.15" customHeight="1">
      <c r="B58" s="33"/>
      <c r="C58" s="28" t="s">
        <v>25</v>
      </c>
      <c r="F58" s="26" t="str">
        <f>E17</f>
        <v>SOŠ a SOU Kladno, Nám. E. Beneše 2353, Kladno</v>
      </c>
      <c r="I58" s="28" t="s">
        <v>31</v>
      </c>
      <c r="J58" s="31" t="str">
        <f>E23</f>
        <v>Ateliér Civilista s.r.o., Bratronice 241, 273 63</v>
      </c>
      <c r="L58" s="33"/>
    </row>
    <row r="59" spans="2:12" s="1" customFormat="1" ht="15.2" customHeight="1">
      <c r="B59" s="33"/>
      <c r="C59" s="28" t="s">
        <v>29</v>
      </c>
      <c r="F59" s="26" t="str">
        <f>IF(E20="","",E20)</f>
        <v>Vyplň údaj</v>
      </c>
      <c r="I59" s="28" t="s">
        <v>36</v>
      </c>
      <c r="J59" s="31" t="str">
        <f>E26</f>
        <v xml:space="preserve">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72</v>
      </c>
      <c r="J63" s="64">
        <f>J91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J92</f>
        <v>0</v>
      </c>
      <c r="L64" s="104"/>
    </row>
    <row r="65" spans="2:12" s="9" customFormat="1" ht="19.9" customHeight="1">
      <c r="B65" s="108"/>
      <c r="D65" s="109" t="s">
        <v>735</v>
      </c>
      <c r="E65" s="110"/>
      <c r="F65" s="110"/>
      <c r="G65" s="110"/>
      <c r="H65" s="110"/>
      <c r="I65" s="110"/>
      <c r="J65" s="111">
        <f>J93</f>
        <v>0</v>
      </c>
      <c r="L65" s="108"/>
    </row>
    <row r="66" spans="2:12" s="9" customFormat="1" ht="19.9" customHeight="1">
      <c r="B66" s="108"/>
      <c r="D66" s="109" t="s">
        <v>1227</v>
      </c>
      <c r="E66" s="110"/>
      <c r="F66" s="110"/>
      <c r="G66" s="110"/>
      <c r="H66" s="110"/>
      <c r="I66" s="110"/>
      <c r="J66" s="111">
        <f>J105</f>
        <v>0</v>
      </c>
      <c r="L66" s="108"/>
    </row>
    <row r="67" spans="2:12" s="9" customFormat="1" ht="19.9" customHeight="1">
      <c r="B67" s="108"/>
      <c r="D67" s="109" t="s">
        <v>185</v>
      </c>
      <c r="E67" s="110"/>
      <c r="F67" s="110"/>
      <c r="G67" s="110"/>
      <c r="H67" s="110"/>
      <c r="I67" s="110"/>
      <c r="J67" s="111">
        <f>J113</f>
        <v>0</v>
      </c>
      <c r="L67" s="108"/>
    </row>
    <row r="68" spans="2:12" s="8" customFormat="1" ht="24.95" customHeight="1">
      <c r="B68" s="104"/>
      <c r="D68" s="105" t="s">
        <v>1228</v>
      </c>
      <c r="E68" s="106"/>
      <c r="F68" s="106"/>
      <c r="G68" s="106"/>
      <c r="H68" s="106"/>
      <c r="I68" s="106"/>
      <c r="J68" s="107">
        <f>J117</f>
        <v>0</v>
      </c>
      <c r="L68" s="104"/>
    </row>
    <row r="69" spans="2:12" s="9" customFormat="1" ht="19.9" customHeight="1">
      <c r="B69" s="108"/>
      <c r="D69" s="109" t="s">
        <v>1229</v>
      </c>
      <c r="E69" s="110"/>
      <c r="F69" s="110"/>
      <c r="G69" s="110"/>
      <c r="H69" s="110"/>
      <c r="I69" s="110"/>
      <c r="J69" s="111">
        <f>J118</f>
        <v>0</v>
      </c>
      <c r="L69" s="108"/>
    </row>
    <row r="70" spans="2:12" s="1" customFormat="1" ht="21.75" customHeight="1">
      <c r="B70" s="33"/>
      <c r="L70" s="33"/>
    </row>
    <row r="71" spans="2:12" s="1" customFormat="1" ht="6.9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33"/>
    </row>
    <row r="75" spans="2:12" s="1" customFormat="1" ht="6.9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33"/>
    </row>
    <row r="76" spans="2:12" s="1" customFormat="1" ht="24.95" customHeight="1">
      <c r="B76" s="33"/>
      <c r="C76" s="22" t="s">
        <v>193</v>
      </c>
      <c r="L76" s="33"/>
    </row>
    <row r="77" spans="2:12" s="1" customFormat="1" ht="6.95" customHeight="1">
      <c r="B77" s="33"/>
      <c r="L77" s="33"/>
    </row>
    <row r="78" spans="2:12" s="1" customFormat="1" ht="12" customHeight="1">
      <c r="B78" s="33"/>
      <c r="C78" s="28" t="s">
        <v>16</v>
      </c>
      <c r="L78" s="33"/>
    </row>
    <row r="79" spans="2:12" s="1" customFormat="1" ht="16.5" customHeight="1">
      <c r="B79" s="33"/>
      <c r="E79" s="332" t="str">
        <f>E7</f>
        <v>Přístavba objektu SOŠ a SOU Kladno</v>
      </c>
      <c r="F79" s="333"/>
      <c r="G79" s="333"/>
      <c r="H79" s="333"/>
      <c r="L79" s="33"/>
    </row>
    <row r="80" spans="2:12" ht="12" customHeight="1">
      <c r="B80" s="21"/>
      <c r="C80" s="28" t="s">
        <v>172</v>
      </c>
      <c r="L80" s="21"/>
    </row>
    <row r="81" spans="2:12" s="1" customFormat="1" ht="16.5" customHeight="1">
      <c r="B81" s="33"/>
      <c r="E81" s="332" t="s">
        <v>733</v>
      </c>
      <c r="F81" s="334"/>
      <c r="G81" s="334"/>
      <c r="H81" s="334"/>
      <c r="L81" s="33"/>
    </row>
    <row r="82" spans="2:12" s="1" customFormat="1" ht="12" customHeight="1">
      <c r="B82" s="33"/>
      <c r="C82" s="28" t="s">
        <v>174</v>
      </c>
      <c r="L82" s="33"/>
    </row>
    <row r="83" spans="2:12" s="1" customFormat="1" ht="16.5" customHeight="1">
      <c r="B83" s="33"/>
      <c r="E83" s="311" t="str">
        <f>E11</f>
        <v>SO_03 - Přeložka parovodu</v>
      </c>
      <c r="F83" s="334"/>
      <c r="G83" s="334"/>
      <c r="H83" s="334"/>
      <c r="L83" s="33"/>
    </row>
    <row r="84" spans="2:12" s="1" customFormat="1" ht="6.95" customHeight="1">
      <c r="B84" s="33"/>
      <c r="L84" s="33"/>
    </row>
    <row r="85" spans="2:12" s="1" customFormat="1" ht="12" customHeight="1">
      <c r="B85" s="33"/>
      <c r="C85" s="28" t="s">
        <v>21</v>
      </c>
      <c r="F85" s="26" t="str">
        <f>F14</f>
        <v>Kladno</v>
      </c>
      <c r="I85" s="28" t="s">
        <v>23</v>
      </c>
      <c r="J85" s="50" t="str">
        <f>IF(J14="","",J14)</f>
        <v>19. 9. 2023</v>
      </c>
      <c r="L85" s="33"/>
    </row>
    <row r="86" spans="2:12" s="1" customFormat="1" ht="6.95" customHeight="1">
      <c r="B86" s="33"/>
      <c r="L86" s="33"/>
    </row>
    <row r="87" spans="2:12" s="1" customFormat="1" ht="40.15" customHeight="1">
      <c r="B87" s="33"/>
      <c r="C87" s="28" t="s">
        <v>25</v>
      </c>
      <c r="F87" s="26" t="str">
        <f>E17</f>
        <v>SOŠ a SOU Kladno, Nám. E. Beneše 2353, Kladno</v>
      </c>
      <c r="I87" s="28" t="s">
        <v>31</v>
      </c>
      <c r="J87" s="31" t="str">
        <f>E23</f>
        <v>Ateliér Civilista s.r.o., Bratronice 241, 273 63</v>
      </c>
      <c r="L87" s="33"/>
    </row>
    <row r="88" spans="2:12" s="1" customFormat="1" ht="15.2" customHeight="1">
      <c r="B88" s="33"/>
      <c r="C88" s="28" t="s">
        <v>29</v>
      </c>
      <c r="F88" s="26" t="str">
        <f>IF(E20="","",E20)</f>
        <v>Vyplň údaj</v>
      </c>
      <c r="I88" s="28" t="s">
        <v>36</v>
      </c>
      <c r="J88" s="31" t="str">
        <f>E26</f>
        <v xml:space="preserve"> </v>
      </c>
      <c r="L88" s="33"/>
    </row>
    <row r="89" spans="2:12" s="1" customFormat="1" ht="10.35" customHeight="1">
      <c r="B89" s="33"/>
      <c r="L89" s="33"/>
    </row>
    <row r="90" spans="2:20" s="10" customFormat="1" ht="29.25" customHeight="1">
      <c r="B90" s="112"/>
      <c r="C90" s="113" t="s">
        <v>194</v>
      </c>
      <c r="D90" s="114" t="s">
        <v>59</v>
      </c>
      <c r="E90" s="114" t="s">
        <v>55</v>
      </c>
      <c r="F90" s="114" t="s">
        <v>56</v>
      </c>
      <c r="G90" s="114" t="s">
        <v>195</v>
      </c>
      <c r="H90" s="114" t="s">
        <v>196</v>
      </c>
      <c r="I90" s="114" t="s">
        <v>197</v>
      </c>
      <c r="J90" s="114" t="s">
        <v>180</v>
      </c>
      <c r="K90" s="115" t="s">
        <v>198</v>
      </c>
      <c r="L90" s="112"/>
      <c r="M90" s="57" t="s">
        <v>19</v>
      </c>
      <c r="N90" s="58" t="s">
        <v>44</v>
      </c>
      <c r="O90" s="58" t="s">
        <v>199</v>
      </c>
      <c r="P90" s="58" t="s">
        <v>200</v>
      </c>
      <c r="Q90" s="58" t="s">
        <v>201</v>
      </c>
      <c r="R90" s="58" t="s">
        <v>202</v>
      </c>
      <c r="S90" s="58" t="s">
        <v>203</v>
      </c>
      <c r="T90" s="59" t="s">
        <v>204</v>
      </c>
    </row>
    <row r="91" spans="2:63" s="1" customFormat="1" ht="22.9" customHeight="1">
      <c r="B91" s="33"/>
      <c r="C91" s="62" t="s">
        <v>205</v>
      </c>
      <c r="J91" s="116">
        <f>BK91</f>
        <v>0</v>
      </c>
      <c r="L91" s="33"/>
      <c r="M91" s="60"/>
      <c r="N91" s="51"/>
      <c r="O91" s="51"/>
      <c r="P91" s="117">
        <f>P92+P117</f>
        <v>0</v>
      </c>
      <c r="Q91" s="51"/>
      <c r="R91" s="117">
        <f>R92+R117</f>
        <v>0.0063</v>
      </c>
      <c r="S91" s="51"/>
      <c r="T91" s="118">
        <f>T92+T117</f>
        <v>0</v>
      </c>
      <c r="AT91" s="18" t="s">
        <v>73</v>
      </c>
      <c r="AU91" s="18" t="s">
        <v>181</v>
      </c>
      <c r="BK91" s="119">
        <f>BK92+BK117</f>
        <v>0</v>
      </c>
    </row>
    <row r="92" spans="2:63" s="11" customFormat="1" ht="25.9" customHeight="1">
      <c r="B92" s="120"/>
      <c r="D92" s="121" t="s">
        <v>73</v>
      </c>
      <c r="E92" s="122" t="s">
        <v>206</v>
      </c>
      <c r="F92" s="122" t="s">
        <v>207</v>
      </c>
      <c r="I92" s="123"/>
      <c r="J92" s="124">
        <f>BK92</f>
        <v>0</v>
      </c>
      <c r="L92" s="120"/>
      <c r="M92" s="125"/>
      <c r="P92" s="126">
        <f>P93+P105+P113</f>
        <v>0</v>
      </c>
      <c r="R92" s="126">
        <f>R93+R105+R113</f>
        <v>0</v>
      </c>
      <c r="T92" s="127">
        <f>T93+T105+T113</f>
        <v>0</v>
      </c>
      <c r="AR92" s="121" t="s">
        <v>80</v>
      </c>
      <c r="AT92" s="128" t="s">
        <v>73</v>
      </c>
      <c r="AU92" s="128" t="s">
        <v>74</v>
      </c>
      <c r="AY92" s="121" t="s">
        <v>208</v>
      </c>
      <c r="BK92" s="129">
        <f>BK93+BK105+BK113</f>
        <v>0</v>
      </c>
    </row>
    <row r="93" spans="2:63" s="11" customFormat="1" ht="22.9" customHeight="1">
      <c r="B93" s="120"/>
      <c r="D93" s="121" t="s">
        <v>73</v>
      </c>
      <c r="E93" s="130" t="s">
        <v>80</v>
      </c>
      <c r="F93" s="130" t="s">
        <v>740</v>
      </c>
      <c r="I93" s="123"/>
      <c r="J93" s="131">
        <f>BK93</f>
        <v>0</v>
      </c>
      <c r="L93" s="120"/>
      <c r="M93" s="125"/>
      <c r="P93" s="126">
        <f>SUM(P94:P104)</f>
        <v>0</v>
      </c>
      <c r="R93" s="126">
        <f>SUM(R94:R104)</f>
        <v>0</v>
      </c>
      <c r="T93" s="127">
        <f>SUM(T94:T104)</f>
        <v>0</v>
      </c>
      <c r="AR93" s="121" t="s">
        <v>80</v>
      </c>
      <c r="AT93" s="128" t="s">
        <v>73</v>
      </c>
      <c r="AU93" s="128" t="s">
        <v>80</v>
      </c>
      <c r="AY93" s="121" t="s">
        <v>208</v>
      </c>
      <c r="BK93" s="129">
        <f>SUM(BK94:BK104)</f>
        <v>0</v>
      </c>
    </row>
    <row r="94" spans="2:65" s="1" customFormat="1" ht="21.75" customHeight="1">
      <c r="B94" s="33"/>
      <c r="C94" s="132" t="s">
        <v>80</v>
      </c>
      <c r="D94" s="132" t="s">
        <v>212</v>
      </c>
      <c r="E94" s="133" t="s">
        <v>1230</v>
      </c>
      <c r="F94" s="134" t="s">
        <v>1231</v>
      </c>
      <c r="G94" s="135" t="s">
        <v>762</v>
      </c>
      <c r="H94" s="136">
        <v>14</v>
      </c>
      <c r="I94" s="137"/>
      <c r="J94" s="138">
        <f>ROUND(I94*H94,2)</f>
        <v>0</v>
      </c>
      <c r="K94" s="134" t="s">
        <v>1232</v>
      </c>
      <c r="L94" s="33"/>
      <c r="M94" s="139" t="s">
        <v>19</v>
      </c>
      <c r="N94" s="140" t="s">
        <v>45</v>
      </c>
      <c r="P94" s="141">
        <f>O94*H94</f>
        <v>0</v>
      </c>
      <c r="Q94" s="141">
        <v>0</v>
      </c>
      <c r="R94" s="141">
        <f>Q94*H94</f>
        <v>0</v>
      </c>
      <c r="S94" s="141">
        <v>0</v>
      </c>
      <c r="T94" s="142">
        <f>S94*H94</f>
        <v>0</v>
      </c>
      <c r="AR94" s="143" t="s">
        <v>112</v>
      </c>
      <c r="AT94" s="143" t="s">
        <v>212</v>
      </c>
      <c r="AU94" s="143" t="s">
        <v>82</v>
      </c>
      <c r="AY94" s="18" t="s">
        <v>208</v>
      </c>
      <c r="BE94" s="144">
        <f>IF(N94="základní",J94,0)</f>
        <v>0</v>
      </c>
      <c r="BF94" s="144">
        <f>IF(N94="snížená",J94,0)</f>
        <v>0</v>
      </c>
      <c r="BG94" s="144">
        <f>IF(N94="zákl. přenesená",J94,0)</f>
        <v>0</v>
      </c>
      <c r="BH94" s="144">
        <f>IF(N94="sníž. přenesená",J94,0)</f>
        <v>0</v>
      </c>
      <c r="BI94" s="144">
        <f>IF(N94="nulová",J94,0)</f>
        <v>0</v>
      </c>
      <c r="BJ94" s="18" t="s">
        <v>80</v>
      </c>
      <c r="BK94" s="144">
        <f>ROUND(I94*H94,2)</f>
        <v>0</v>
      </c>
      <c r="BL94" s="18" t="s">
        <v>112</v>
      </c>
      <c r="BM94" s="143" t="s">
        <v>1233</v>
      </c>
    </row>
    <row r="95" spans="2:47" s="1" customFormat="1" ht="19.5">
      <c r="B95" s="33"/>
      <c r="D95" s="145" t="s">
        <v>218</v>
      </c>
      <c r="F95" s="146" t="s">
        <v>1234</v>
      </c>
      <c r="I95" s="147"/>
      <c r="L95" s="33"/>
      <c r="M95" s="148"/>
      <c r="T95" s="54"/>
      <c r="AT95" s="18" t="s">
        <v>218</v>
      </c>
      <c r="AU95" s="18" t="s">
        <v>82</v>
      </c>
    </row>
    <row r="96" spans="2:47" s="1" customFormat="1" ht="12">
      <c r="B96" s="33"/>
      <c r="D96" s="149" t="s">
        <v>220</v>
      </c>
      <c r="F96" s="150" t="s">
        <v>1235</v>
      </c>
      <c r="I96" s="147"/>
      <c r="L96" s="33"/>
      <c r="M96" s="148"/>
      <c r="T96" s="54"/>
      <c r="AT96" s="18" t="s">
        <v>220</v>
      </c>
      <c r="AU96" s="18" t="s">
        <v>82</v>
      </c>
    </row>
    <row r="97" spans="2:51" s="13" customFormat="1" ht="12">
      <c r="B97" s="157"/>
      <c r="D97" s="145" t="s">
        <v>222</v>
      </c>
      <c r="E97" s="158" t="s">
        <v>19</v>
      </c>
      <c r="F97" s="159" t="s">
        <v>1236</v>
      </c>
      <c r="H97" s="160">
        <v>14</v>
      </c>
      <c r="I97" s="161"/>
      <c r="L97" s="157"/>
      <c r="M97" s="162"/>
      <c r="T97" s="163"/>
      <c r="AT97" s="158" t="s">
        <v>222</v>
      </c>
      <c r="AU97" s="158" t="s">
        <v>82</v>
      </c>
      <c r="AV97" s="13" t="s">
        <v>82</v>
      </c>
      <c r="AW97" s="13" t="s">
        <v>35</v>
      </c>
      <c r="AX97" s="13" t="s">
        <v>80</v>
      </c>
      <c r="AY97" s="158" t="s">
        <v>208</v>
      </c>
    </row>
    <row r="98" spans="2:65" s="1" customFormat="1" ht="16.5" customHeight="1">
      <c r="B98" s="33"/>
      <c r="C98" s="132" t="s">
        <v>82</v>
      </c>
      <c r="D98" s="132" t="s">
        <v>212</v>
      </c>
      <c r="E98" s="133" t="s">
        <v>1237</v>
      </c>
      <c r="F98" s="134" t="s">
        <v>1238</v>
      </c>
      <c r="G98" s="135" t="s">
        <v>762</v>
      </c>
      <c r="H98" s="136">
        <v>14</v>
      </c>
      <c r="I98" s="137"/>
      <c r="J98" s="138">
        <f>ROUND(I98*H98,2)</f>
        <v>0</v>
      </c>
      <c r="K98" s="134" t="s">
        <v>1239</v>
      </c>
      <c r="L98" s="33"/>
      <c r="M98" s="139" t="s">
        <v>19</v>
      </c>
      <c r="N98" s="140" t="s">
        <v>45</v>
      </c>
      <c r="P98" s="141">
        <f>O98*H98</f>
        <v>0</v>
      </c>
      <c r="Q98" s="141">
        <v>0</v>
      </c>
      <c r="R98" s="141">
        <f>Q98*H98</f>
        <v>0</v>
      </c>
      <c r="S98" s="141">
        <v>0</v>
      </c>
      <c r="T98" s="142">
        <f>S98*H98</f>
        <v>0</v>
      </c>
      <c r="AR98" s="143" t="s">
        <v>112</v>
      </c>
      <c r="AT98" s="143" t="s">
        <v>212</v>
      </c>
      <c r="AU98" s="143" t="s">
        <v>82</v>
      </c>
      <c r="AY98" s="18" t="s">
        <v>208</v>
      </c>
      <c r="BE98" s="144">
        <f>IF(N98="základní",J98,0)</f>
        <v>0</v>
      </c>
      <c r="BF98" s="144">
        <f>IF(N98="snížená",J98,0)</f>
        <v>0</v>
      </c>
      <c r="BG98" s="144">
        <f>IF(N98="zákl. přenesená",J98,0)</f>
        <v>0</v>
      </c>
      <c r="BH98" s="144">
        <f>IF(N98="sníž. přenesená",J98,0)</f>
        <v>0</v>
      </c>
      <c r="BI98" s="144">
        <f>IF(N98="nulová",J98,0)</f>
        <v>0</v>
      </c>
      <c r="BJ98" s="18" t="s">
        <v>80</v>
      </c>
      <c r="BK98" s="144">
        <f>ROUND(I98*H98,2)</f>
        <v>0</v>
      </c>
      <c r="BL98" s="18" t="s">
        <v>112</v>
      </c>
      <c r="BM98" s="143" t="s">
        <v>1240</v>
      </c>
    </row>
    <row r="99" spans="2:47" s="1" customFormat="1" ht="19.5">
      <c r="B99" s="33"/>
      <c r="D99" s="145" t="s">
        <v>218</v>
      </c>
      <c r="F99" s="146" t="s">
        <v>1241</v>
      </c>
      <c r="I99" s="147"/>
      <c r="L99" s="33"/>
      <c r="M99" s="148"/>
      <c r="T99" s="54"/>
      <c r="AT99" s="18" t="s">
        <v>218</v>
      </c>
      <c r="AU99" s="18" t="s">
        <v>82</v>
      </c>
    </row>
    <row r="100" spans="2:47" s="1" customFormat="1" ht="12">
      <c r="B100" s="33"/>
      <c r="D100" s="149" t="s">
        <v>220</v>
      </c>
      <c r="F100" s="150" t="s">
        <v>1242</v>
      </c>
      <c r="I100" s="147"/>
      <c r="L100" s="33"/>
      <c r="M100" s="148"/>
      <c r="T100" s="54"/>
      <c r="AT100" s="18" t="s">
        <v>220</v>
      </c>
      <c r="AU100" s="18" t="s">
        <v>82</v>
      </c>
    </row>
    <row r="101" spans="2:65" s="1" customFormat="1" ht="16.5" customHeight="1">
      <c r="B101" s="33"/>
      <c r="C101" s="132" t="s">
        <v>90</v>
      </c>
      <c r="D101" s="132" t="s">
        <v>212</v>
      </c>
      <c r="E101" s="133" t="s">
        <v>1243</v>
      </c>
      <c r="F101" s="134" t="s">
        <v>1244</v>
      </c>
      <c r="G101" s="135" t="s">
        <v>215</v>
      </c>
      <c r="H101" s="136">
        <v>14</v>
      </c>
      <c r="I101" s="137"/>
      <c r="J101" s="138">
        <f>ROUND(I101*H101,2)</f>
        <v>0</v>
      </c>
      <c r="K101" s="134" t="s">
        <v>1239</v>
      </c>
      <c r="L101" s="33"/>
      <c r="M101" s="139" t="s">
        <v>19</v>
      </c>
      <c r="N101" s="140" t="s">
        <v>45</v>
      </c>
      <c r="P101" s="141">
        <f>O101*H101</f>
        <v>0</v>
      </c>
      <c r="Q101" s="141">
        <v>0</v>
      </c>
      <c r="R101" s="141">
        <f>Q101*H101</f>
        <v>0</v>
      </c>
      <c r="S101" s="141">
        <v>0</v>
      </c>
      <c r="T101" s="142">
        <f>S101*H101</f>
        <v>0</v>
      </c>
      <c r="AR101" s="143" t="s">
        <v>112</v>
      </c>
      <c r="AT101" s="143" t="s">
        <v>212</v>
      </c>
      <c r="AU101" s="143" t="s">
        <v>82</v>
      </c>
      <c r="AY101" s="18" t="s">
        <v>208</v>
      </c>
      <c r="BE101" s="144">
        <f>IF(N101="základní",J101,0)</f>
        <v>0</v>
      </c>
      <c r="BF101" s="144">
        <f>IF(N101="snížená",J101,0)</f>
        <v>0</v>
      </c>
      <c r="BG101" s="144">
        <f>IF(N101="zákl. přenesená",J101,0)</f>
        <v>0</v>
      </c>
      <c r="BH101" s="144">
        <f>IF(N101="sníž. přenesená",J101,0)</f>
        <v>0</v>
      </c>
      <c r="BI101" s="144">
        <f>IF(N101="nulová",J101,0)</f>
        <v>0</v>
      </c>
      <c r="BJ101" s="18" t="s">
        <v>80</v>
      </c>
      <c r="BK101" s="144">
        <f>ROUND(I101*H101,2)</f>
        <v>0</v>
      </c>
      <c r="BL101" s="18" t="s">
        <v>112</v>
      </c>
      <c r="BM101" s="143" t="s">
        <v>1245</v>
      </c>
    </row>
    <row r="102" spans="2:47" s="1" customFormat="1" ht="12">
      <c r="B102" s="33"/>
      <c r="D102" s="145" t="s">
        <v>218</v>
      </c>
      <c r="F102" s="146" t="s">
        <v>1246</v>
      </c>
      <c r="I102" s="147"/>
      <c r="L102" s="33"/>
      <c r="M102" s="148"/>
      <c r="T102" s="54"/>
      <c r="AT102" s="18" t="s">
        <v>218</v>
      </c>
      <c r="AU102" s="18" t="s">
        <v>82</v>
      </c>
    </row>
    <row r="103" spans="2:47" s="1" customFormat="1" ht="12">
      <c r="B103" s="33"/>
      <c r="D103" s="149" t="s">
        <v>220</v>
      </c>
      <c r="F103" s="150" t="s">
        <v>1247</v>
      </c>
      <c r="I103" s="147"/>
      <c r="L103" s="33"/>
      <c r="M103" s="148"/>
      <c r="T103" s="54"/>
      <c r="AT103" s="18" t="s">
        <v>220</v>
      </c>
      <c r="AU103" s="18" t="s">
        <v>82</v>
      </c>
    </row>
    <row r="104" spans="2:51" s="13" customFormat="1" ht="12">
      <c r="B104" s="157"/>
      <c r="D104" s="145" t="s">
        <v>222</v>
      </c>
      <c r="E104" s="158" t="s">
        <v>19</v>
      </c>
      <c r="F104" s="159" t="s">
        <v>1248</v>
      </c>
      <c r="H104" s="160">
        <v>14</v>
      </c>
      <c r="I104" s="161"/>
      <c r="L104" s="157"/>
      <c r="M104" s="162"/>
      <c r="T104" s="163"/>
      <c r="AT104" s="158" t="s">
        <v>222</v>
      </c>
      <c r="AU104" s="158" t="s">
        <v>82</v>
      </c>
      <c r="AV104" s="13" t="s">
        <v>82</v>
      </c>
      <c r="AW104" s="13" t="s">
        <v>35</v>
      </c>
      <c r="AX104" s="13" t="s">
        <v>80</v>
      </c>
      <c r="AY104" s="158" t="s">
        <v>208</v>
      </c>
    </row>
    <row r="105" spans="2:63" s="11" customFormat="1" ht="22.9" customHeight="1">
      <c r="B105" s="120"/>
      <c r="D105" s="121" t="s">
        <v>73</v>
      </c>
      <c r="E105" s="130" t="s">
        <v>112</v>
      </c>
      <c r="F105" s="130" t="s">
        <v>1249</v>
      </c>
      <c r="I105" s="123"/>
      <c r="J105" s="131">
        <f>BK105</f>
        <v>0</v>
      </c>
      <c r="L105" s="120"/>
      <c r="M105" s="125"/>
      <c r="P105" s="126">
        <f>SUM(P106:P112)</f>
        <v>0</v>
      </c>
      <c r="R105" s="126">
        <f>SUM(R106:R112)</f>
        <v>0</v>
      </c>
      <c r="T105" s="127">
        <f>SUM(T106:T112)</f>
        <v>0</v>
      </c>
      <c r="AR105" s="121" t="s">
        <v>80</v>
      </c>
      <c r="AT105" s="128" t="s">
        <v>73</v>
      </c>
      <c r="AU105" s="128" t="s">
        <v>80</v>
      </c>
      <c r="AY105" s="121" t="s">
        <v>208</v>
      </c>
      <c r="BK105" s="129">
        <f>SUM(BK106:BK112)</f>
        <v>0</v>
      </c>
    </row>
    <row r="106" spans="2:65" s="1" customFormat="1" ht="16.5" customHeight="1">
      <c r="B106" s="33"/>
      <c r="C106" s="132" t="s">
        <v>112</v>
      </c>
      <c r="D106" s="132" t="s">
        <v>212</v>
      </c>
      <c r="E106" s="133" t="s">
        <v>1250</v>
      </c>
      <c r="F106" s="134" t="s">
        <v>1251</v>
      </c>
      <c r="G106" s="135" t="s">
        <v>762</v>
      </c>
      <c r="H106" s="136">
        <v>1.4</v>
      </c>
      <c r="I106" s="137"/>
      <c r="J106" s="138">
        <f>ROUND(I106*H106,2)</f>
        <v>0</v>
      </c>
      <c r="K106" s="134" t="s">
        <v>1239</v>
      </c>
      <c r="L106" s="33"/>
      <c r="M106" s="139" t="s">
        <v>19</v>
      </c>
      <c r="N106" s="140" t="s">
        <v>45</v>
      </c>
      <c r="P106" s="141">
        <f>O106*H106</f>
        <v>0</v>
      </c>
      <c r="Q106" s="141">
        <v>0</v>
      </c>
      <c r="R106" s="141">
        <f>Q106*H106</f>
        <v>0</v>
      </c>
      <c r="S106" s="141">
        <v>0</v>
      </c>
      <c r="T106" s="142">
        <f>S106*H106</f>
        <v>0</v>
      </c>
      <c r="AR106" s="143" t="s">
        <v>112</v>
      </c>
      <c r="AT106" s="143" t="s">
        <v>212</v>
      </c>
      <c r="AU106" s="143" t="s">
        <v>82</v>
      </c>
      <c r="AY106" s="18" t="s">
        <v>208</v>
      </c>
      <c r="BE106" s="144">
        <f>IF(N106="základní",J106,0)</f>
        <v>0</v>
      </c>
      <c r="BF106" s="144">
        <f>IF(N106="snížená",J106,0)</f>
        <v>0</v>
      </c>
      <c r="BG106" s="144">
        <f>IF(N106="zákl. přenesená",J106,0)</f>
        <v>0</v>
      </c>
      <c r="BH106" s="144">
        <f>IF(N106="sníž. přenesená",J106,0)</f>
        <v>0</v>
      </c>
      <c r="BI106" s="144">
        <f>IF(N106="nulová",J106,0)</f>
        <v>0</v>
      </c>
      <c r="BJ106" s="18" t="s">
        <v>80</v>
      </c>
      <c r="BK106" s="144">
        <f>ROUND(I106*H106,2)</f>
        <v>0</v>
      </c>
      <c r="BL106" s="18" t="s">
        <v>112</v>
      </c>
      <c r="BM106" s="143" t="s">
        <v>1252</v>
      </c>
    </row>
    <row r="107" spans="2:47" s="1" customFormat="1" ht="12">
      <c r="B107" s="33"/>
      <c r="D107" s="145" t="s">
        <v>218</v>
      </c>
      <c r="F107" s="146" t="s">
        <v>1253</v>
      </c>
      <c r="I107" s="147"/>
      <c r="L107" s="33"/>
      <c r="M107" s="148"/>
      <c r="T107" s="54"/>
      <c r="AT107" s="18" t="s">
        <v>218</v>
      </c>
      <c r="AU107" s="18" t="s">
        <v>82</v>
      </c>
    </row>
    <row r="108" spans="2:47" s="1" customFormat="1" ht="12">
      <c r="B108" s="33"/>
      <c r="D108" s="149" t="s">
        <v>220</v>
      </c>
      <c r="F108" s="150" t="s">
        <v>1254</v>
      </c>
      <c r="I108" s="147"/>
      <c r="L108" s="33"/>
      <c r="M108" s="148"/>
      <c r="T108" s="54"/>
      <c r="AT108" s="18" t="s">
        <v>220</v>
      </c>
      <c r="AU108" s="18" t="s">
        <v>82</v>
      </c>
    </row>
    <row r="109" spans="2:51" s="13" customFormat="1" ht="12">
      <c r="B109" s="157"/>
      <c r="D109" s="145" t="s">
        <v>222</v>
      </c>
      <c r="E109" s="158" t="s">
        <v>19</v>
      </c>
      <c r="F109" s="159" t="s">
        <v>1255</v>
      </c>
      <c r="H109" s="160">
        <v>1.4</v>
      </c>
      <c r="I109" s="161"/>
      <c r="L109" s="157"/>
      <c r="M109" s="162"/>
      <c r="T109" s="163"/>
      <c r="AT109" s="158" t="s">
        <v>222</v>
      </c>
      <c r="AU109" s="158" t="s">
        <v>82</v>
      </c>
      <c r="AV109" s="13" t="s">
        <v>82</v>
      </c>
      <c r="AW109" s="13" t="s">
        <v>35</v>
      </c>
      <c r="AX109" s="13" t="s">
        <v>80</v>
      </c>
      <c r="AY109" s="158" t="s">
        <v>208</v>
      </c>
    </row>
    <row r="110" spans="2:65" s="1" customFormat="1" ht="16.5" customHeight="1">
      <c r="B110" s="33"/>
      <c r="C110" s="132" t="s">
        <v>775</v>
      </c>
      <c r="D110" s="132" t="s">
        <v>212</v>
      </c>
      <c r="E110" s="133" t="s">
        <v>1256</v>
      </c>
      <c r="F110" s="134" t="s">
        <v>1257</v>
      </c>
      <c r="G110" s="135" t="s">
        <v>762</v>
      </c>
      <c r="H110" s="136">
        <v>3.15</v>
      </c>
      <c r="I110" s="137"/>
      <c r="J110" s="138">
        <f>ROUND(I110*H110,2)</f>
        <v>0</v>
      </c>
      <c r="K110" s="134" t="s">
        <v>19</v>
      </c>
      <c r="L110" s="33"/>
      <c r="M110" s="139" t="s">
        <v>19</v>
      </c>
      <c r="N110" s="140" t="s">
        <v>45</v>
      </c>
      <c r="P110" s="141">
        <f>O110*H110</f>
        <v>0</v>
      </c>
      <c r="Q110" s="141">
        <v>0</v>
      </c>
      <c r="R110" s="141">
        <f>Q110*H110</f>
        <v>0</v>
      </c>
      <c r="S110" s="141">
        <v>0</v>
      </c>
      <c r="T110" s="142">
        <f>S110*H110</f>
        <v>0</v>
      </c>
      <c r="AR110" s="143" t="s">
        <v>112</v>
      </c>
      <c r="AT110" s="143" t="s">
        <v>212</v>
      </c>
      <c r="AU110" s="143" t="s">
        <v>82</v>
      </c>
      <c r="AY110" s="18" t="s">
        <v>208</v>
      </c>
      <c r="BE110" s="144">
        <f>IF(N110="základní",J110,0)</f>
        <v>0</v>
      </c>
      <c r="BF110" s="144">
        <f>IF(N110="snížená",J110,0)</f>
        <v>0</v>
      </c>
      <c r="BG110" s="144">
        <f>IF(N110="zákl. přenesená",J110,0)</f>
        <v>0</v>
      </c>
      <c r="BH110" s="144">
        <f>IF(N110="sníž. přenesená",J110,0)</f>
        <v>0</v>
      </c>
      <c r="BI110" s="144">
        <f>IF(N110="nulová",J110,0)</f>
        <v>0</v>
      </c>
      <c r="BJ110" s="18" t="s">
        <v>80</v>
      </c>
      <c r="BK110" s="144">
        <f>ROUND(I110*H110,2)</f>
        <v>0</v>
      </c>
      <c r="BL110" s="18" t="s">
        <v>112</v>
      </c>
      <c r="BM110" s="143" t="s">
        <v>1258</v>
      </c>
    </row>
    <row r="111" spans="2:47" s="1" customFormat="1" ht="12">
      <c r="B111" s="33"/>
      <c r="D111" s="145" t="s">
        <v>218</v>
      </c>
      <c r="F111" s="146" t="s">
        <v>1259</v>
      </c>
      <c r="I111" s="147"/>
      <c r="L111" s="33"/>
      <c r="M111" s="148"/>
      <c r="T111" s="54"/>
      <c r="AT111" s="18" t="s">
        <v>218</v>
      </c>
      <c r="AU111" s="18" t="s">
        <v>82</v>
      </c>
    </row>
    <row r="112" spans="2:51" s="13" customFormat="1" ht="12">
      <c r="B112" s="157"/>
      <c r="D112" s="145" t="s">
        <v>222</v>
      </c>
      <c r="E112" s="158" t="s">
        <v>19</v>
      </c>
      <c r="F112" s="159" t="s">
        <v>1260</v>
      </c>
      <c r="H112" s="160">
        <v>3.15</v>
      </c>
      <c r="I112" s="161"/>
      <c r="L112" s="157"/>
      <c r="M112" s="162"/>
      <c r="T112" s="163"/>
      <c r="AT112" s="158" t="s">
        <v>222</v>
      </c>
      <c r="AU112" s="158" t="s">
        <v>82</v>
      </c>
      <c r="AV112" s="13" t="s">
        <v>82</v>
      </c>
      <c r="AW112" s="13" t="s">
        <v>35</v>
      </c>
      <c r="AX112" s="13" t="s">
        <v>80</v>
      </c>
      <c r="AY112" s="158" t="s">
        <v>208</v>
      </c>
    </row>
    <row r="113" spans="2:63" s="11" customFormat="1" ht="22.9" customHeight="1">
      <c r="B113" s="120"/>
      <c r="D113" s="121" t="s">
        <v>73</v>
      </c>
      <c r="E113" s="130" t="s">
        <v>281</v>
      </c>
      <c r="F113" s="130" t="s">
        <v>282</v>
      </c>
      <c r="I113" s="123"/>
      <c r="J113" s="131">
        <f>BK113</f>
        <v>0</v>
      </c>
      <c r="L113" s="120"/>
      <c r="M113" s="125"/>
      <c r="P113" s="126">
        <f>SUM(P114:P116)</f>
        <v>0</v>
      </c>
      <c r="R113" s="126">
        <f>SUM(R114:R116)</f>
        <v>0</v>
      </c>
      <c r="T113" s="127">
        <f>SUM(T114:T116)</f>
        <v>0</v>
      </c>
      <c r="AR113" s="121" t="s">
        <v>80</v>
      </c>
      <c r="AT113" s="128" t="s">
        <v>73</v>
      </c>
      <c r="AU113" s="128" t="s">
        <v>80</v>
      </c>
      <c r="AY113" s="121" t="s">
        <v>208</v>
      </c>
      <c r="BK113" s="129">
        <f>SUM(BK114:BK116)</f>
        <v>0</v>
      </c>
    </row>
    <row r="114" spans="2:65" s="1" customFormat="1" ht="16.5" customHeight="1">
      <c r="B114" s="33"/>
      <c r="C114" s="132" t="s">
        <v>209</v>
      </c>
      <c r="D114" s="132" t="s">
        <v>212</v>
      </c>
      <c r="E114" s="133" t="s">
        <v>1261</v>
      </c>
      <c r="F114" s="134" t="s">
        <v>1262</v>
      </c>
      <c r="G114" s="135" t="s">
        <v>286</v>
      </c>
      <c r="H114" s="136">
        <v>1.35</v>
      </c>
      <c r="I114" s="137"/>
      <c r="J114" s="138">
        <f>ROUND(I114*H114,2)</f>
        <v>0</v>
      </c>
      <c r="K114" s="134" t="s">
        <v>1239</v>
      </c>
      <c r="L114" s="33"/>
      <c r="M114" s="139" t="s">
        <v>19</v>
      </c>
      <c r="N114" s="140" t="s">
        <v>45</v>
      </c>
      <c r="P114" s="141">
        <f>O114*H114</f>
        <v>0</v>
      </c>
      <c r="Q114" s="141">
        <v>0</v>
      </c>
      <c r="R114" s="141">
        <f>Q114*H114</f>
        <v>0</v>
      </c>
      <c r="S114" s="141">
        <v>0</v>
      </c>
      <c r="T114" s="142">
        <f>S114*H114</f>
        <v>0</v>
      </c>
      <c r="AR114" s="143" t="s">
        <v>112</v>
      </c>
      <c r="AT114" s="143" t="s">
        <v>212</v>
      </c>
      <c r="AU114" s="143" t="s">
        <v>82</v>
      </c>
      <c r="AY114" s="18" t="s">
        <v>208</v>
      </c>
      <c r="BE114" s="144">
        <f>IF(N114="základní",J114,0)</f>
        <v>0</v>
      </c>
      <c r="BF114" s="144">
        <f>IF(N114="snížená",J114,0)</f>
        <v>0</v>
      </c>
      <c r="BG114" s="144">
        <f>IF(N114="zákl. přenesená",J114,0)</f>
        <v>0</v>
      </c>
      <c r="BH114" s="144">
        <f>IF(N114="sníž. přenesená",J114,0)</f>
        <v>0</v>
      </c>
      <c r="BI114" s="144">
        <f>IF(N114="nulová",J114,0)</f>
        <v>0</v>
      </c>
      <c r="BJ114" s="18" t="s">
        <v>80</v>
      </c>
      <c r="BK114" s="144">
        <f>ROUND(I114*H114,2)</f>
        <v>0</v>
      </c>
      <c r="BL114" s="18" t="s">
        <v>112</v>
      </c>
      <c r="BM114" s="143" t="s">
        <v>1263</v>
      </c>
    </row>
    <row r="115" spans="2:47" s="1" customFormat="1" ht="19.5">
      <c r="B115" s="33"/>
      <c r="D115" s="145" t="s">
        <v>218</v>
      </c>
      <c r="F115" s="146" t="s">
        <v>1264</v>
      </c>
      <c r="I115" s="147"/>
      <c r="L115" s="33"/>
      <c r="M115" s="148"/>
      <c r="T115" s="54"/>
      <c r="AT115" s="18" t="s">
        <v>218</v>
      </c>
      <c r="AU115" s="18" t="s">
        <v>82</v>
      </c>
    </row>
    <row r="116" spans="2:47" s="1" customFormat="1" ht="12">
      <c r="B116" s="33"/>
      <c r="D116" s="149" t="s">
        <v>220</v>
      </c>
      <c r="F116" s="150" t="s">
        <v>1265</v>
      </c>
      <c r="I116" s="147"/>
      <c r="L116" s="33"/>
      <c r="M116" s="148"/>
      <c r="T116" s="54"/>
      <c r="AT116" s="18" t="s">
        <v>220</v>
      </c>
      <c r="AU116" s="18" t="s">
        <v>82</v>
      </c>
    </row>
    <row r="117" spans="2:63" s="11" customFormat="1" ht="25.9" customHeight="1">
      <c r="B117" s="120"/>
      <c r="D117" s="121" t="s">
        <v>73</v>
      </c>
      <c r="E117" s="122" t="s">
        <v>242</v>
      </c>
      <c r="F117" s="122" t="s">
        <v>1266</v>
      </c>
      <c r="I117" s="123"/>
      <c r="J117" s="124">
        <f>BK117</f>
        <v>0</v>
      </c>
      <c r="L117" s="120"/>
      <c r="M117" s="125"/>
      <c r="P117" s="126">
        <f>P118</f>
        <v>0</v>
      </c>
      <c r="R117" s="126">
        <f>R118</f>
        <v>0.0063</v>
      </c>
      <c r="T117" s="127">
        <f>T118</f>
        <v>0</v>
      </c>
      <c r="AR117" s="121" t="s">
        <v>90</v>
      </c>
      <c r="AT117" s="128" t="s">
        <v>73</v>
      </c>
      <c r="AU117" s="128" t="s">
        <v>74</v>
      </c>
      <c r="AY117" s="121" t="s">
        <v>208</v>
      </c>
      <c r="BK117" s="129">
        <f>BK118</f>
        <v>0</v>
      </c>
    </row>
    <row r="118" spans="2:63" s="11" customFormat="1" ht="22.9" customHeight="1">
      <c r="B118" s="120"/>
      <c r="D118" s="121" t="s">
        <v>73</v>
      </c>
      <c r="E118" s="130" t="s">
        <v>1267</v>
      </c>
      <c r="F118" s="130" t="s">
        <v>1268</v>
      </c>
      <c r="I118" s="123"/>
      <c r="J118" s="131">
        <f>BK118</f>
        <v>0</v>
      </c>
      <c r="L118" s="120"/>
      <c r="M118" s="125"/>
      <c r="P118" s="126">
        <f>SUM(P119:P120)</f>
        <v>0</v>
      </c>
      <c r="R118" s="126">
        <f>SUM(R119:R120)</f>
        <v>0.0063</v>
      </c>
      <c r="T118" s="127">
        <f>SUM(T119:T120)</f>
        <v>0</v>
      </c>
      <c r="AR118" s="121" t="s">
        <v>90</v>
      </c>
      <c r="AT118" s="128" t="s">
        <v>73</v>
      </c>
      <c r="AU118" s="128" t="s">
        <v>80</v>
      </c>
      <c r="AY118" s="121" t="s">
        <v>208</v>
      </c>
      <c r="BK118" s="129">
        <f>SUM(BK119:BK120)</f>
        <v>0</v>
      </c>
    </row>
    <row r="119" spans="2:65" s="1" customFormat="1" ht="16.5" customHeight="1">
      <c r="B119" s="33"/>
      <c r="C119" s="132" t="s">
        <v>788</v>
      </c>
      <c r="D119" s="132" t="s">
        <v>212</v>
      </c>
      <c r="E119" s="133" t="s">
        <v>1269</v>
      </c>
      <c r="F119" s="134" t="s">
        <v>1270</v>
      </c>
      <c r="G119" s="135" t="s">
        <v>236</v>
      </c>
      <c r="H119" s="136">
        <v>35</v>
      </c>
      <c r="I119" s="137"/>
      <c r="J119" s="138">
        <f>ROUND(I119*H119,2)</f>
        <v>0</v>
      </c>
      <c r="K119" s="134" t="s">
        <v>19</v>
      </c>
      <c r="L119" s="33"/>
      <c r="M119" s="139" t="s">
        <v>19</v>
      </c>
      <c r="N119" s="140" t="s">
        <v>45</v>
      </c>
      <c r="P119" s="141">
        <f>O119*H119</f>
        <v>0</v>
      </c>
      <c r="Q119" s="141">
        <v>0.00018</v>
      </c>
      <c r="R119" s="141">
        <f>Q119*H119</f>
        <v>0.0063</v>
      </c>
      <c r="S119" s="141">
        <v>0</v>
      </c>
      <c r="T119" s="142">
        <f>S119*H119</f>
        <v>0</v>
      </c>
      <c r="AR119" s="143" t="s">
        <v>964</v>
      </c>
      <c r="AT119" s="143" t="s">
        <v>212</v>
      </c>
      <c r="AU119" s="143" t="s">
        <v>82</v>
      </c>
      <c r="AY119" s="18" t="s">
        <v>208</v>
      </c>
      <c r="BE119" s="144">
        <f>IF(N119="základní",J119,0)</f>
        <v>0</v>
      </c>
      <c r="BF119" s="144">
        <f>IF(N119="snížená",J119,0)</f>
        <v>0</v>
      </c>
      <c r="BG119" s="144">
        <f>IF(N119="zákl. přenesená",J119,0)</f>
        <v>0</v>
      </c>
      <c r="BH119" s="144">
        <f>IF(N119="sníž. přenesená",J119,0)</f>
        <v>0</v>
      </c>
      <c r="BI119" s="144">
        <f>IF(N119="nulová",J119,0)</f>
        <v>0</v>
      </c>
      <c r="BJ119" s="18" t="s">
        <v>80</v>
      </c>
      <c r="BK119" s="144">
        <f>ROUND(I119*H119,2)</f>
        <v>0</v>
      </c>
      <c r="BL119" s="18" t="s">
        <v>964</v>
      </c>
      <c r="BM119" s="143" t="s">
        <v>1271</v>
      </c>
    </row>
    <row r="120" spans="2:47" s="1" customFormat="1" ht="12">
      <c r="B120" s="33"/>
      <c r="D120" s="145" t="s">
        <v>218</v>
      </c>
      <c r="F120" s="146" t="s">
        <v>1270</v>
      </c>
      <c r="I120" s="147"/>
      <c r="L120" s="33"/>
      <c r="M120" s="182"/>
      <c r="N120" s="183"/>
      <c r="O120" s="183"/>
      <c r="P120" s="183"/>
      <c r="Q120" s="183"/>
      <c r="R120" s="183"/>
      <c r="S120" s="183"/>
      <c r="T120" s="184"/>
      <c r="AT120" s="18" t="s">
        <v>218</v>
      </c>
      <c r="AU120" s="18" t="s">
        <v>82</v>
      </c>
    </row>
    <row r="121" spans="2:12" s="1" customFormat="1" ht="6.95" customHeight="1"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33"/>
    </row>
  </sheetData>
  <sheetProtection algorithmName="SHA-512" hashValue="/kfS+d/AcqDxQlFQ3w4KbvwAb7rqvIrZS/ZZz7okhZ0+3xMTGoIFZv0i/hdFRGbVTmZLyHDWDA4PI79rIvpKpg==" saltValue="/YjrGCETWuXpYVd2I0Jq0F7fUYGI9YnWDzRuuTX1ouw18s4gaciFXDrrwTpiyoW49Rgc/hjZDPbuWgEdWSSuzQ==" spinCount="100000" sheet="1" objects="1" scenarios="1" formatColumns="0" formatRows="0" autoFilter="0"/>
  <autoFilter ref="C90:K120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6" r:id="rId1" display="https://podminky.urs.cz/item/CS_URS_2021_01/132151101"/>
    <hyperlink ref="F100" r:id="rId2" display="https://podminky.urs.cz/item/CS_URS_2023_02/174151101"/>
    <hyperlink ref="F103" r:id="rId3" display="https://podminky.urs.cz/item/CS_URS_2023_02/181951112"/>
    <hyperlink ref="F108" r:id="rId4" display="https://podminky.urs.cz/item/CS_URS_2023_02/451573111"/>
    <hyperlink ref="F116" r:id="rId5" display="https://podminky.urs.cz/item/CS_URS_2023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2:BM13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146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171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2" t="str">
        <f>'Rekapitulace stavby'!K6</f>
        <v>Přístavba objektu SOŠ a SOU Kladno</v>
      </c>
      <c r="F7" s="333"/>
      <c r="G7" s="333"/>
      <c r="H7" s="333"/>
      <c r="L7" s="21"/>
    </row>
    <row r="8" spans="2:12" ht="12" customHeight="1">
      <c r="B8" s="21"/>
      <c r="D8" s="28" t="s">
        <v>172</v>
      </c>
      <c r="L8" s="21"/>
    </row>
    <row r="9" spans="2:12" s="1" customFormat="1" ht="16.5" customHeight="1">
      <c r="B9" s="33"/>
      <c r="E9" s="332" t="s">
        <v>733</v>
      </c>
      <c r="F9" s="334"/>
      <c r="G9" s="334"/>
      <c r="H9" s="334"/>
      <c r="L9" s="33"/>
    </row>
    <row r="10" spans="2:12" s="1" customFormat="1" ht="12" customHeight="1">
      <c r="B10" s="33"/>
      <c r="D10" s="28" t="s">
        <v>174</v>
      </c>
      <c r="L10" s="33"/>
    </row>
    <row r="11" spans="2:12" s="1" customFormat="1" ht="16.5" customHeight="1">
      <c r="B11" s="33"/>
      <c r="E11" s="311" t="s">
        <v>1272</v>
      </c>
      <c r="F11" s="334"/>
      <c r="G11" s="334"/>
      <c r="H11" s="334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19. 9. 2023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19</v>
      </c>
      <c r="L16" s="33"/>
    </row>
    <row r="17" spans="2:12" s="1" customFormat="1" ht="18" customHeight="1">
      <c r="B17" s="33"/>
      <c r="E17" s="26" t="s">
        <v>27</v>
      </c>
      <c r="I17" s="28" t="s">
        <v>28</v>
      </c>
      <c r="J17" s="26" t="s">
        <v>19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29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35" t="str">
        <f>'Rekapitulace stavby'!E14</f>
        <v>Vyplň údaj</v>
      </c>
      <c r="F20" s="324"/>
      <c r="G20" s="324"/>
      <c r="H20" s="324"/>
      <c r="I20" s="28" t="s">
        <v>28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31</v>
      </c>
      <c r="I22" s="28" t="s">
        <v>26</v>
      </c>
      <c r="J22" s="26" t="s">
        <v>32</v>
      </c>
      <c r="L22" s="33"/>
    </row>
    <row r="23" spans="2:12" s="1" customFormat="1" ht="18" customHeight="1">
      <c r="B23" s="33"/>
      <c r="E23" s="26" t="s">
        <v>33</v>
      </c>
      <c r="I23" s="28" t="s">
        <v>28</v>
      </c>
      <c r="J23" s="26" t="s">
        <v>34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36</v>
      </c>
      <c r="I25" s="28" t="s">
        <v>26</v>
      </c>
      <c r="J25" s="26" t="s">
        <v>19</v>
      </c>
      <c r="L25" s="33"/>
    </row>
    <row r="26" spans="2:12" s="1" customFormat="1" ht="18" customHeight="1">
      <c r="B26" s="33"/>
      <c r="E26" s="26" t="s">
        <v>37</v>
      </c>
      <c r="I26" s="28" t="s">
        <v>28</v>
      </c>
      <c r="J26" s="26" t="s">
        <v>19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38</v>
      </c>
      <c r="L28" s="33"/>
    </row>
    <row r="29" spans="2:12" s="7" customFormat="1" ht="143.25" customHeight="1">
      <c r="B29" s="92"/>
      <c r="E29" s="328" t="s">
        <v>39</v>
      </c>
      <c r="F29" s="328"/>
      <c r="G29" s="328"/>
      <c r="H29" s="328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40</v>
      </c>
      <c r="J32" s="64">
        <f>ROUND(J90,2)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42</v>
      </c>
      <c r="I34" s="36" t="s">
        <v>41</v>
      </c>
      <c r="J34" s="36" t="s">
        <v>43</v>
      </c>
      <c r="L34" s="33"/>
    </row>
    <row r="35" spans="2:12" s="1" customFormat="1" ht="14.45" customHeight="1">
      <c r="B35" s="33"/>
      <c r="D35" s="53" t="s">
        <v>44</v>
      </c>
      <c r="E35" s="28" t="s">
        <v>45</v>
      </c>
      <c r="F35" s="83">
        <f>ROUND((SUM(BE90:BE133)),2)</f>
        <v>0</v>
      </c>
      <c r="I35" s="94">
        <v>0.21</v>
      </c>
      <c r="J35" s="83">
        <f>ROUND(((SUM(BE90:BE133))*I35),2)</f>
        <v>0</v>
      </c>
      <c r="L35" s="33"/>
    </row>
    <row r="36" spans="2:12" s="1" customFormat="1" ht="14.45" customHeight="1">
      <c r="B36" s="33"/>
      <c r="E36" s="28" t="s">
        <v>46</v>
      </c>
      <c r="F36" s="83">
        <f>ROUND((SUM(BF90:BF133)),2)</f>
        <v>0</v>
      </c>
      <c r="I36" s="94">
        <v>0.12</v>
      </c>
      <c r="J36" s="83">
        <f>ROUND(((SUM(BF90:BF133))*I36),2)</f>
        <v>0</v>
      </c>
      <c r="L36" s="33"/>
    </row>
    <row r="37" spans="2:12" s="1" customFormat="1" ht="14.45" customHeight="1" hidden="1">
      <c r="B37" s="33"/>
      <c r="E37" s="28" t="s">
        <v>47</v>
      </c>
      <c r="F37" s="83">
        <f>ROUND((SUM(BG90:BG133)),2)</f>
        <v>0</v>
      </c>
      <c r="I37" s="94">
        <v>0.21</v>
      </c>
      <c r="J37" s="83">
        <f>0</f>
        <v>0</v>
      </c>
      <c r="L37" s="33"/>
    </row>
    <row r="38" spans="2:12" s="1" customFormat="1" ht="14.45" customHeight="1" hidden="1">
      <c r="B38" s="33"/>
      <c r="E38" s="28" t="s">
        <v>48</v>
      </c>
      <c r="F38" s="83">
        <f>ROUND((SUM(BH90:BH133)),2)</f>
        <v>0</v>
      </c>
      <c r="I38" s="94">
        <v>0.12</v>
      </c>
      <c r="J38" s="83">
        <f>0</f>
        <v>0</v>
      </c>
      <c r="L38" s="33"/>
    </row>
    <row r="39" spans="2:12" s="1" customFormat="1" ht="14.45" customHeight="1" hidden="1">
      <c r="B39" s="33"/>
      <c r="E39" s="28" t="s">
        <v>49</v>
      </c>
      <c r="F39" s="83">
        <f>ROUND((SUM(BI90:BI133)),2)</f>
        <v>0</v>
      </c>
      <c r="I39" s="94">
        <v>0</v>
      </c>
      <c r="J39" s="83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50</v>
      </c>
      <c r="E41" s="55"/>
      <c r="F41" s="55"/>
      <c r="G41" s="97" t="s">
        <v>51</v>
      </c>
      <c r="H41" s="98" t="s">
        <v>52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32" t="str">
        <f>E7</f>
        <v>Přístavba objektu SOŠ a SOU Kladno</v>
      </c>
      <c r="F50" s="333"/>
      <c r="G50" s="333"/>
      <c r="H50" s="333"/>
      <c r="L50" s="33"/>
    </row>
    <row r="51" spans="2:12" ht="12" customHeight="1">
      <c r="B51" s="21"/>
      <c r="C51" s="28" t="s">
        <v>172</v>
      </c>
      <c r="L51" s="21"/>
    </row>
    <row r="52" spans="2:12" s="1" customFormat="1" ht="16.5" customHeight="1">
      <c r="B52" s="33"/>
      <c r="E52" s="332" t="s">
        <v>733</v>
      </c>
      <c r="F52" s="334"/>
      <c r="G52" s="334"/>
      <c r="H52" s="334"/>
      <c r="L52" s="33"/>
    </row>
    <row r="53" spans="2:12" s="1" customFormat="1" ht="12" customHeight="1">
      <c r="B53" s="33"/>
      <c r="C53" s="28" t="s">
        <v>174</v>
      </c>
      <c r="L53" s="33"/>
    </row>
    <row r="54" spans="2:12" s="1" customFormat="1" ht="16.5" customHeight="1">
      <c r="B54" s="33"/>
      <c r="E54" s="311" t="str">
        <f>E11</f>
        <v>SO_04 - Přeložka kanalizace</v>
      </c>
      <c r="F54" s="334"/>
      <c r="G54" s="334"/>
      <c r="H54" s="334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Kladno</v>
      </c>
      <c r="I56" s="28" t="s">
        <v>23</v>
      </c>
      <c r="J56" s="50" t="str">
        <f>IF(J14="","",J14)</f>
        <v>19. 9. 2023</v>
      </c>
      <c r="L56" s="33"/>
    </row>
    <row r="57" spans="2:12" s="1" customFormat="1" ht="6.95" customHeight="1">
      <c r="B57" s="33"/>
      <c r="L57" s="33"/>
    </row>
    <row r="58" spans="2:12" s="1" customFormat="1" ht="40.15" customHeight="1">
      <c r="B58" s="33"/>
      <c r="C58" s="28" t="s">
        <v>25</v>
      </c>
      <c r="F58" s="26" t="str">
        <f>E17</f>
        <v>SOŠ a SOU Kladno, Nám. E. Beneše 2353, Kladno</v>
      </c>
      <c r="I58" s="28" t="s">
        <v>31</v>
      </c>
      <c r="J58" s="31" t="str">
        <f>E23</f>
        <v>Ateliér Civilista s.r.o., Bratronice 241, 273 63</v>
      </c>
      <c r="L58" s="33"/>
    </row>
    <row r="59" spans="2:12" s="1" customFormat="1" ht="15.2" customHeight="1">
      <c r="B59" s="33"/>
      <c r="C59" s="28" t="s">
        <v>29</v>
      </c>
      <c r="F59" s="26" t="str">
        <f>IF(E20="","",E20)</f>
        <v>Vyplň údaj</v>
      </c>
      <c r="I59" s="28" t="s">
        <v>36</v>
      </c>
      <c r="J59" s="31" t="str">
        <f>E26</f>
        <v xml:space="preserve">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72</v>
      </c>
      <c r="J63" s="64">
        <f>J90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J91</f>
        <v>0</v>
      </c>
      <c r="L64" s="104"/>
    </row>
    <row r="65" spans="2:12" s="9" customFormat="1" ht="19.9" customHeight="1">
      <c r="B65" s="108"/>
      <c r="D65" s="109" t="s">
        <v>735</v>
      </c>
      <c r="E65" s="110"/>
      <c r="F65" s="110"/>
      <c r="G65" s="110"/>
      <c r="H65" s="110"/>
      <c r="I65" s="110"/>
      <c r="J65" s="111">
        <f>J92</f>
        <v>0</v>
      </c>
      <c r="L65" s="108"/>
    </row>
    <row r="66" spans="2:12" s="9" customFormat="1" ht="19.9" customHeight="1">
      <c r="B66" s="108"/>
      <c r="D66" s="109" t="s">
        <v>1227</v>
      </c>
      <c r="E66" s="110"/>
      <c r="F66" s="110"/>
      <c r="G66" s="110"/>
      <c r="H66" s="110"/>
      <c r="I66" s="110"/>
      <c r="J66" s="111">
        <f>J111</f>
        <v>0</v>
      </c>
      <c r="L66" s="108"/>
    </row>
    <row r="67" spans="2:12" s="9" customFormat="1" ht="19.9" customHeight="1">
      <c r="B67" s="108"/>
      <c r="D67" s="109" t="s">
        <v>1273</v>
      </c>
      <c r="E67" s="110"/>
      <c r="F67" s="110"/>
      <c r="G67" s="110"/>
      <c r="H67" s="110"/>
      <c r="I67" s="110"/>
      <c r="J67" s="111">
        <f>J116</f>
        <v>0</v>
      </c>
      <c r="L67" s="108"/>
    </row>
    <row r="68" spans="2:12" s="9" customFormat="1" ht="19.9" customHeight="1">
      <c r="B68" s="108"/>
      <c r="D68" s="109" t="s">
        <v>185</v>
      </c>
      <c r="E68" s="110"/>
      <c r="F68" s="110"/>
      <c r="G68" s="110"/>
      <c r="H68" s="110"/>
      <c r="I68" s="110"/>
      <c r="J68" s="111">
        <f>J130</f>
        <v>0</v>
      </c>
      <c r="L68" s="108"/>
    </row>
    <row r="69" spans="2:12" s="1" customFormat="1" ht="21.75" customHeight="1">
      <c r="B69" s="33"/>
      <c r="L69" s="33"/>
    </row>
    <row r="70" spans="2:12" s="1" customFormat="1" ht="6.9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3"/>
    </row>
    <row r="74" spans="2:12" s="1" customFormat="1" ht="6.9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33"/>
    </row>
    <row r="75" spans="2:12" s="1" customFormat="1" ht="24.95" customHeight="1">
      <c r="B75" s="33"/>
      <c r="C75" s="22" t="s">
        <v>193</v>
      </c>
      <c r="L75" s="33"/>
    </row>
    <row r="76" spans="2:12" s="1" customFormat="1" ht="6.95" customHeight="1">
      <c r="B76" s="33"/>
      <c r="L76" s="33"/>
    </row>
    <row r="77" spans="2:12" s="1" customFormat="1" ht="12" customHeight="1">
      <c r="B77" s="33"/>
      <c r="C77" s="28" t="s">
        <v>16</v>
      </c>
      <c r="L77" s="33"/>
    </row>
    <row r="78" spans="2:12" s="1" customFormat="1" ht="16.5" customHeight="1">
      <c r="B78" s="33"/>
      <c r="E78" s="332" t="str">
        <f>E7</f>
        <v>Přístavba objektu SOŠ a SOU Kladno</v>
      </c>
      <c r="F78" s="333"/>
      <c r="G78" s="333"/>
      <c r="H78" s="333"/>
      <c r="L78" s="33"/>
    </row>
    <row r="79" spans="2:12" ht="12" customHeight="1">
      <c r="B79" s="21"/>
      <c r="C79" s="28" t="s">
        <v>172</v>
      </c>
      <c r="L79" s="21"/>
    </row>
    <row r="80" spans="2:12" s="1" customFormat="1" ht="16.5" customHeight="1">
      <c r="B80" s="33"/>
      <c r="E80" s="332" t="s">
        <v>733</v>
      </c>
      <c r="F80" s="334"/>
      <c r="G80" s="334"/>
      <c r="H80" s="334"/>
      <c r="L80" s="33"/>
    </row>
    <row r="81" spans="2:12" s="1" customFormat="1" ht="12" customHeight="1">
      <c r="B81" s="33"/>
      <c r="C81" s="28" t="s">
        <v>174</v>
      </c>
      <c r="L81" s="33"/>
    </row>
    <row r="82" spans="2:12" s="1" customFormat="1" ht="16.5" customHeight="1">
      <c r="B82" s="33"/>
      <c r="E82" s="311" t="str">
        <f>E11</f>
        <v>SO_04 - Přeložka kanalizace</v>
      </c>
      <c r="F82" s="334"/>
      <c r="G82" s="334"/>
      <c r="H82" s="334"/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8" t="s">
        <v>21</v>
      </c>
      <c r="F84" s="26" t="str">
        <f>F14</f>
        <v>Kladno</v>
      </c>
      <c r="I84" s="28" t="s">
        <v>23</v>
      </c>
      <c r="J84" s="50" t="str">
        <f>IF(J14="","",J14)</f>
        <v>19. 9. 2023</v>
      </c>
      <c r="L84" s="33"/>
    </row>
    <row r="85" spans="2:12" s="1" customFormat="1" ht="6.95" customHeight="1">
      <c r="B85" s="33"/>
      <c r="L85" s="33"/>
    </row>
    <row r="86" spans="2:12" s="1" customFormat="1" ht="40.15" customHeight="1">
      <c r="B86" s="33"/>
      <c r="C86" s="28" t="s">
        <v>25</v>
      </c>
      <c r="F86" s="26" t="str">
        <f>E17</f>
        <v>SOŠ a SOU Kladno, Nám. E. Beneše 2353, Kladno</v>
      </c>
      <c r="I86" s="28" t="s">
        <v>31</v>
      </c>
      <c r="J86" s="31" t="str">
        <f>E23</f>
        <v>Ateliér Civilista s.r.o., Bratronice 241, 273 63</v>
      </c>
      <c r="L86" s="33"/>
    </row>
    <row r="87" spans="2:12" s="1" customFormat="1" ht="15.2" customHeight="1">
      <c r="B87" s="33"/>
      <c r="C87" s="28" t="s">
        <v>29</v>
      </c>
      <c r="F87" s="26" t="str">
        <f>IF(E20="","",E20)</f>
        <v>Vyplň údaj</v>
      </c>
      <c r="I87" s="28" t="s">
        <v>36</v>
      </c>
      <c r="J87" s="31" t="str">
        <f>E26</f>
        <v xml:space="preserve"> </v>
      </c>
      <c r="L87" s="33"/>
    </row>
    <row r="88" spans="2:12" s="1" customFormat="1" ht="10.35" customHeight="1">
      <c r="B88" s="33"/>
      <c r="L88" s="33"/>
    </row>
    <row r="89" spans="2:20" s="10" customFormat="1" ht="29.25" customHeight="1">
      <c r="B89" s="112"/>
      <c r="C89" s="113" t="s">
        <v>194</v>
      </c>
      <c r="D89" s="114" t="s">
        <v>59</v>
      </c>
      <c r="E89" s="114" t="s">
        <v>55</v>
      </c>
      <c r="F89" s="114" t="s">
        <v>56</v>
      </c>
      <c r="G89" s="114" t="s">
        <v>195</v>
      </c>
      <c r="H89" s="114" t="s">
        <v>196</v>
      </c>
      <c r="I89" s="114" t="s">
        <v>197</v>
      </c>
      <c r="J89" s="114" t="s">
        <v>180</v>
      </c>
      <c r="K89" s="115" t="s">
        <v>198</v>
      </c>
      <c r="L89" s="112"/>
      <c r="M89" s="57" t="s">
        <v>19</v>
      </c>
      <c r="N89" s="58" t="s">
        <v>44</v>
      </c>
      <c r="O89" s="58" t="s">
        <v>199</v>
      </c>
      <c r="P89" s="58" t="s">
        <v>200</v>
      </c>
      <c r="Q89" s="58" t="s">
        <v>201</v>
      </c>
      <c r="R89" s="58" t="s">
        <v>202</v>
      </c>
      <c r="S89" s="58" t="s">
        <v>203</v>
      </c>
      <c r="T89" s="59" t="s">
        <v>204</v>
      </c>
    </row>
    <row r="90" spans="2:63" s="1" customFormat="1" ht="22.9" customHeight="1">
      <c r="B90" s="33"/>
      <c r="C90" s="62" t="s">
        <v>205</v>
      </c>
      <c r="J90" s="116">
        <f>BK90</f>
        <v>0</v>
      </c>
      <c r="L90" s="33"/>
      <c r="M90" s="60"/>
      <c r="N90" s="51"/>
      <c r="O90" s="51"/>
      <c r="P90" s="117">
        <f>P91</f>
        <v>0</v>
      </c>
      <c r="Q90" s="51"/>
      <c r="R90" s="117">
        <f>R91</f>
        <v>0.23863499999999999</v>
      </c>
      <c r="S90" s="51"/>
      <c r="T90" s="118">
        <f>T91</f>
        <v>0</v>
      </c>
      <c r="AT90" s="18" t="s">
        <v>73</v>
      </c>
      <c r="AU90" s="18" t="s">
        <v>181</v>
      </c>
      <c r="BK90" s="119">
        <f>BK91</f>
        <v>0</v>
      </c>
    </row>
    <row r="91" spans="2:63" s="11" customFormat="1" ht="25.9" customHeight="1">
      <c r="B91" s="120"/>
      <c r="D91" s="121" t="s">
        <v>73</v>
      </c>
      <c r="E91" s="122" t="s">
        <v>206</v>
      </c>
      <c r="F91" s="122" t="s">
        <v>207</v>
      </c>
      <c r="I91" s="123"/>
      <c r="J91" s="124">
        <f>BK91</f>
        <v>0</v>
      </c>
      <c r="L91" s="120"/>
      <c r="M91" s="125"/>
      <c r="P91" s="126">
        <f>P92+P111+P116+P130</f>
        <v>0</v>
      </c>
      <c r="R91" s="126">
        <f>R92+R111+R116+R130</f>
        <v>0.23863499999999999</v>
      </c>
      <c r="T91" s="127">
        <f>T92+T111+T116+T130</f>
        <v>0</v>
      </c>
      <c r="AR91" s="121" t="s">
        <v>80</v>
      </c>
      <c r="AT91" s="128" t="s">
        <v>73</v>
      </c>
      <c r="AU91" s="128" t="s">
        <v>74</v>
      </c>
      <c r="AY91" s="121" t="s">
        <v>208</v>
      </c>
      <c r="BK91" s="129">
        <f>BK92+BK111+BK116+BK130</f>
        <v>0</v>
      </c>
    </row>
    <row r="92" spans="2:63" s="11" customFormat="1" ht="22.9" customHeight="1">
      <c r="B92" s="120"/>
      <c r="D92" s="121" t="s">
        <v>73</v>
      </c>
      <c r="E92" s="130" t="s">
        <v>80</v>
      </c>
      <c r="F92" s="130" t="s">
        <v>740</v>
      </c>
      <c r="I92" s="123"/>
      <c r="J92" s="131">
        <f>BK92</f>
        <v>0</v>
      </c>
      <c r="L92" s="120"/>
      <c r="M92" s="125"/>
      <c r="P92" s="126">
        <f>SUM(P93:P110)</f>
        <v>0</v>
      </c>
      <c r="R92" s="126">
        <f>SUM(R93:R110)</f>
        <v>0.153</v>
      </c>
      <c r="T92" s="127">
        <f>SUM(T93:T110)</f>
        <v>0</v>
      </c>
      <c r="AR92" s="121" t="s">
        <v>80</v>
      </c>
      <c r="AT92" s="128" t="s">
        <v>73</v>
      </c>
      <c r="AU92" s="128" t="s">
        <v>80</v>
      </c>
      <c r="AY92" s="121" t="s">
        <v>208</v>
      </c>
      <c r="BK92" s="129">
        <f>SUM(BK93:BK110)</f>
        <v>0</v>
      </c>
    </row>
    <row r="93" spans="2:65" s="1" customFormat="1" ht="21.75" customHeight="1">
      <c r="B93" s="33"/>
      <c r="C93" s="132" t="s">
        <v>80</v>
      </c>
      <c r="D93" s="132" t="s">
        <v>212</v>
      </c>
      <c r="E93" s="133" t="s">
        <v>1274</v>
      </c>
      <c r="F93" s="134" t="s">
        <v>1275</v>
      </c>
      <c r="G93" s="135" t="s">
        <v>762</v>
      </c>
      <c r="H93" s="136">
        <v>102</v>
      </c>
      <c r="I93" s="137"/>
      <c r="J93" s="138">
        <f>ROUND(I93*H93,2)</f>
        <v>0</v>
      </c>
      <c r="K93" s="134" t="s">
        <v>1239</v>
      </c>
      <c r="L93" s="33"/>
      <c r="M93" s="139" t="s">
        <v>19</v>
      </c>
      <c r="N93" s="140" t="s">
        <v>45</v>
      </c>
      <c r="P93" s="141">
        <f>O93*H93</f>
        <v>0</v>
      </c>
      <c r="Q93" s="141">
        <v>0</v>
      </c>
      <c r="R93" s="141">
        <f>Q93*H93</f>
        <v>0</v>
      </c>
      <c r="S93" s="141">
        <v>0</v>
      </c>
      <c r="T93" s="142">
        <f>S93*H93</f>
        <v>0</v>
      </c>
      <c r="AR93" s="143" t="s">
        <v>112</v>
      </c>
      <c r="AT93" s="143" t="s">
        <v>212</v>
      </c>
      <c r="AU93" s="143" t="s">
        <v>82</v>
      </c>
      <c r="AY93" s="18" t="s">
        <v>208</v>
      </c>
      <c r="BE93" s="144">
        <f>IF(N93="základní",J93,0)</f>
        <v>0</v>
      </c>
      <c r="BF93" s="144">
        <f>IF(N93="snížená",J93,0)</f>
        <v>0</v>
      </c>
      <c r="BG93" s="144">
        <f>IF(N93="zákl. přenesená",J93,0)</f>
        <v>0</v>
      </c>
      <c r="BH93" s="144">
        <f>IF(N93="sníž. přenesená",J93,0)</f>
        <v>0</v>
      </c>
      <c r="BI93" s="144">
        <f>IF(N93="nulová",J93,0)</f>
        <v>0</v>
      </c>
      <c r="BJ93" s="18" t="s">
        <v>80</v>
      </c>
      <c r="BK93" s="144">
        <f>ROUND(I93*H93,2)</f>
        <v>0</v>
      </c>
      <c r="BL93" s="18" t="s">
        <v>112</v>
      </c>
      <c r="BM93" s="143" t="s">
        <v>1276</v>
      </c>
    </row>
    <row r="94" spans="2:47" s="1" customFormat="1" ht="19.5">
      <c r="B94" s="33"/>
      <c r="D94" s="145" t="s">
        <v>218</v>
      </c>
      <c r="F94" s="146" t="s">
        <v>1277</v>
      </c>
      <c r="I94" s="147"/>
      <c r="L94" s="33"/>
      <c r="M94" s="148"/>
      <c r="T94" s="54"/>
      <c r="AT94" s="18" t="s">
        <v>218</v>
      </c>
      <c r="AU94" s="18" t="s">
        <v>82</v>
      </c>
    </row>
    <row r="95" spans="2:47" s="1" customFormat="1" ht="12">
      <c r="B95" s="33"/>
      <c r="D95" s="149" t="s">
        <v>220</v>
      </c>
      <c r="F95" s="150" t="s">
        <v>1278</v>
      </c>
      <c r="I95" s="147"/>
      <c r="L95" s="33"/>
      <c r="M95" s="148"/>
      <c r="T95" s="54"/>
      <c r="AT95" s="18" t="s">
        <v>220</v>
      </c>
      <c r="AU95" s="18" t="s">
        <v>82</v>
      </c>
    </row>
    <row r="96" spans="2:51" s="13" customFormat="1" ht="12">
      <c r="B96" s="157"/>
      <c r="D96" s="145" t="s">
        <v>222</v>
      </c>
      <c r="E96" s="158" t="s">
        <v>19</v>
      </c>
      <c r="F96" s="159" t="s">
        <v>1279</v>
      </c>
      <c r="H96" s="160">
        <v>102</v>
      </c>
      <c r="I96" s="161"/>
      <c r="L96" s="157"/>
      <c r="M96" s="162"/>
      <c r="T96" s="163"/>
      <c r="AT96" s="158" t="s">
        <v>222</v>
      </c>
      <c r="AU96" s="158" t="s">
        <v>82</v>
      </c>
      <c r="AV96" s="13" t="s">
        <v>82</v>
      </c>
      <c r="AW96" s="13" t="s">
        <v>35</v>
      </c>
      <c r="AX96" s="13" t="s">
        <v>80</v>
      </c>
      <c r="AY96" s="158" t="s">
        <v>208</v>
      </c>
    </row>
    <row r="97" spans="2:65" s="1" customFormat="1" ht="16.5" customHeight="1">
      <c r="B97" s="33"/>
      <c r="C97" s="132" t="s">
        <v>82</v>
      </c>
      <c r="D97" s="132" t="s">
        <v>212</v>
      </c>
      <c r="E97" s="133" t="s">
        <v>1280</v>
      </c>
      <c r="F97" s="134" t="s">
        <v>1281</v>
      </c>
      <c r="G97" s="135" t="s">
        <v>215</v>
      </c>
      <c r="H97" s="136">
        <v>180</v>
      </c>
      <c r="I97" s="137"/>
      <c r="J97" s="138">
        <f>ROUND(I97*H97,2)</f>
        <v>0</v>
      </c>
      <c r="K97" s="134" t="s">
        <v>19</v>
      </c>
      <c r="L97" s="33"/>
      <c r="M97" s="139" t="s">
        <v>19</v>
      </c>
      <c r="N97" s="140" t="s">
        <v>45</v>
      </c>
      <c r="P97" s="141">
        <f>O97*H97</f>
        <v>0</v>
      </c>
      <c r="Q97" s="141">
        <v>0.00085</v>
      </c>
      <c r="R97" s="141">
        <f>Q97*H97</f>
        <v>0.153</v>
      </c>
      <c r="S97" s="141">
        <v>0</v>
      </c>
      <c r="T97" s="142">
        <f>S97*H97</f>
        <v>0</v>
      </c>
      <c r="AR97" s="143" t="s">
        <v>112</v>
      </c>
      <c r="AT97" s="143" t="s">
        <v>212</v>
      </c>
      <c r="AU97" s="143" t="s">
        <v>82</v>
      </c>
      <c r="AY97" s="18" t="s">
        <v>208</v>
      </c>
      <c r="BE97" s="144">
        <f>IF(N97="základní",J97,0)</f>
        <v>0</v>
      </c>
      <c r="BF97" s="144">
        <f>IF(N97="snížená",J97,0)</f>
        <v>0</v>
      </c>
      <c r="BG97" s="144">
        <f>IF(N97="zákl. přenesená",J97,0)</f>
        <v>0</v>
      </c>
      <c r="BH97" s="144">
        <f>IF(N97="sníž. přenesená",J97,0)</f>
        <v>0</v>
      </c>
      <c r="BI97" s="144">
        <f>IF(N97="nulová",J97,0)</f>
        <v>0</v>
      </c>
      <c r="BJ97" s="18" t="s">
        <v>80</v>
      </c>
      <c r="BK97" s="144">
        <f>ROUND(I97*H97,2)</f>
        <v>0</v>
      </c>
      <c r="BL97" s="18" t="s">
        <v>112</v>
      </c>
      <c r="BM97" s="143" t="s">
        <v>1282</v>
      </c>
    </row>
    <row r="98" spans="2:47" s="1" customFormat="1" ht="12">
      <c r="B98" s="33"/>
      <c r="D98" s="145" t="s">
        <v>218</v>
      </c>
      <c r="F98" s="146" t="s">
        <v>1283</v>
      </c>
      <c r="I98" s="147"/>
      <c r="L98" s="33"/>
      <c r="M98" s="148"/>
      <c r="T98" s="54"/>
      <c r="AT98" s="18" t="s">
        <v>218</v>
      </c>
      <c r="AU98" s="18" t="s">
        <v>82</v>
      </c>
    </row>
    <row r="99" spans="2:51" s="13" customFormat="1" ht="12">
      <c r="B99" s="157"/>
      <c r="D99" s="145" t="s">
        <v>222</v>
      </c>
      <c r="E99" s="158" t="s">
        <v>19</v>
      </c>
      <c r="F99" s="159" t="s">
        <v>1284</v>
      </c>
      <c r="H99" s="160">
        <v>90</v>
      </c>
      <c r="I99" s="161"/>
      <c r="L99" s="157"/>
      <c r="M99" s="162"/>
      <c r="T99" s="163"/>
      <c r="AT99" s="158" t="s">
        <v>222</v>
      </c>
      <c r="AU99" s="158" t="s">
        <v>82</v>
      </c>
      <c r="AV99" s="13" t="s">
        <v>82</v>
      </c>
      <c r="AW99" s="13" t="s">
        <v>35</v>
      </c>
      <c r="AX99" s="13" t="s">
        <v>74</v>
      </c>
      <c r="AY99" s="158" t="s">
        <v>208</v>
      </c>
    </row>
    <row r="100" spans="2:51" s="13" customFormat="1" ht="12">
      <c r="B100" s="157"/>
      <c r="D100" s="145" t="s">
        <v>222</v>
      </c>
      <c r="E100" s="158" t="s">
        <v>19</v>
      </c>
      <c r="F100" s="159" t="s">
        <v>1284</v>
      </c>
      <c r="H100" s="160">
        <v>90</v>
      </c>
      <c r="I100" s="161"/>
      <c r="L100" s="157"/>
      <c r="M100" s="162"/>
      <c r="T100" s="163"/>
      <c r="AT100" s="158" t="s">
        <v>222</v>
      </c>
      <c r="AU100" s="158" t="s">
        <v>82</v>
      </c>
      <c r="AV100" s="13" t="s">
        <v>82</v>
      </c>
      <c r="AW100" s="13" t="s">
        <v>35</v>
      </c>
      <c r="AX100" s="13" t="s">
        <v>74</v>
      </c>
      <c r="AY100" s="158" t="s">
        <v>208</v>
      </c>
    </row>
    <row r="101" spans="2:51" s="14" customFormat="1" ht="12">
      <c r="B101" s="164"/>
      <c r="D101" s="145" t="s">
        <v>222</v>
      </c>
      <c r="E101" s="165" t="s">
        <v>19</v>
      </c>
      <c r="F101" s="166" t="s">
        <v>226</v>
      </c>
      <c r="H101" s="167">
        <v>180</v>
      </c>
      <c r="I101" s="168"/>
      <c r="L101" s="164"/>
      <c r="M101" s="169"/>
      <c r="T101" s="170"/>
      <c r="AT101" s="165" t="s">
        <v>222</v>
      </c>
      <c r="AU101" s="165" t="s">
        <v>82</v>
      </c>
      <c r="AV101" s="14" t="s">
        <v>112</v>
      </c>
      <c r="AW101" s="14" t="s">
        <v>35</v>
      </c>
      <c r="AX101" s="14" t="s">
        <v>80</v>
      </c>
      <c r="AY101" s="165" t="s">
        <v>208</v>
      </c>
    </row>
    <row r="102" spans="2:65" s="1" customFormat="1" ht="16.5" customHeight="1">
      <c r="B102" s="33"/>
      <c r="C102" s="132" t="s">
        <v>90</v>
      </c>
      <c r="D102" s="132" t="s">
        <v>212</v>
      </c>
      <c r="E102" s="133" t="s">
        <v>1285</v>
      </c>
      <c r="F102" s="134" t="s">
        <v>1286</v>
      </c>
      <c r="G102" s="135" t="s">
        <v>215</v>
      </c>
      <c r="H102" s="136">
        <v>180</v>
      </c>
      <c r="I102" s="137"/>
      <c r="J102" s="138">
        <f>ROUND(I102*H102,2)</f>
        <v>0</v>
      </c>
      <c r="K102" s="134" t="s">
        <v>19</v>
      </c>
      <c r="L102" s="33"/>
      <c r="M102" s="139" t="s">
        <v>19</v>
      </c>
      <c r="N102" s="140" t="s">
        <v>45</v>
      </c>
      <c r="P102" s="141">
        <f>O102*H102</f>
        <v>0</v>
      </c>
      <c r="Q102" s="141">
        <v>0</v>
      </c>
      <c r="R102" s="141">
        <f>Q102*H102</f>
        <v>0</v>
      </c>
      <c r="S102" s="141">
        <v>0</v>
      </c>
      <c r="T102" s="142">
        <f>S102*H102</f>
        <v>0</v>
      </c>
      <c r="AR102" s="143" t="s">
        <v>112</v>
      </c>
      <c r="AT102" s="143" t="s">
        <v>212</v>
      </c>
      <c r="AU102" s="143" t="s">
        <v>82</v>
      </c>
      <c r="AY102" s="18" t="s">
        <v>208</v>
      </c>
      <c r="BE102" s="144">
        <f>IF(N102="základní",J102,0)</f>
        <v>0</v>
      </c>
      <c r="BF102" s="144">
        <f>IF(N102="snížená",J102,0)</f>
        <v>0</v>
      </c>
      <c r="BG102" s="144">
        <f>IF(N102="zákl. přenesená",J102,0)</f>
        <v>0</v>
      </c>
      <c r="BH102" s="144">
        <f>IF(N102="sníž. přenesená",J102,0)</f>
        <v>0</v>
      </c>
      <c r="BI102" s="144">
        <f>IF(N102="nulová",J102,0)</f>
        <v>0</v>
      </c>
      <c r="BJ102" s="18" t="s">
        <v>80</v>
      </c>
      <c r="BK102" s="144">
        <f>ROUND(I102*H102,2)</f>
        <v>0</v>
      </c>
      <c r="BL102" s="18" t="s">
        <v>112</v>
      </c>
      <c r="BM102" s="143" t="s">
        <v>1287</v>
      </c>
    </row>
    <row r="103" spans="2:47" s="1" customFormat="1" ht="19.5">
      <c r="B103" s="33"/>
      <c r="D103" s="145" t="s">
        <v>218</v>
      </c>
      <c r="F103" s="146" t="s">
        <v>1288</v>
      </c>
      <c r="I103" s="147"/>
      <c r="L103" s="33"/>
      <c r="M103" s="148"/>
      <c r="T103" s="54"/>
      <c r="AT103" s="18" t="s">
        <v>218</v>
      </c>
      <c r="AU103" s="18" t="s">
        <v>82</v>
      </c>
    </row>
    <row r="104" spans="2:65" s="1" customFormat="1" ht="16.5" customHeight="1">
      <c r="B104" s="33"/>
      <c r="C104" s="132" t="s">
        <v>112</v>
      </c>
      <c r="D104" s="132" t="s">
        <v>212</v>
      </c>
      <c r="E104" s="133" t="s">
        <v>1237</v>
      </c>
      <c r="F104" s="134" t="s">
        <v>1238</v>
      </c>
      <c r="G104" s="135" t="s">
        <v>762</v>
      </c>
      <c r="H104" s="136">
        <v>99.6</v>
      </c>
      <c r="I104" s="137"/>
      <c r="J104" s="138">
        <f>ROUND(I104*H104,2)</f>
        <v>0</v>
      </c>
      <c r="K104" s="134" t="s">
        <v>1239</v>
      </c>
      <c r="L104" s="33"/>
      <c r="M104" s="139" t="s">
        <v>19</v>
      </c>
      <c r="N104" s="140" t="s">
        <v>45</v>
      </c>
      <c r="P104" s="141">
        <f>O104*H104</f>
        <v>0</v>
      </c>
      <c r="Q104" s="141">
        <v>0</v>
      </c>
      <c r="R104" s="141">
        <f>Q104*H104</f>
        <v>0</v>
      </c>
      <c r="S104" s="141">
        <v>0</v>
      </c>
      <c r="T104" s="142">
        <f>S104*H104</f>
        <v>0</v>
      </c>
      <c r="AR104" s="143" t="s">
        <v>112</v>
      </c>
      <c r="AT104" s="143" t="s">
        <v>212</v>
      </c>
      <c r="AU104" s="143" t="s">
        <v>82</v>
      </c>
      <c r="AY104" s="18" t="s">
        <v>208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8" t="s">
        <v>80</v>
      </c>
      <c r="BK104" s="144">
        <f>ROUND(I104*H104,2)</f>
        <v>0</v>
      </c>
      <c r="BL104" s="18" t="s">
        <v>112</v>
      </c>
      <c r="BM104" s="143" t="s">
        <v>1289</v>
      </c>
    </row>
    <row r="105" spans="2:47" s="1" customFormat="1" ht="19.5">
      <c r="B105" s="33"/>
      <c r="D105" s="145" t="s">
        <v>218</v>
      </c>
      <c r="F105" s="146" t="s">
        <v>1241</v>
      </c>
      <c r="I105" s="147"/>
      <c r="L105" s="33"/>
      <c r="M105" s="148"/>
      <c r="T105" s="54"/>
      <c r="AT105" s="18" t="s">
        <v>218</v>
      </c>
      <c r="AU105" s="18" t="s">
        <v>82</v>
      </c>
    </row>
    <row r="106" spans="2:47" s="1" customFormat="1" ht="12">
      <c r="B106" s="33"/>
      <c r="D106" s="149" t="s">
        <v>220</v>
      </c>
      <c r="F106" s="150" t="s">
        <v>1242</v>
      </c>
      <c r="I106" s="147"/>
      <c r="L106" s="33"/>
      <c r="M106" s="148"/>
      <c r="T106" s="54"/>
      <c r="AT106" s="18" t="s">
        <v>220</v>
      </c>
      <c r="AU106" s="18" t="s">
        <v>82</v>
      </c>
    </row>
    <row r="107" spans="2:65" s="1" customFormat="1" ht="16.5" customHeight="1">
      <c r="B107" s="33"/>
      <c r="C107" s="132" t="s">
        <v>775</v>
      </c>
      <c r="D107" s="132" t="s">
        <v>212</v>
      </c>
      <c r="E107" s="133" t="s">
        <v>1243</v>
      </c>
      <c r="F107" s="134" t="s">
        <v>1244</v>
      </c>
      <c r="G107" s="135" t="s">
        <v>215</v>
      </c>
      <c r="H107" s="136">
        <v>30</v>
      </c>
      <c r="I107" s="137"/>
      <c r="J107" s="138">
        <f>ROUND(I107*H107,2)</f>
        <v>0</v>
      </c>
      <c r="K107" s="134" t="s">
        <v>1239</v>
      </c>
      <c r="L107" s="33"/>
      <c r="M107" s="139" t="s">
        <v>19</v>
      </c>
      <c r="N107" s="140" t="s">
        <v>45</v>
      </c>
      <c r="P107" s="141">
        <f>O107*H107</f>
        <v>0</v>
      </c>
      <c r="Q107" s="141">
        <v>0</v>
      </c>
      <c r="R107" s="141">
        <f>Q107*H107</f>
        <v>0</v>
      </c>
      <c r="S107" s="141">
        <v>0</v>
      </c>
      <c r="T107" s="142">
        <f>S107*H107</f>
        <v>0</v>
      </c>
      <c r="AR107" s="143" t="s">
        <v>112</v>
      </c>
      <c r="AT107" s="143" t="s">
        <v>212</v>
      </c>
      <c r="AU107" s="143" t="s">
        <v>82</v>
      </c>
      <c r="AY107" s="18" t="s">
        <v>208</v>
      </c>
      <c r="BE107" s="144">
        <f>IF(N107="základní",J107,0)</f>
        <v>0</v>
      </c>
      <c r="BF107" s="144">
        <f>IF(N107="snížená",J107,0)</f>
        <v>0</v>
      </c>
      <c r="BG107" s="144">
        <f>IF(N107="zákl. přenesená",J107,0)</f>
        <v>0</v>
      </c>
      <c r="BH107" s="144">
        <f>IF(N107="sníž. přenesená",J107,0)</f>
        <v>0</v>
      </c>
      <c r="BI107" s="144">
        <f>IF(N107="nulová",J107,0)</f>
        <v>0</v>
      </c>
      <c r="BJ107" s="18" t="s">
        <v>80</v>
      </c>
      <c r="BK107" s="144">
        <f>ROUND(I107*H107,2)</f>
        <v>0</v>
      </c>
      <c r="BL107" s="18" t="s">
        <v>112</v>
      </c>
      <c r="BM107" s="143" t="s">
        <v>1290</v>
      </c>
    </row>
    <row r="108" spans="2:47" s="1" customFormat="1" ht="12">
      <c r="B108" s="33"/>
      <c r="D108" s="145" t="s">
        <v>218</v>
      </c>
      <c r="F108" s="146" t="s">
        <v>1246</v>
      </c>
      <c r="I108" s="147"/>
      <c r="L108" s="33"/>
      <c r="M108" s="148"/>
      <c r="T108" s="54"/>
      <c r="AT108" s="18" t="s">
        <v>218</v>
      </c>
      <c r="AU108" s="18" t="s">
        <v>82</v>
      </c>
    </row>
    <row r="109" spans="2:47" s="1" customFormat="1" ht="12">
      <c r="B109" s="33"/>
      <c r="D109" s="149" t="s">
        <v>220</v>
      </c>
      <c r="F109" s="150" t="s">
        <v>1247</v>
      </c>
      <c r="I109" s="147"/>
      <c r="L109" s="33"/>
      <c r="M109" s="148"/>
      <c r="T109" s="54"/>
      <c r="AT109" s="18" t="s">
        <v>220</v>
      </c>
      <c r="AU109" s="18" t="s">
        <v>82</v>
      </c>
    </row>
    <row r="110" spans="2:51" s="13" customFormat="1" ht="12">
      <c r="B110" s="157"/>
      <c r="D110" s="145" t="s">
        <v>222</v>
      </c>
      <c r="E110" s="158" t="s">
        <v>19</v>
      </c>
      <c r="F110" s="159" t="s">
        <v>1291</v>
      </c>
      <c r="H110" s="160">
        <v>30</v>
      </c>
      <c r="I110" s="161"/>
      <c r="L110" s="157"/>
      <c r="M110" s="162"/>
      <c r="T110" s="163"/>
      <c r="AT110" s="158" t="s">
        <v>222</v>
      </c>
      <c r="AU110" s="158" t="s">
        <v>82</v>
      </c>
      <c r="AV110" s="13" t="s">
        <v>82</v>
      </c>
      <c r="AW110" s="13" t="s">
        <v>35</v>
      </c>
      <c r="AX110" s="13" t="s">
        <v>80</v>
      </c>
      <c r="AY110" s="158" t="s">
        <v>208</v>
      </c>
    </row>
    <row r="111" spans="2:63" s="11" customFormat="1" ht="22.9" customHeight="1">
      <c r="B111" s="120"/>
      <c r="D111" s="121" t="s">
        <v>73</v>
      </c>
      <c r="E111" s="130" t="s">
        <v>112</v>
      </c>
      <c r="F111" s="130" t="s">
        <v>1249</v>
      </c>
      <c r="I111" s="123"/>
      <c r="J111" s="131">
        <f>BK111</f>
        <v>0</v>
      </c>
      <c r="L111" s="120"/>
      <c r="M111" s="125"/>
      <c r="P111" s="126">
        <f>SUM(P112:P115)</f>
        <v>0</v>
      </c>
      <c r="R111" s="126">
        <f>SUM(R112:R115)</f>
        <v>0</v>
      </c>
      <c r="T111" s="127">
        <f>SUM(T112:T115)</f>
        <v>0</v>
      </c>
      <c r="AR111" s="121" t="s">
        <v>80</v>
      </c>
      <c r="AT111" s="128" t="s">
        <v>73</v>
      </c>
      <c r="AU111" s="128" t="s">
        <v>80</v>
      </c>
      <c r="AY111" s="121" t="s">
        <v>208</v>
      </c>
      <c r="BK111" s="129">
        <f>SUM(BK112:BK115)</f>
        <v>0</v>
      </c>
    </row>
    <row r="112" spans="2:65" s="1" customFormat="1" ht="16.5" customHeight="1">
      <c r="B112" s="33"/>
      <c r="C112" s="132" t="s">
        <v>209</v>
      </c>
      <c r="D112" s="132" t="s">
        <v>212</v>
      </c>
      <c r="E112" s="133" t="s">
        <v>1250</v>
      </c>
      <c r="F112" s="134" t="s">
        <v>1251</v>
      </c>
      <c r="G112" s="135" t="s">
        <v>762</v>
      </c>
      <c r="H112" s="136">
        <v>2.4</v>
      </c>
      <c r="I112" s="137"/>
      <c r="J112" s="138">
        <f>ROUND(I112*H112,2)</f>
        <v>0</v>
      </c>
      <c r="K112" s="134" t="s">
        <v>1239</v>
      </c>
      <c r="L112" s="33"/>
      <c r="M112" s="139" t="s">
        <v>19</v>
      </c>
      <c r="N112" s="140" t="s">
        <v>45</v>
      </c>
      <c r="P112" s="141">
        <f>O112*H112</f>
        <v>0</v>
      </c>
      <c r="Q112" s="141">
        <v>0</v>
      </c>
      <c r="R112" s="141">
        <f>Q112*H112</f>
        <v>0</v>
      </c>
      <c r="S112" s="141">
        <v>0</v>
      </c>
      <c r="T112" s="142">
        <f>S112*H112</f>
        <v>0</v>
      </c>
      <c r="AR112" s="143" t="s">
        <v>112</v>
      </c>
      <c r="AT112" s="143" t="s">
        <v>212</v>
      </c>
      <c r="AU112" s="143" t="s">
        <v>82</v>
      </c>
      <c r="AY112" s="18" t="s">
        <v>208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8" t="s">
        <v>80</v>
      </c>
      <c r="BK112" s="144">
        <f>ROUND(I112*H112,2)</f>
        <v>0</v>
      </c>
      <c r="BL112" s="18" t="s">
        <v>112</v>
      </c>
      <c r="BM112" s="143" t="s">
        <v>1292</v>
      </c>
    </row>
    <row r="113" spans="2:47" s="1" customFormat="1" ht="12">
      <c r="B113" s="33"/>
      <c r="D113" s="145" t="s">
        <v>218</v>
      </c>
      <c r="F113" s="146" t="s">
        <v>1253</v>
      </c>
      <c r="I113" s="147"/>
      <c r="L113" s="33"/>
      <c r="M113" s="148"/>
      <c r="T113" s="54"/>
      <c r="AT113" s="18" t="s">
        <v>218</v>
      </c>
      <c r="AU113" s="18" t="s">
        <v>82</v>
      </c>
    </row>
    <row r="114" spans="2:47" s="1" customFormat="1" ht="12">
      <c r="B114" s="33"/>
      <c r="D114" s="149" t="s">
        <v>220</v>
      </c>
      <c r="F114" s="150" t="s">
        <v>1254</v>
      </c>
      <c r="I114" s="147"/>
      <c r="L114" s="33"/>
      <c r="M114" s="148"/>
      <c r="T114" s="54"/>
      <c r="AT114" s="18" t="s">
        <v>220</v>
      </c>
      <c r="AU114" s="18" t="s">
        <v>82</v>
      </c>
    </row>
    <row r="115" spans="2:51" s="13" customFormat="1" ht="12">
      <c r="B115" s="157"/>
      <c r="D115" s="145" t="s">
        <v>222</v>
      </c>
      <c r="E115" s="158" t="s">
        <v>19</v>
      </c>
      <c r="F115" s="159" t="s">
        <v>1293</v>
      </c>
      <c r="H115" s="160">
        <v>2.4</v>
      </c>
      <c r="I115" s="161"/>
      <c r="L115" s="157"/>
      <c r="M115" s="162"/>
      <c r="T115" s="163"/>
      <c r="AT115" s="158" t="s">
        <v>222</v>
      </c>
      <c r="AU115" s="158" t="s">
        <v>82</v>
      </c>
      <c r="AV115" s="13" t="s">
        <v>82</v>
      </c>
      <c r="AW115" s="13" t="s">
        <v>35</v>
      </c>
      <c r="AX115" s="13" t="s">
        <v>80</v>
      </c>
      <c r="AY115" s="158" t="s">
        <v>208</v>
      </c>
    </row>
    <row r="116" spans="2:63" s="11" customFormat="1" ht="22.9" customHeight="1">
      <c r="B116" s="120"/>
      <c r="D116" s="121" t="s">
        <v>73</v>
      </c>
      <c r="E116" s="130" t="s">
        <v>245</v>
      </c>
      <c r="F116" s="130" t="s">
        <v>1294</v>
      </c>
      <c r="I116" s="123"/>
      <c r="J116" s="131">
        <f>BK116</f>
        <v>0</v>
      </c>
      <c r="L116" s="120"/>
      <c r="M116" s="125"/>
      <c r="P116" s="126">
        <f>SUM(P117:P129)</f>
        <v>0</v>
      </c>
      <c r="R116" s="126">
        <f>SUM(R117:R129)</f>
        <v>0.085635</v>
      </c>
      <c r="T116" s="127">
        <f>SUM(T117:T129)</f>
        <v>0</v>
      </c>
      <c r="AR116" s="121" t="s">
        <v>80</v>
      </c>
      <c r="AT116" s="128" t="s">
        <v>73</v>
      </c>
      <c r="AU116" s="128" t="s">
        <v>80</v>
      </c>
      <c r="AY116" s="121" t="s">
        <v>208</v>
      </c>
      <c r="BK116" s="129">
        <f>SUM(BK117:BK129)</f>
        <v>0</v>
      </c>
    </row>
    <row r="117" spans="2:65" s="1" customFormat="1" ht="16.5" customHeight="1">
      <c r="B117" s="33"/>
      <c r="C117" s="132" t="s">
        <v>788</v>
      </c>
      <c r="D117" s="132" t="s">
        <v>212</v>
      </c>
      <c r="E117" s="133" t="s">
        <v>1295</v>
      </c>
      <c r="F117" s="134" t="s">
        <v>1296</v>
      </c>
      <c r="G117" s="135" t="s">
        <v>236</v>
      </c>
      <c r="H117" s="136">
        <v>30</v>
      </c>
      <c r="I117" s="137"/>
      <c r="J117" s="138">
        <f>ROUND(I117*H117,2)</f>
        <v>0</v>
      </c>
      <c r="K117" s="134" t="s">
        <v>1297</v>
      </c>
      <c r="L117" s="33"/>
      <c r="M117" s="139" t="s">
        <v>19</v>
      </c>
      <c r="N117" s="140" t="s">
        <v>45</v>
      </c>
      <c r="P117" s="141">
        <f>O117*H117</f>
        <v>0</v>
      </c>
      <c r="Q117" s="141">
        <v>0.00276</v>
      </c>
      <c r="R117" s="141">
        <f>Q117*H117</f>
        <v>0.0828</v>
      </c>
      <c r="S117" s="141">
        <v>0</v>
      </c>
      <c r="T117" s="142">
        <f>S117*H117</f>
        <v>0</v>
      </c>
      <c r="AR117" s="143" t="s">
        <v>112</v>
      </c>
      <c r="AT117" s="143" t="s">
        <v>212</v>
      </c>
      <c r="AU117" s="143" t="s">
        <v>82</v>
      </c>
      <c r="AY117" s="18" t="s">
        <v>208</v>
      </c>
      <c r="BE117" s="144">
        <f>IF(N117="základní",J117,0)</f>
        <v>0</v>
      </c>
      <c r="BF117" s="144">
        <f>IF(N117="snížená",J117,0)</f>
        <v>0</v>
      </c>
      <c r="BG117" s="144">
        <f>IF(N117="zákl. přenesená",J117,0)</f>
        <v>0</v>
      </c>
      <c r="BH117" s="144">
        <f>IF(N117="sníž. přenesená",J117,0)</f>
        <v>0</v>
      </c>
      <c r="BI117" s="144">
        <f>IF(N117="nulová",J117,0)</f>
        <v>0</v>
      </c>
      <c r="BJ117" s="18" t="s">
        <v>80</v>
      </c>
      <c r="BK117" s="144">
        <f>ROUND(I117*H117,2)</f>
        <v>0</v>
      </c>
      <c r="BL117" s="18" t="s">
        <v>112</v>
      </c>
      <c r="BM117" s="143" t="s">
        <v>1298</v>
      </c>
    </row>
    <row r="118" spans="2:47" s="1" customFormat="1" ht="19.5">
      <c r="B118" s="33"/>
      <c r="D118" s="145" t="s">
        <v>218</v>
      </c>
      <c r="F118" s="146" t="s">
        <v>1299</v>
      </c>
      <c r="I118" s="147"/>
      <c r="L118" s="33"/>
      <c r="M118" s="148"/>
      <c r="T118" s="54"/>
      <c r="AT118" s="18" t="s">
        <v>218</v>
      </c>
      <c r="AU118" s="18" t="s">
        <v>82</v>
      </c>
    </row>
    <row r="119" spans="2:65" s="1" customFormat="1" ht="16.5" customHeight="1">
      <c r="B119" s="33"/>
      <c r="C119" s="132" t="s">
        <v>245</v>
      </c>
      <c r="D119" s="132" t="s">
        <v>212</v>
      </c>
      <c r="E119" s="133" t="s">
        <v>1300</v>
      </c>
      <c r="F119" s="134" t="s">
        <v>1301</v>
      </c>
      <c r="G119" s="135" t="s">
        <v>367</v>
      </c>
      <c r="H119" s="136">
        <v>2</v>
      </c>
      <c r="I119" s="137"/>
      <c r="J119" s="138">
        <f>ROUND(I119*H119,2)</f>
        <v>0</v>
      </c>
      <c r="K119" s="134" t="s">
        <v>19</v>
      </c>
      <c r="L119" s="33"/>
      <c r="M119" s="139" t="s">
        <v>19</v>
      </c>
      <c r="N119" s="140" t="s">
        <v>45</v>
      </c>
      <c r="P119" s="141">
        <f>O119*H119</f>
        <v>0</v>
      </c>
      <c r="Q119" s="141">
        <v>0</v>
      </c>
      <c r="R119" s="141">
        <f>Q119*H119</f>
        <v>0</v>
      </c>
      <c r="S119" s="141">
        <v>0</v>
      </c>
      <c r="T119" s="142">
        <f>S119*H119</f>
        <v>0</v>
      </c>
      <c r="AR119" s="143" t="s">
        <v>112</v>
      </c>
      <c r="AT119" s="143" t="s">
        <v>212</v>
      </c>
      <c r="AU119" s="143" t="s">
        <v>82</v>
      </c>
      <c r="AY119" s="18" t="s">
        <v>208</v>
      </c>
      <c r="BE119" s="144">
        <f>IF(N119="základní",J119,0)</f>
        <v>0</v>
      </c>
      <c r="BF119" s="144">
        <f>IF(N119="snížená",J119,0)</f>
        <v>0</v>
      </c>
      <c r="BG119" s="144">
        <f>IF(N119="zákl. přenesená",J119,0)</f>
        <v>0</v>
      </c>
      <c r="BH119" s="144">
        <f>IF(N119="sníž. přenesená",J119,0)</f>
        <v>0</v>
      </c>
      <c r="BI119" s="144">
        <f>IF(N119="nulová",J119,0)</f>
        <v>0</v>
      </c>
      <c r="BJ119" s="18" t="s">
        <v>80</v>
      </c>
      <c r="BK119" s="144">
        <f>ROUND(I119*H119,2)</f>
        <v>0</v>
      </c>
      <c r="BL119" s="18" t="s">
        <v>112</v>
      </c>
      <c r="BM119" s="143" t="s">
        <v>1302</v>
      </c>
    </row>
    <row r="120" spans="2:47" s="1" customFormat="1" ht="12">
      <c r="B120" s="33"/>
      <c r="D120" s="145" t="s">
        <v>218</v>
      </c>
      <c r="F120" s="146" t="s">
        <v>1301</v>
      </c>
      <c r="I120" s="147"/>
      <c r="L120" s="33"/>
      <c r="M120" s="148"/>
      <c r="T120" s="54"/>
      <c r="AT120" s="18" t="s">
        <v>218</v>
      </c>
      <c r="AU120" s="18" t="s">
        <v>82</v>
      </c>
    </row>
    <row r="121" spans="2:65" s="1" customFormat="1" ht="16.5" customHeight="1">
      <c r="B121" s="33"/>
      <c r="C121" s="132" t="s">
        <v>273</v>
      </c>
      <c r="D121" s="132" t="s">
        <v>212</v>
      </c>
      <c r="E121" s="133" t="s">
        <v>1303</v>
      </c>
      <c r="F121" s="134" t="s">
        <v>1304</v>
      </c>
      <c r="G121" s="135" t="s">
        <v>236</v>
      </c>
      <c r="H121" s="136">
        <v>30</v>
      </c>
      <c r="I121" s="137"/>
      <c r="J121" s="138">
        <f>ROUND(I121*H121,2)</f>
        <v>0</v>
      </c>
      <c r="K121" s="134" t="s">
        <v>1239</v>
      </c>
      <c r="L121" s="33"/>
      <c r="M121" s="139" t="s">
        <v>19</v>
      </c>
      <c r="N121" s="140" t="s">
        <v>45</v>
      </c>
      <c r="P121" s="141">
        <f>O121*H121</f>
        <v>0</v>
      </c>
      <c r="Q121" s="141">
        <v>0</v>
      </c>
      <c r="R121" s="141">
        <f>Q121*H121</f>
        <v>0</v>
      </c>
      <c r="S121" s="141">
        <v>0</v>
      </c>
      <c r="T121" s="142">
        <f>S121*H121</f>
        <v>0</v>
      </c>
      <c r="AR121" s="143" t="s">
        <v>112</v>
      </c>
      <c r="AT121" s="143" t="s">
        <v>212</v>
      </c>
      <c r="AU121" s="143" t="s">
        <v>82</v>
      </c>
      <c r="AY121" s="18" t="s">
        <v>208</v>
      </c>
      <c r="BE121" s="144">
        <f>IF(N121="základní",J121,0)</f>
        <v>0</v>
      </c>
      <c r="BF121" s="144">
        <f>IF(N121="snížená",J121,0)</f>
        <v>0</v>
      </c>
      <c r="BG121" s="144">
        <f>IF(N121="zákl. přenesená",J121,0)</f>
        <v>0</v>
      </c>
      <c r="BH121" s="144">
        <f>IF(N121="sníž. přenesená",J121,0)</f>
        <v>0</v>
      </c>
      <c r="BI121" s="144">
        <f>IF(N121="nulová",J121,0)</f>
        <v>0</v>
      </c>
      <c r="BJ121" s="18" t="s">
        <v>80</v>
      </c>
      <c r="BK121" s="144">
        <f>ROUND(I121*H121,2)</f>
        <v>0</v>
      </c>
      <c r="BL121" s="18" t="s">
        <v>112</v>
      </c>
      <c r="BM121" s="143" t="s">
        <v>1305</v>
      </c>
    </row>
    <row r="122" spans="2:47" s="1" customFormat="1" ht="12">
      <c r="B122" s="33"/>
      <c r="D122" s="145" t="s">
        <v>218</v>
      </c>
      <c r="F122" s="146" t="s">
        <v>1306</v>
      </c>
      <c r="I122" s="147"/>
      <c r="L122" s="33"/>
      <c r="M122" s="148"/>
      <c r="T122" s="54"/>
      <c r="AT122" s="18" t="s">
        <v>218</v>
      </c>
      <c r="AU122" s="18" t="s">
        <v>82</v>
      </c>
    </row>
    <row r="123" spans="2:47" s="1" customFormat="1" ht="12">
      <c r="B123" s="33"/>
      <c r="D123" s="149" t="s">
        <v>220</v>
      </c>
      <c r="F123" s="150" t="s">
        <v>1307</v>
      </c>
      <c r="I123" s="147"/>
      <c r="L123" s="33"/>
      <c r="M123" s="148"/>
      <c r="T123" s="54"/>
      <c r="AT123" s="18" t="s">
        <v>220</v>
      </c>
      <c r="AU123" s="18" t="s">
        <v>82</v>
      </c>
    </row>
    <row r="124" spans="2:65" s="1" customFormat="1" ht="16.5" customHeight="1">
      <c r="B124" s="33"/>
      <c r="C124" s="132" t="s">
        <v>807</v>
      </c>
      <c r="D124" s="132" t="s">
        <v>212</v>
      </c>
      <c r="E124" s="133" t="s">
        <v>1256</v>
      </c>
      <c r="F124" s="134" t="s">
        <v>1257</v>
      </c>
      <c r="G124" s="135" t="s">
        <v>762</v>
      </c>
      <c r="H124" s="136">
        <v>2.7</v>
      </c>
      <c r="I124" s="137"/>
      <c r="J124" s="138">
        <f>ROUND(I124*H124,2)</f>
        <v>0</v>
      </c>
      <c r="K124" s="134" t="s">
        <v>19</v>
      </c>
      <c r="L124" s="33"/>
      <c r="M124" s="139" t="s">
        <v>19</v>
      </c>
      <c r="N124" s="140" t="s">
        <v>45</v>
      </c>
      <c r="P124" s="141">
        <f>O124*H124</f>
        <v>0</v>
      </c>
      <c r="Q124" s="141">
        <v>0</v>
      </c>
      <c r="R124" s="141">
        <f>Q124*H124</f>
        <v>0</v>
      </c>
      <c r="S124" s="141">
        <v>0</v>
      </c>
      <c r="T124" s="142">
        <f>S124*H124</f>
        <v>0</v>
      </c>
      <c r="AR124" s="143" t="s">
        <v>112</v>
      </c>
      <c r="AT124" s="143" t="s">
        <v>212</v>
      </c>
      <c r="AU124" s="143" t="s">
        <v>82</v>
      </c>
      <c r="AY124" s="18" t="s">
        <v>208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18" t="s">
        <v>80</v>
      </c>
      <c r="BK124" s="144">
        <f>ROUND(I124*H124,2)</f>
        <v>0</v>
      </c>
      <c r="BL124" s="18" t="s">
        <v>112</v>
      </c>
      <c r="BM124" s="143" t="s">
        <v>1308</v>
      </c>
    </row>
    <row r="125" spans="2:47" s="1" customFormat="1" ht="12">
      <c r="B125" s="33"/>
      <c r="D125" s="145" t="s">
        <v>218</v>
      </c>
      <c r="F125" s="146" t="s">
        <v>1259</v>
      </c>
      <c r="I125" s="147"/>
      <c r="L125" s="33"/>
      <c r="M125" s="148"/>
      <c r="T125" s="54"/>
      <c r="AT125" s="18" t="s">
        <v>218</v>
      </c>
      <c r="AU125" s="18" t="s">
        <v>82</v>
      </c>
    </row>
    <row r="126" spans="2:51" s="13" customFormat="1" ht="12">
      <c r="B126" s="157"/>
      <c r="D126" s="145" t="s">
        <v>222</v>
      </c>
      <c r="E126" s="158" t="s">
        <v>19</v>
      </c>
      <c r="F126" s="159" t="s">
        <v>1309</v>
      </c>
      <c r="H126" s="160">
        <v>2.7</v>
      </c>
      <c r="I126" s="161"/>
      <c r="L126" s="157"/>
      <c r="M126" s="162"/>
      <c r="T126" s="163"/>
      <c r="AT126" s="158" t="s">
        <v>222</v>
      </c>
      <c r="AU126" s="158" t="s">
        <v>82</v>
      </c>
      <c r="AV126" s="13" t="s">
        <v>82</v>
      </c>
      <c r="AW126" s="13" t="s">
        <v>35</v>
      </c>
      <c r="AX126" s="13" t="s">
        <v>80</v>
      </c>
      <c r="AY126" s="158" t="s">
        <v>208</v>
      </c>
    </row>
    <row r="127" spans="2:65" s="1" customFormat="1" ht="16.5" customHeight="1">
      <c r="B127" s="33"/>
      <c r="C127" s="132" t="s">
        <v>646</v>
      </c>
      <c r="D127" s="132" t="s">
        <v>212</v>
      </c>
      <c r="E127" s="133" t="s">
        <v>1310</v>
      </c>
      <c r="F127" s="134" t="s">
        <v>1311</v>
      </c>
      <c r="G127" s="135" t="s">
        <v>236</v>
      </c>
      <c r="H127" s="136">
        <v>30</v>
      </c>
      <c r="I127" s="137"/>
      <c r="J127" s="138">
        <f>ROUND(I127*H127,2)</f>
        <v>0</v>
      </c>
      <c r="K127" s="134" t="s">
        <v>1239</v>
      </c>
      <c r="L127" s="33"/>
      <c r="M127" s="139" t="s">
        <v>19</v>
      </c>
      <c r="N127" s="140" t="s">
        <v>45</v>
      </c>
      <c r="P127" s="141">
        <f>O127*H127</f>
        <v>0</v>
      </c>
      <c r="Q127" s="141">
        <v>9.45E-05</v>
      </c>
      <c r="R127" s="141">
        <f>Q127*H127</f>
        <v>0.0028350000000000003</v>
      </c>
      <c r="S127" s="141">
        <v>0</v>
      </c>
      <c r="T127" s="142">
        <f>S127*H127</f>
        <v>0</v>
      </c>
      <c r="AR127" s="143" t="s">
        <v>112</v>
      </c>
      <c r="AT127" s="143" t="s">
        <v>212</v>
      </c>
      <c r="AU127" s="143" t="s">
        <v>82</v>
      </c>
      <c r="AY127" s="18" t="s">
        <v>208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8" t="s">
        <v>80</v>
      </c>
      <c r="BK127" s="144">
        <f>ROUND(I127*H127,2)</f>
        <v>0</v>
      </c>
      <c r="BL127" s="18" t="s">
        <v>112</v>
      </c>
      <c r="BM127" s="143" t="s">
        <v>1312</v>
      </c>
    </row>
    <row r="128" spans="2:47" s="1" customFormat="1" ht="12">
      <c r="B128" s="33"/>
      <c r="D128" s="145" t="s">
        <v>218</v>
      </c>
      <c r="F128" s="146" t="s">
        <v>1313</v>
      </c>
      <c r="I128" s="147"/>
      <c r="L128" s="33"/>
      <c r="M128" s="148"/>
      <c r="T128" s="54"/>
      <c r="AT128" s="18" t="s">
        <v>218</v>
      </c>
      <c r="AU128" s="18" t="s">
        <v>82</v>
      </c>
    </row>
    <row r="129" spans="2:47" s="1" customFormat="1" ht="12">
      <c r="B129" s="33"/>
      <c r="D129" s="149" t="s">
        <v>220</v>
      </c>
      <c r="F129" s="150" t="s">
        <v>1314</v>
      </c>
      <c r="I129" s="147"/>
      <c r="L129" s="33"/>
      <c r="M129" s="148"/>
      <c r="T129" s="54"/>
      <c r="AT129" s="18" t="s">
        <v>220</v>
      </c>
      <c r="AU129" s="18" t="s">
        <v>82</v>
      </c>
    </row>
    <row r="130" spans="2:63" s="11" customFormat="1" ht="22.9" customHeight="1">
      <c r="B130" s="120"/>
      <c r="D130" s="121" t="s">
        <v>73</v>
      </c>
      <c r="E130" s="130" t="s">
        <v>281</v>
      </c>
      <c r="F130" s="130" t="s">
        <v>282</v>
      </c>
      <c r="I130" s="123"/>
      <c r="J130" s="131">
        <f>BK130</f>
        <v>0</v>
      </c>
      <c r="L130" s="120"/>
      <c r="M130" s="125"/>
      <c r="P130" s="126">
        <f>SUM(P131:P133)</f>
        <v>0</v>
      </c>
      <c r="R130" s="126">
        <f>SUM(R131:R133)</f>
        <v>0</v>
      </c>
      <c r="T130" s="127">
        <f>SUM(T131:T133)</f>
        <v>0</v>
      </c>
      <c r="AR130" s="121" t="s">
        <v>80</v>
      </c>
      <c r="AT130" s="128" t="s">
        <v>73</v>
      </c>
      <c r="AU130" s="128" t="s">
        <v>80</v>
      </c>
      <c r="AY130" s="121" t="s">
        <v>208</v>
      </c>
      <c r="BK130" s="129">
        <f>SUM(BK131:BK133)</f>
        <v>0</v>
      </c>
    </row>
    <row r="131" spans="2:65" s="1" customFormat="1" ht="16.5" customHeight="1">
      <c r="B131" s="33"/>
      <c r="C131" s="132" t="s">
        <v>8</v>
      </c>
      <c r="D131" s="132" t="s">
        <v>212</v>
      </c>
      <c r="E131" s="133" t="s">
        <v>1261</v>
      </c>
      <c r="F131" s="134" t="s">
        <v>1262</v>
      </c>
      <c r="G131" s="135" t="s">
        <v>286</v>
      </c>
      <c r="H131" s="136">
        <v>0.239</v>
      </c>
      <c r="I131" s="137"/>
      <c r="J131" s="138">
        <f>ROUND(I131*H131,2)</f>
        <v>0</v>
      </c>
      <c r="K131" s="134" t="s">
        <v>1239</v>
      </c>
      <c r="L131" s="33"/>
      <c r="M131" s="139" t="s">
        <v>19</v>
      </c>
      <c r="N131" s="140" t="s">
        <v>45</v>
      </c>
      <c r="P131" s="141">
        <f>O131*H131</f>
        <v>0</v>
      </c>
      <c r="Q131" s="141">
        <v>0</v>
      </c>
      <c r="R131" s="141">
        <f>Q131*H131</f>
        <v>0</v>
      </c>
      <c r="S131" s="141">
        <v>0</v>
      </c>
      <c r="T131" s="142">
        <f>S131*H131</f>
        <v>0</v>
      </c>
      <c r="AR131" s="143" t="s">
        <v>112</v>
      </c>
      <c r="AT131" s="143" t="s">
        <v>212</v>
      </c>
      <c r="AU131" s="143" t="s">
        <v>82</v>
      </c>
      <c r="AY131" s="18" t="s">
        <v>208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8" t="s">
        <v>80</v>
      </c>
      <c r="BK131" s="144">
        <f>ROUND(I131*H131,2)</f>
        <v>0</v>
      </c>
      <c r="BL131" s="18" t="s">
        <v>112</v>
      </c>
      <c r="BM131" s="143" t="s">
        <v>1315</v>
      </c>
    </row>
    <row r="132" spans="2:47" s="1" customFormat="1" ht="19.5">
      <c r="B132" s="33"/>
      <c r="D132" s="145" t="s">
        <v>218</v>
      </c>
      <c r="F132" s="146" t="s">
        <v>1264</v>
      </c>
      <c r="I132" s="147"/>
      <c r="L132" s="33"/>
      <c r="M132" s="148"/>
      <c r="T132" s="54"/>
      <c r="AT132" s="18" t="s">
        <v>218</v>
      </c>
      <c r="AU132" s="18" t="s">
        <v>82</v>
      </c>
    </row>
    <row r="133" spans="2:47" s="1" customFormat="1" ht="12">
      <c r="B133" s="33"/>
      <c r="D133" s="149" t="s">
        <v>220</v>
      </c>
      <c r="F133" s="150" t="s">
        <v>1265</v>
      </c>
      <c r="I133" s="147"/>
      <c r="L133" s="33"/>
      <c r="M133" s="182"/>
      <c r="N133" s="183"/>
      <c r="O133" s="183"/>
      <c r="P133" s="183"/>
      <c r="Q133" s="183"/>
      <c r="R133" s="183"/>
      <c r="S133" s="183"/>
      <c r="T133" s="184"/>
      <c r="AT133" s="18" t="s">
        <v>220</v>
      </c>
      <c r="AU133" s="18" t="s">
        <v>82</v>
      </c>
    </row>
    <row r="134" spans="2:12" s="1" customFormat="1" ht="6.95" customHeight="1"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33"/>
    </row>
  </sheetData>
  <sheetProtection algorithmName="SHA-512" hashValue="+RBP1IidV+3FR9kymcb9JIAasoSdVgx+IF45Jhfy4GuJbiNcpD9EIuO9+MWhZtMIHehZowARa8WFx0FXK7uDUg==" saltValue="nu6FbKBJ1UhZwUvUqU7A4v1SgkU9DngQnW74KXdNmrCc5DEi9ePzEr6U2sgiSY7dPoSaKv+XScaW1hprfokD9g==" spinCount="100000" sheet="1" objects="1" scenarios="1" formatColumns="0" formatRows="0" autoFilter="0"/>
  <autoFilter ref="C89:K133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hyperlinks>
    <hyperlink ref="F95" r:id="rId1" display="https://podminky.urs.cz/item/CS_URS_2023_02/132151254"/>
    <hyperlink ref="F106" r:id="rId2" display="https://podminky.urs.cz/item/CS_URS_2023_02/174151101"/>
    <hyperlink ref="F109" r:id="rId3" display="https://podminky.urs.cz/item/CS_URS_2023_02/181951112"/>
    <hyperlink ref="F114" r:id="rId4" display="https://podminky.urs.cz/item/CS_URS_2023_02/451573111"/>
    <hyperlink ref="F123" r:id="rId5" display="https://podminky.urs.cz/item/CS_URS_2023_02/892351111"/>
    <hyperlink ref="F129" r:id="rId6" display="https://podminky.urs.cz/item/CS_URS_2023_02/899722113"/>
    <hyperlink ref="F133" r:id="rId7" display="https://podminky.urs.cz/item/CS_URS_2023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83"/>
  <sheetViews>
    <sheetView showGridLines="0" workbookViewId="0" topLeftCell="A102">
      <selection activeCell="F130" sqref="F13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91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171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2" t="str">
        <f>'Rekapitulace stavby'!K6</f>
        <v>Přístavba objektu SOŠ a SOU Kladno</v>
      </c>
      <c r="F7" s="333"/>
      <c r="G7" s="333"/>
      <c r="H7" s="333"/>
      <c r="L7" s="21"/>
    </row>
    <row r="8" spans="2:12" ht="12.75">
      <c r="B8" s="21"/>
      <c r="D8" s="28" t="s">
        <v>172</v>
      </c>
      <c r="L8" s="21"/>
    </row>
    <row r="9" spans="2:12" ht="16.5" customHeight="1">
      <c r="B9" s="21"/>
      <c r="E9" s="332" t="s">
        <v>173</v>
      </c>
      <c r="F9" s="310"/>
      <c r="G9" s="310"/>
      <c r="H9" s="310"/>
      <c r="L9" s="21"/>
    </row>
    <row r="10" spans="2:12" ht="12" customHeight="1">
      <c r="B10" s="21"/>
      <c r="D10" s="28" t="s">
        <v>174</v>
      </c>
      <c r="L10" s="21"/>
    </row>
    <row r="11" spans="2:12" s="1" customFormat="1" ht="16.5" customHeight="1">
      <c r="B11" s="33"/>
      <c r="E11" s="319" t="s">
        <v>175</v>
      </c>
      <c r="F11" s="334"/>
      <c r="G11" s="334"/>
      <c r="H11" s="334"/>
      <c r="L11" s="33"/>
    </row>
    <row r="12" spans="2:12" s="1" customFormat="1" ht="12" customHeight="1">
      <c r="B12" s="33"/>
      <c r="D12" s="28" t="s">
        <v>176</v>
      </c>
      <c r="L12" s="33"/>
    </row>
    <row r="13" spans="2:12" s="1" customFormat="1" ht="16.5" customHeight="1">
      <c r="B13" s="33"/>
      <c r="E13" s="311" t="s">
        <v>177</v>
      </c>
      <c r="F13" s="334"/>
      <c r="G13" s="334"/>
      <c r="H13" s="334"/>
      <c r="L13" s="33"/>
    </row>
    <row r="14" spans="2:12" s="1" customFormat="1" ht="12">
      <c r="B14" s="33"/>
      <c r="L14" s="33"/>
    </row>
    <row r="15" spans="2:12" s="1" customFormat="1" ht="12" customHeight="1">
      <c r="B15" s="33"/>
      <c r="D15" s="28" t="s">
        <v>18</v>
      </c>
      <c r="F15" s="26" t="s">
        <v>19</v>
      </c>
      <c r="I15" s="28" t="s">
        <v>20</v>
      </c>
      <c r="J15" s="26" t="s">
        <v>19</v>
      </c>
      <c r="L15" s="33"/>
    </row>
    <row r="16" spans="2:12" s="1" customFormat="1" ht="12" customHeight="1">
      <c r="B16" s="33"/>
      <c r="D16" s="28" t="s">
        <v>21</v>
      </c>
      <c r="F16" s="26" t="s">
        <v>22</v>
      </c>
      <c r="I16" s="28" t="s">
        <v>23</v>
      </c>
      <c r="J16" s="50" t="str">
        <f>'Rekapitulace stavby'!AN8</f>
        <v>19. 9. 2023</v>
      </c>
      <c r="L16" s="33"/>
    </row>
    <row r="17" spans="2:12" s="1" customFormat="1" ht="10.9" customHeight="1">
      <c r="B17" s="33"/>
      <c r="L17" s="33"/>
    </row>
    <row r="18" spans="2:12" s="1" customFormat="1" ht="12" customHeight="1">
      <c r="B18" s="33"/>
      <c r="D18" s="28" t="s">
        <v>25</v>
      </c>
      <c r="I18" s="28" t="s">
        <v>26</v>
      </c>
      <c r="J18" s="26" t="s">
        <v>19</v>
      </c>
      <c r="L18" s="33"/>
    </row>
    <row r="19" spans="2:12" s="1" customFormat="1" ht="18" customHeight="1">
      <c r="B19" s="33"/>
      <c r="E19" s="26" t="s">
        <v>27</v>
      </c>
      <c r="I19" s="28" t="s">
        <v>28</v>
      </c>
      <c r="J19" s="26" t="s">
        <v>19</v>
      </c>
      <c r="L19" s="33"/>
    </row>
    <row r="20" spans="2:12" s="1" customFormat="1" ht="6.95" customHeight="1">
      <c r="B20" s="33"/>
      <c r="L20" s="33"/>
    </row>
    <row r="21" spans="2:12" s="1" customFormat="1" ht="12" customHeight="1">
      <c r="B21" s="33"/>
      <c r="D21" s="28" t="s">
        <v>29</v>
      </c>
      <c r="I21" s="28" t="s">
        <v>26</v>
      </c>
      <c r="J21" s="29" t="str">
        <f>'Rekapitulace stavby'!AN13</f>
        <v>Vyplň údaj</v>
      </c>
      <c r="L21" s="33"/>
    </row>
    <row r="22" spans="2:12" s="1" customFormat="1" ht="18" customHeight="1">
      <c r="B22" s="33"/>
      <c r="E22" s="335" t="str">
        <f>'Rekapitulace stavby'!E14</f>
        <v>Vyplň údaj</v>
      </c>
      <c r="F22" s="324"/>
      <c r="G22" s="324"/>
      <c r="H22" s="324"/>
      <c r="I22" s="28" t="s">
        <v>28</v>
      </c>
      <c r="J22" s="29" t="str">
        <f>'Rekapitulace stavby'!AN14</f>
        <v>Vyplň údaj</v>
      </c>
      <c r="L22" s="33"/>
    </row>
    <row r="23" spans="2:12" s="1" customFormat="1" ht="6.95" customHeight="1">
      <c r="B23" s="33"/>
      <c r="L23" s="33"/>
    </row>
    <row r="24" spans="2:12" s="1" customFormat="1" ht="12" customHeight="1">
      <c r="B24" s="33"/>
      <c r="D24" s="28" t="s">
        <v>31</v>
      </c>
      <c r="I24" s="28" t="s">
        <v>26</v>
      </c>
      <c r="J24" s="26" t="s">
        <v>32</v>
      </c>
      <c r="L24" s="33"/>
    </row>
    <row r="25" spans="2:12" s="1" customFormat="1" ht="18" customHeight="1">
      <c r="B25" s="33"/>
      <c r="E25" s="26" t="s">
        <v>33</v>
      </c>
      <c r="I25" s="28" t="s">
        <v>28</v>
      </c>
      <c r="J25" s="26" t="s">
        <v>34</v>
      </c>
      <c r="L25" s="33"/>
    </row>
    <row r="26" spans="2:12" s="1" customFormat="1" ht="6.95" customHeight="1">
      <c r="B26" s="33"/>
      <c r="L26" s="33"/>
    </row>
    <row r="27" spans="2:12" s="1" customFormat="1" ht="12" customHeight="1">
      <c r="B27" s="33"/>
      <c r="D27" s="28" t="s">
        <v>36</v>
      </c>
      <c r="I27" s="28" t="s">
        <v>26</v>
      </c>
      <c r="J27" s="26" t="s">
        <v>19</v>
      </c>
      <c r="L27" s="33"/>
    </row>
    <row r="28" spans="2:12" s="1" customFormat="1" ht="18" customHeight="1">
      <c r="B28" s="33"/>
      <c r="E28" s="26" t="s">
        <v>37</v>
      </c>
      <c r="I28" s="28" t="s">
        <v>28</v>
      </c>
      <c r="J28" s="26" t="s">
        <v>19</v>
      </c>
      <c r="L28" s="33"/>
    </row>
    <row r="29" spans="2:12" s="1" customFormat="1" ht="6.95" customHeight="1">
      <c r="B29" s="33"/>
      <c r="L29" s="33"/>
    </row>
    <row r="30" spans="2:12" s="1" customFormat="1" ht="12" customHeight="1">
      <c r="B30" s="33"/>
      <c r="D30" s="28" t="s">
        <v>38</v>
      </c>
      <c r="L30" s="33"/>
    </row>
    <row r="31" spans="2:12" s="7" customFormat="1" ht="143.25" customHeight="1">
      <c r="B31" s="92"/>
      <c r="E31" s="328" t="s">
        <v>39</v>
      </c>
      <c r="F31" s="328"/>
      <c r="G31" s="328"/>
      <c r="H31" s="328"/>
      <c r="L31" s="92"/>
    </row>
    <row r="32" spans="2:12" s="1" customFormat="1" ht="6.95" customHeight="1">
      <c r="B32" s="33"/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25.35" customHeight="1">
      <c r="B34" s="33"/>
      <c r="D34" s="93" t="s">
        <v>40</v>
      </c>
      <c r="J34" s="64">
        <f>ROUND(J102,2)</f>
        <v>0</v>
      </c>
      <c r="L34" s="33"/>
    </row>
    <row r="35" spans="2:12" s="1" customFormat="1" ht="6.95" customHeight="1">
      <c r="B35" s="33"/>
      <c r="D35" s="51"/>
      <c r="E35" s="51"/>
      <c r="F35" s="51"/>
      <c r="G35" s="51"/>
      <c r="H35" s="51"/>
      <c r="I35" s="51"/>
      <c r="J35" s="51"/>
      <c r="K35" s="51"/>
      <c r="L35" s="33"/>
    </row>
    <row r="36" spans="2:12" s="1" customFormat="1" ht="14.45" customHeight="1">
      <c r="B36" s="33"/>
      <c r="F36" s="36" t="s">
        <v>42</v>
      </c>
      <c r="I36" s="36" t="s">
        <v>41</v>
      </c>
      <c r="J36" s="36" t="s">
        <v>43</v>
      </c>
      <c r="L36" s="33"/>
    </row>
    <row r="37" spans="2:12" s="1" customFormat="1" ht="14.45" customHeight="1">
      <c r="B37" s="33"/>
      <c r="D37" s="53" t="s">
        <v>44</v>
      </c>
      <c r="E37" s="28" t="s">
        <v>45</v>
      </c>
      <c r="F37" s="83">
        <f>ROUND((SUM(BE102:BE282)),2)</f>
        <v>0</v>
      </c>
      <c r="I37" s="94">
        <v>0.21</v>
      </c>
      <c r="J37" s="83">
        <f>ROUND(((SUM(BE102:BE282))*I37),2)</f>
        <v>0</v>
      </c>
      <c r="L37" s="33"/>
    </row>
    <row r="38" spans="2:12" s="1" customFormat="1" ht="14.45" customHeight="1">
      <c r="B38" s="33"/>
      <c r="E38" s="28" t="s">
        <v>46</v>
      </c>
      <c r="F38" s="83">
        <f>ROUND((SUM(BF102:BF282)),2)</f>
        <v>0</v>
      </c>
      <c r="I38" s="94">
        <v>0.12</v>
      </c>
      <c r="J38" s="83">
        <f>ROUND(((SUM(BF102:BF282))*I38),2)</f>
        <v>0</v>
      </c>
      <c r="L38" s="33"/>
    </row>
    <row r="39" spans="2:12" s="1" customFormat="1" ht="14.45" customHeight="1" hidden="1">
      <c r="B39" s="33"/>
      <c r="E39" s="28" t="s">
        <v>47</v>
      </c>
      <c r="F39" s="83">
        <f>ROUND((SUM(BG102:BG282)),2)</f>
        <v>0</v>
      </c>
      <c r="I39" s="94">
        <v>0.21</v>
      </c>
      <c r="J39" s="83">
        <f>0</f>
        <v>0</v>
      </c>
      <c r="L39" s="33"/>
    </row>
    <row r="40" spans="2:12" s="1" customFormat="1" ht="14.45" customHeight="1" hidden="1">
      <c r="B40" s="33"/>
      <c r="E40" s="28" t="s">
        <v>48</v>
      </c>
      <c r="F40" s="83">
        <f>ROUND((SUM(BH102:BH282)),2)</f>
        <v>0</v>
      </c>
      <c r="I40" s="94">
        <v>0.12</v>
      </c>
      <c r="J40" s="83">
        <f>0</f>
        <v>0</v>
      </c>
      <c r="L40" s="33"/>
    </row>
    <row r="41" spans="2:12" s="1" customFormat="1" ht="14.45" customHeight="1" hidden="1">
      <c r="B41" s="33"/>
      <c r="E41" s="28" t="s">
        <v>49</v>
      </c>
      <c r="F41" s="83">
        <f>ROUND((SUM(BI102:BI282)),2)</f>
        <v>0</v>
      </c>
      <c r="I41" s="94">
        <v>0</v>
      </c>
      <c r="J41" s="83">
        <f>0</f>
        <v>0</v>
      </c>
      <c r="L41" s="33"/>
    </row>
    <row r="42" spans="2:12" s="1" customFormat="1" ht="6.95" customHeight="1">
      <c r="B42" s="33"/>
      <c r="L42" s="33"/>
    </row>
    <row r="43" spans="2:12" s="1" customFormat="1" ht="25.35" customHeight="1">
      <c r="B43" s="33"/>
      <c r="C43" s="95"/>
      <c r="D43" s="96" t="s">
        <v>50</v>
      </c>
      <c r="E43" s="55"/>
      <c r="F43" s="55"/>
      <c r="G43" s="97" t="s">
        <v>51</v>
      </c>
      <c r="H43" s="98" t="s">
        <v>52</v>
      </c>
      <c r="I43" s="55"/>
      <c r="J43" s="99">
        <f>SUM(J34:J41)</f>
        <v>0</v>
      </c>
      <c r="K43" s="100"/>
      <c r="L43" s="33"/>
    </row>
    <row r="44" spans="2:12" s="1" customFormat="1" ht="14.4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3"/>
    </row>
    <row r="48" spans="2:12" s="1" customFormat="1" ht="6.95" customHeight="1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33"/>
    </row>
    <row r="49" spans="2:12" s="1" customFormat="1" ht="24.95" customHeight="1">
      <c r="B49" s="33"/>
      <c r="C49" s="22" t="s">
        <v>178</v>
      </c>
      <c r="L49" s="33"/>
    </row>
    <row r="50" spans="2:12" s="1" customFormat="1" ht="6.95" customHeight="1">
      <c r="B50" s="33"/>
      <c r="L50" s="33"/>
    </row>
    <row r="51" spans="2:12" s="1" customFormat="1" ht="12" customHeight="1">
      <c r="B51" s="33"/>
      <c r="C51" s="28" t="s">
        <v>16</v>
      </c>
      <c r="L51" s="33"/>
    </row>
    <row r="52" spans="2:12" s="1" customFormat="1" ht="16.5" customHeight="1">
      <c r="B52" s="33"/>
      <c r="E52" s="332" t="str">
        <f>E7</f>
        <v>Přístavba objektu SOŠ a SOU Kladno</v>
      </c>
      <c r="F52" s="333"/>
      <c r="G52" s="333"/>
      <c r="H52" s="333"/>
      <c r="L52" s="33"/>
    </row>
    <row r="53" spans="2:12" ht="12" customHeight="1">
      <c r="B53" s="21"/>
      <c r="C53" s="28" t="s">
        <v>172</v>
      </c>
      <c r="L53" s="21"/>
    </row>
    <row r="54" spans="2:12" ht="16.5" customHeight="1">
      <c r="B54" s="21"/>
      <c r="E54" s="332" t="s">
        <v>173</v>
      </c>
      <c r="F54" s="310"/>
      <c r="G54" s="310"/>
      <c r="H54" s="310"/>
      <c r="L54" s="21"/>
    </row>
    <row r="55" spans="2:12" ht="12" customHeight="1">
      <c r="B55" s="21"/>
      <c r="C55" s="28" t="s">
        <v>174</v>
      </c>
      <c r="L55" s="21"/>
    </row>
    <row r="56" spans="2:12" s="1" customFormat="1" ht="16.5" customHeight="1">
      <c r="B56" s="33"/>
      <c r="E56" s="319" t="s">
        <v>175</v>
      </c>
      <c r="F56" s="334"/>
      <c r="G56" s="334"/>
      <c r="H56" s="334"/>
      <c r="L56" s="33"/>
    </row>
    <row r="57" spans="2:12" s="1" customFormat="1" ht="12" customHeight="1">
      <c r="B57" s="33"/>
      <c r="C57" s="28" t="s">
        <v>176</v>
      </c>
      <c r="L57" s="33"/>
    </row>
    <row r="58" spans="2:12" s="1" customFormat="1" ht="16.5" customHeight="1">
      <c r="B58" s="33"/>
      <c r="E58" s="311" t="str">
        <f>E13</f>
        <v>A - Stavební řešení</v>
      </c>
      <c r="F58" s="334"/>
      <c r="G58" s="334"/>
      <c r="H58" s="334"/>
      <c r="L58" s="33"/>
    </row>
    <row r="59" spans="2:12" s="1" customFormat="1" ht="6.95" customHeight="1">
      <c r="B59" s="33"/>
      <c r="L59" s="33"/>
    </row>
    <row r="60" spans="2:12" s="1" customFormat="1" ht="12" customHeight="1">
      <c r="B60" s="33"/>
      <c r="C60" s="28" t="s">
        <v>21</v>
      </c>
      <c r="F60" s="26" t="str">
        <f>F16</f>
        <v>Kladno</v>
      </c>
      <c r="I60" s="28" t="s">
        <v>23</v>
      </c>
      <c r="J60" s="50" t="str">
        <f>IF(J16="","",J16)</f>
        <v>19. 9. 2023</v>
      </c>
      <c r="L60" s="33"/>
    </row>
    <row r="61" spans="2:12" s="1" customFormat="1" ht="6.95" customHeight="1">
      <c r="B61" s="33"/>
      <c r="L61" s="33"/>
    </row>
    <row r="62" spans="2:12" s="1" customFormat="1" ht="40.15" customHeight="1">
      <c r="B62" s="33"/>
      <c r="C62" s="28" t="s">
        <v>25</v>
      </c>
      <c r="F62" s="26" t="str">
        <f>E19</f>
        <v>SOŠ a SOU Kladno, Nám. E. Beneše 2353, Kladno</v>
      </c>
      <c r="I62" s="28" t="s">
        <v>31</v>
      </c>
      <c r="J62" s="31" t="str">
        <f>E25</f>
        <v>Ateliér Civilista s.r.o., Bratronice 241, 273 63</v>
      </c>
      <c r="L62" s="33"/>
    </row>
    <row r="63" spans="2:12" s="1" customFormat="1" ht="15.2" customHeight="1">
      <c r="B63" s="33"/>
      <c r="C63" s="28" t="s">
        <v>29</v>
      </c>
      <c r="F63" s="26" t="str">
        <f>IF(E22="","",E22)</f>
        <v>Vyplň údaj</v>
      </c>
      <c r="I63" s="28" t="s">
        <v>36</v>
      </c>
      <c r="J63" s="31" t="str">
        <f>E28</f>
        <v xml:space="preserve"> </v>
      </c>
      <c r="L63" s="33"/>
    </row>
    <row r="64" spans="2:12" s="1" customFormat="1" ht="10.35" customHeight="1">
      <c r="B64" s="33"/>
      <c r="L64" s="33"/>
    </row>
    <row r="65" spans="2:12" s="1" customFormat="1" ht="29.25" customHeight="1">
      <c r="B65" s="33"/>
      <c r="C65" s="101" t="s">
        <v>179</v>
      </c>
      <c r="D65" s="95"/>
      <c r="E65" s="95"/>
      <c r="F65" s="95"/>
      <c r="G65" s="95"/>
      <c r="H65" s="95"/>
      <c r="I65" s="95"/>
      <c r="J65" s="102" t="s">
        <v>180</v>
      </c>
      <c r="K65" s="95"/>
      <c r="L65" s="33"/>
    </row>
    <row r="66" spans="2:12" s="1" customFormat="1" ht="10.35" customHeight="1">
      <c r="B66" s="33"/>
      <c r="L66" s="33"/>
    </row>
    <row r="67" spans="2:47" s="1" customFormat="1" ht="22.9" customHeight="1">
      <c r="B67" s="33"/>
      <c r="C67" s="103" t="s">
        <v>72</v>
      </c>
      <c r="J67" s="64">
        <f>J102</f>
        <v>0</v>
      </c>
      <c r="L67" s="33"/>
      <c r="AU67" s="18" t="s">
        <v>181</v>
      </c>
    </row>
    <row r="68" spans="2:12" s="8" customFormat="1" ht="24.95" customHeight="1">
      <c r="B68" s="104"/>
      <c r="D68" s="105" t="s">
        <v>182</v>
      </c>
      <c r="E68" s="106"/>
      <c r="F68" s="106"/>
      <c r="G68" s="106"/>
      <c r="H68" s="106"/>
      <c r="I68" s="106"/>
      <c r="J68" s="107">
        <f>J103</f>
        <v>0</v>
      </c>
      <c r="L68" s="104"/>
    </row>
    <row r="69" spans="2:12" s="9" customFormat="1" ht="19.9" customHeight="1">
      <c r="B69" s="108"/>
      <c r="D69" s="109" t="s">
        <v>183</v>
      </c>
      <c r="E69" s="110"/>
      <c r="F69" s="110"/>
      <c r="G69" s="110"/>
      <c r="H69" s="110"/>
      <c r="I69" s="110"/>
      <c r="J69" s="111">
        <f>J104</f>
        <v>0</v>
      </c>
      <c r="L69" s="108"/>
    </row>
    <row r="70" spans="2:12" s="9" customFormat="1" ht="19.9" customHeight="1">
      <c r="B70" s="108"/>
      <c r="D70" s="109" t="s">
        <v>184</v>
      </c>
      <c r="E70" s="110"/>
      <c r="F70" s="110"/>
      <c r="G70" s="110"/>
      <c r="H70" s="110"/>
      <c r="I70" s="110"/>
      <c r="J70" s="111">
        <f>J138</f>
        <v>0</v>
      </c>
      <c r="L70" s="108"/>
    </row>
    <row r="71" spans="2:12" s="9" customFormat="1" ht="19.9" customHeight="1">
      <c r="B71" s="108"/>
      <c r="D71" s="109" t="s">
        <v>185</v>
      </c>
      <c r="E71" s="110"/>
      <c r="F71" s="110"/>
      <c r="G71" s="110"/>
      <c r="H71" s="110"/>
      <c r="I71" s="110"/>
      <c r="J71" s="111">
        <f>J142</f>
        <v>0</v>
      </c>
      <c r="L71" s="108"/>
    </row>
    <row r="72" spans="2:12" s="8" customFormat="1" ht="24.95" customHeight="1">
      <c r="B72" s="104"/>
      <c r="D72" s="105" t="s">
        <v>186</v>
      </c>
      <c r="E72" s="106"/>
      <c r="F72" s="106"/>
      <c r="G72" s="106"/>
      <c r="H72" s="106"/>
      <c r="I72" s="106"/>
      <c r="J72" s="107">
        <f>J146</f>
        <v>0</v>
      </c>
      <c r="L72" s="104"/>
    </row>
    <row r="73" spans="2:12" s="9" customFormat="1" ht="19.9" customHeight="1">
      <c r="B73" s="108"/>
      <c r="D73" s="109" t="s">
        <v>187</v>
      </c>
      <c r="E73" s="110"/>
      <c r="F73" s="110"/>
      <c r="G73" s="110"/>
      <c r="H73" s="110"/>
      <c r="I73" s="110"/>
      <c r="J73" s="111">
        <f>J147</f>
        <v>0</v>
      </c>
      <c r="L73" s="108"/>
    </row>
    <row r="74" spans="2:12" s="9" customFormat="1" ht="19.9" customHeight="1">
      <c r="B74" s="108"/>
      <c r="D74" s="109" t="s">
        <v>188</v>
      </c>
      <c r="E74" s="110"/>
      <c r="F74" s="110"/>
      <c r="G74" s="110"/>
      <c r="H74" s="110"/>
      <c r="I74" s="110"/>
      <c r="J74" s="111">
        <f>J158</f>
        <v>0</v>
      </c>
      <c r="L74" s="108"/>
    </row>
    <row r="75" spans="2:12" s="9" customFormat="1" ht="19.9" customHeight="1">
      <c r="B75" s="108"/>
      <c r="D75" s="109" t="s">
        <v>189</v>
      </c>
      <c r="E75" s="110"/>
      <c r="F75" s="110"/>
      <c r="G75" s="110"/>
      <c r="H75" s="110"/>
      <c r="I75" s="110"/>
      <c r="J75" s="111">
        <f>J198</f>
        <v>0</v>
      </c>
      <c r="L75" s="108"/>
    </row>
    <row r="76" spans="2:12" s="9" customFormat="1" ht="19.9" customHeight="1">
      <c r="B76" s="108"/>
      <c r="D76" s="109" t="s">
        <v>190</v>
      </c>
      <c r="E76" s="110"/>
      <c r="F76" s="110"/>
      <c r="G76" s="110"/>
      <c r="H76" s="110"/>
      <c r="I76" s="110"/>
      <c r="J76" s="111">
        <f>J213</f>
        <v>0</v>
      </c>
      <c r="L76" s="108"/>
    </row>
    <row r="77" spans="2:12" s="9" customFormat="1" ht="19.9" customHeight="1">
      <c r="B77" s="108"/>
      <c r="D77" s="109" t="s">
        <v>191</v>
      </c>
      <c r="E77" s="110"/>
      <c r="F77" s="110"/>
      <c r="G77" s="110"/>
      <c r="H77" s="110"/>
      <c r="I77" s="110"/>
      <c r="J77" s="111">
        <f>J245</f>
        <v>0</v>
      </c>
      <c r="L77" s="108"/>
    </row>
    <row r="78" spans="2:12" s="9" customFormat="1" ht="19.9" customHeight="1">
      <c r="B78" s="108"/>
      <c r="D78" s="109" t="s">
        <v>192</v>
      </c>
      <c r="E78" s="110"/>
      <c r="F78" s="110"/>
      <c r="G78" s="110"/>
      <c r="H78" s="110"/>
      <c r="I78" s="110"/>
      <c r="J78" s="111">
        <f>J274</f>
        <v>0</v>
      </c>
      <c r="L78" s="108"/>
    </row>
    <row r="79" spans="2:12" s="1" customFormat="1" ht="21.75" customHeight="1">
      <c r="B79" s="33"/>
      <c r="L79" s="33"/>
    </row>
    <row r="80" spans="2:12" s="1" customFormat="1" ht="6.95" customHeight="1"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33"/>
    </row>
    <row r="84" spans="2:12" s="1" customFormat="1" ht="6.95" customHeight="1"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33"/>
    </row>
    <row r="85" spans="2:12" s="1" customFormat="1" ht="24.95" customHeight="1">
      <c r="B85" s="33"/>
      <c r="C85" s="22" t="s">
        <v>193</v>
      </c>
      <c r="L85" s="33"/>
    </row>
    <row r="86" spans="2:12" s="1" customFormat="1" ht="6.95" customHeight="1">
      <c r="B86" s="33"/>
      <c r="L86" s="33"/>
    </row>
    <row r="87" spans="2:12" s="1" customFormat="1" ht="12" customHeight="1">
      <c r="B87" s="33"/>
      <c r="C87" s="28" t="s">
        <v>16</v>
      </c>
      <c r="L87" s="33"/>
    </row>
    <row r="88" spans="2:12" s="1" customFormat="1" ht="16.5" customHeight="1">
      <c r="B88" s="33"/>
      <c r="E88" s="332" t="str">
        <f>E7</f>
        <v>Přístavba objektu SOŠ a SOU Kladno</v>
      </c>
      <c r="F88" s="333"/>
      <c r="G88" s="333"/>
      <c r="H88" s="333"/>
      <c r="L88" s="33"/>
    </row>
    <row r="89" spans="2:12" ht="12" customHeight="1">
      <c r="B89" s="21"/>
      <c r="C89" s="28" t="s">
        <v>172</v>
      </c>
      <c r="L89" s="21"/>
    </row>
    <row r="90" spans="2:12" ht="16.5" customHeight="1">
      <c r="B90" s="21"/>
      <c r="E90" s="332" t="s">
        <v>173</v>
      </c>
      <c r="F90" s="310"/>
      <c r="G90" s="310"/>
      <c r="H90" s="310"/>
      <c r="L90" s="21"/>
    </row>
    <row r="91" spans="2:12" ht="12" customHeight="1">
      <c r="B91" s="21"/>
      <c r="C91" s="28" t="s">
        <v>174</v>
      </c>
      <c r="L91" s="21"/>
    </row>
    <row r="92" spans="2:12" s="1" customFormat="1" ht="16.5" customHeight="1">
      <c r="B92" s="33"/>
      <c r="E92" s="319" t="s">
        <v>175</v>
      </c>
      <c r="F92" s="334"/>
      <c r="G92" s="334"/>
      <c r="H92" s="334"/>
      <c r="L92" s="33"/>
    </row>
    <row r="93" spans="2:12" s="1" customFormat="1" ht="12" customHeight="1">
      <c r="B93" s="33"/>
      <c r="C93" s="28" t="s">
        <v>176</v>
      </c>
      <c r="L93" s="33"/>
    </row>
    <row r="94" spans="2:12" s="1" customFormat="1" ht="16.5" customHeight="1">
      <c r="B94" s="33"/>
      <c r="E94" s="311" t="str">
        <f>E13</f>
        <v>A - Stavební řešení</v>
      </c>
      <c r="F94" s="334"/>
      <c r="G94" s="334"/>
      <c r="H94" s="334"/>
      <c r="L94" s="33"/>
    </row>
    <row r="95" spans="2:12" s="1" customFormat="1" ht="6.95" customHeight="1">
      <c r="B95" s="33"/>
      <c r="L95" s="33"/>
    </row>
    <row r="96" spans="2:12" s="1" customFormat="1" ht="12" customHeight="1">
      <c r="B96" s="33"/>
      <c r="C96" s="28" t="s">
        <v>21</v>
      </c>
      <c r="F96" s="26" t="str">
        <f>F16</f>
        <v>Kladno</v>
      </c>
      <c r="I96" s="28" t="s">
        <v>23</v>
      </c>
      <c r="J96" s="50" t="str">
        <f>IF(J16="","",J16)</f>
        <v>19. 9. 2023</v>
      </c>
      <c r="L96" s="33"/>
    </row>
    <row r="97" spans="2:12" s="1" customFormat="1" ht="6.95" customHeight="1">
      <c r="B97" s="33"/>
      <c r="L97" s="33"/>
    </row>
    <row r="98" spans="2:12" s="1" customFormat="1" ht="40.15" customHeight="1">
      <c r="B98" s="33"/>
      <c r="C98" s="28" t="s">
        <v>25</v>
      </c>
      <c r="F98" s="26" t="str">
        <f>E19</f>
        <v>SOŠ a SOU Kladno, Nám. E. Beneše 2353, Kladno</v>
      </c>
      <c r="I98" s="28" t="s">
        <v>31</v>
      </c>
      <c r="J98" s="31" t="str">
        <f>E25</f>
        <v>Ateliér Civilista s.r.o., Bratronice 241, 273 63</v>
      </c>
      <c r="L98" s="33"/>
    </row>
    <row r="99" spans="2:12" s="1" customFormat="1" ht="15.2" customHeight="1">
      <c r="B99" s="33"/>
      <c r="C99" s="28" t="s">
        <v>29</v>
      </c>
      <c r="F99" s="26" t="str">
        <f>IF(E22="","",E22)</f>
        <v>Vyplň údaj</v>
      </c>
      <c r="I99" s="28" t="s">
        <v>36</v>
      </c>
      <c r="J99" s="31" t="str">
        <f>E28</f>
        <v xml:space="preserve"> </v>
      </c>
      <c r="L99" s="33"/>
    </row>
    <row r="100" spans="2:12" s="1" customFormat="1" ht="10.35" customHeight="1">
      <c r="B100" s="33"/>
      <c r="L100" s="33"/>
    </row>
    <row r="101" spans="2:20" s="10" customFormat="1" ht="29.25" customHeight="1">
      <c r="B101" s="112"/>
      <c r="C101" s="113" t="s">
        <v>194</v>
      </c>
      <c r="D101" s="114" t="s">
        <v>59</v>
      </c>
      <c r="E101" s="114" t="s">
        <v>55</v>
      </c>
      <c r="F101" s="114" t="s">
        <v>56</v>
      </c>
      <c r="G101" s="114" t="s">
        <v>195</v>
      </c>
      <c r="H101" s="114" t="s">
        <v>196</v>
      </c>
      <c r="I101" s="114" t="s">
        <v>197</v>
      </c>
      <c r="J101" s="114" t="s">
        <v>180</v>
      </c>
      <c r="K101" s="115" t="s">
        <v>198</v>
      </c>
      <c r="L101" s="112"/>
      <c r="M101" s="57" t="s">
        <v>19</v>
      </c>
      <c r="N101" s="58" t="s">
        <v>44</v>
      </c>
      <c r="O101" s="58" t="s">
        <v>199</v>
      </c>
      <c r="P101" s="58" t="s">
        <v>200</v>
      </c>
      <c r="Q101" s="58" t="s">
        <v>201</v>
      </c>
      <c r="R101" s="58" t="s">
        <v>202</v>
      </c>
      <c r="S101" s="58" t="s">
        <v>203</v>
      </c>
      <c r="T101" s="59" t="s">
        <v>204</v>
      </c>
    </row>
    <row r="102" spans="2:63" s="1" customFormat="1" ht="22.9" customHeight="1">
      <c r="B102" s="33"/>
      <c r="C102" s="62" t="s">
        <v>205</v>
      </c>
      <c r="J102" s="116">
        <f>BK102</f>
        <v>0</v>
      </c>
      <c r="L102" s="33"/>
      <c r="M102" s="60"/>
      <c r="N102" s="51"/>
      <c r="O102" s="51"/>
      <c r="P102" s="117">
        <f>P103+P146</f>
        <v>0</v>
      </c>
      <c r="Q102" s="51"/>
      <c r="R102" s="117">
        <f>R103+R146</f>
        <v>4.08913335176</v>
      </c>
      <c r="S102" s="51"/>
      <c r="T102" s="118">
        <f>T103+T146</f>
        <v>0</v>
      </c>
      <c r="AT102" s="18" t="s">
        <v>73</v>
      </c>
      <c r="AU102" s="18" t="s">
        <v>181</v>
      </c>
      <c r="BK102" s="119">
        <f>BK103+BK146</f>
        <v>0</v>
      </c>
    </row>
    <row r="103" spans="2:63" s="11" customFormat="1" ht="25.9" customHeight="1">
      <c r="B103" s="120"/>
      <c r="D103" s="121" t="s">
        <v>73</v>
      </c>
      <c r="E103" s="122" t="s">
        <v>206</v>
      </c>
      <c r="F103" s="122" t="s">
        <v>207</v>
      </c>
      <c r="I103" s="123"/>
      <c r="J103" s="124">
        <f>BK103</f>
        <v>0</v>
      </c>
      <c r="L103" s="120"/>
      <c r="M103" s="125"/>
      <c r="P103" s="126">
        <f>P104+P138+P142</f>
        <v>0</v>
      </c>
      <c r="R103" s="126">
        <f>R104+R138+R142</f>
        <v>2.285864776</v>
      </c>
      <c r="T103" s="127">
        <f>T104+T138+T142</f>
        <v>0</v>
      </c>
      <c r="AR103" s="121" t="s">
        <v>80</v>
      </c>
      <c r="AT103" s="128" t="s">
        <v>73</v>
      </c>
      <c r="AU103" s="128" t="s">
        <v>74</v>
      </c>
      <c r="AY103" s="121" t="s">
        <v>208</v>
      </c>
      <c r="BK103" s="129">
        <f>BK104+BK138+BK142</f>
        <v>0</v>
      </c>
    </row>
    <row r="104" spans="2:63" s="11" customFormat="1" ht="22.9" customHeight="1">
      <c r="B104" s="120"/>
      <c r="D104" s="121" t="s">
        <v>73</v>
      </c>
      <c r="E104" s="130" t="s">
        <v>209</v>
      </c>
      <c r="F104" s="130" t="s">
        <v>210</v>
      </c>
      <c r="I104" s="123"/>
      <c r="J104" s="131">
        <f>BK104</f>
        <v>0</v>
      </c>
      <c r="L104" s="120"/>
      <c r="M104" s="125"/>
      <c r="P104" s="126">
        <f>SUM(P105:P137)</f>
        <v>0</v>
      </c>
      <c r="R104" s="126">
        <f>SUM(R105:R137)</f>
        <v>2.285010776</v>
      </c>
      <c r="T104" s="127">
        <f>SUM(T105:T137)</f>
        <v>0</v>
      </c>
      <c r="AR104" s="121" t="s">
        <v>80</v>
      </c>
      <c r="AT104" s="128" t="s">
        <v>73</v>
      </c>
      <c r="AU104" s="128" t="s">
        <v>80</v>
      </c>
      <c r="AY104" s="121" t="s">
        <v>208</v>
      </c>
      <c r="BK104" s="129">
        <f>SUM(BK105:BK137)</f>
        <v>0</v>
      </c>
    </row>
    <row r="105" spans="2:65" s="1" customFormat="1" ht="16.5" customHeight="1">
      <c r="B105" s="33"/>
      <c r="C105" s="132" t="s">
        <v>211</v>
      </c>
      <c r="D105" s="132" t="s">
        <v>212</v>
      </c>
      <c r="E105" s="133" t="s">
        <v>213</v>
      </c>
      <c r="F105" s="134" t="s">
        <v>214</v>
      </c>
      <c r="G105" s="135" t="s">
        <v>215</v>
      </c>
      <c r="H105" s="136">
        <v>17.475</v>
      </c>
      <c r="I105" s="137"/>
      <c r="J105" s="138">
        <f>ROUND(I105*H105,2)</f>
        <v>0</v>
      </c>
      <c r="K105" s="134" t="s">
        <v>216</v>
      </c>
      <c r="L105" s="33"/>
      <c r="M105" s="139" t="s">
        <v>19</v>
      </c>
      <c r="N105" s="140" t="s">
        <v>45</v>
      </c>
      <c r="P105" s="141">
        <f>O105*H105</f>
        <v>0</v>
      </c>
      <c r="Q105" s="141">
        <v>0.01103</v>
      </c>
      <c r="R105" s="141">
        <f>Q105*H105</f>
        <v>0.19274925</v>
      </c>
      <c r="S105" s="141">
        <v>0</v>
      </c>
      <c r="T105" s="142">
        <f>S105*H105</f>
        <v>0</v>
      </c>
      <c r="AR105" s="143" t="s">
        <v>112</v>
      </c>
      <c r="AT105" s="143" t="s">
        <v>212</v>
      </c>
      <c r="AU105" s="143" t="s">
        <v>82</v>
      </c>
      <c r="AY105" s="18" t="s">
        <v>208</v>
      </c>
      <c r="BE105" s="144">
        <f>IF(N105="základní",J105,0)</f>
        <v>0</v>
      </c>
      <c r="BF105" s="144">
        <f>IF(N105="snížená",J105,0)</f>
        <v>0</v>
      </c>
      <c r="BG105" s="144">
        <f>IF(N105="zákl. přenesená",J105,0)</f>
        <v>0</v>
      </c>
      <c r="BH105" s="144">
        <f>IF(N105="sníž. přenesená",J105,0)</f>
        <v>0</v>
      </c>
      <c r="BI105" s="144">
        <f>IF(N105="nulová",J105,0)</f>
        <v>0</v>
      </c>
      <c r="BJ105" s="18" t="s">
        <v>80</v>
      </c>
      <c r="BK105" s="144">
        <f>ROUND(I105*H105,2)</f>
        <v>0</v>
      </c>
      <c r="BL105" s="18" t="s">
        <v>112</v>
      </c>
      <c r="BM105" s="143" t="s">
        <v>217</v>
      </c>
    </row>
    <row r="106" spans="2:47" s="1" customFormat="1" ht="12">
      <c r="B106" s="33"/>
      <c r="D106" s="145" t="s">
        <v>218</v>
      </c>
      <c r="F106" s="146" t="s">
        <v>219</v>
      </c>
      <c r="I106" s="147"/>
      <c r="L106" s="33"/>
      <c r="M106" s="148"/>
      <c r="T106" s="54"/>
      <c r="AT106" s="18" t="s">
        <v>218</v>
      </c>
      <c r="AU106" s="18" t="s">
        <v>82</v>
      </c>
    </row>
    <row r="107" spans="2:47" s="1" customFormat="1" ht="12">
      <c r="B107" s="33"/>
      <c r="D107" s="149" t="s">
        <v>220</v>
      </c>
      <c r="F107" s="150" t="s">
        <v>221</v>
      </c>
      <c r="I107" s="147"/>
      <c r="L107" s="33"/>
      <c r="M107" s="148"/>
      <c r="T107" s="54"/>
      <c r="AT107" s="18" t="s">
        <v>220</v>
      </c>
      <c r="AU107" s="18" t="s">
        <v>82</v>
      </c>
    </row>
    <row r="108" spans="2:51" s="12" customFormat="1" ht="12">
      <c r="B108" s="151"/>
      <c r="D108" s="145" t="s">
        <v>222</v>
      </c>
      <c r="E108" s="152" t="s">
        <v>19</v>
      </c>
      <c r="F108" s="153" t="s">
        <v>223</v>
      </c>
      <c r="H108" s="152" t="s">
        <v>19</v>
      </c>
      <c r="I108" s="154"/>
      <c r="L108" s="151"/>
      <c r="M108" s="155"/>
      <c r="T108" s="156"/>
      <c r="AT108" s="152" t="s">
        <v>222</v>
      </c>
      <c r="AU108" s="152" t="s">
        <v>82</v>
      </c>
      <c r="AV108" s="12" t="s">
        <v>80</v>
      </c>
      <c r="AW108" s="12" t="s">
        <v>35</v>
      </c>
      <c r="AX108" s="12" t="s">
        <v>74</v>
      </c>
      <c r="AY108" s="152" t="s">
        <v>208</v>
      </c>
    </row>
    <row r="109" spans="2:51" s="13" customFormat="1" ht="12">
      <c r="B109" s="157"/>
      <c r="D109" s="145" t="s">
        <v>222</v>
      </c>
      <c r="E109" s="158" t="s">
        <v>19</v>
      </c>
      <c r="F109" s="159" t="s">
        <v>224</v>
      </c>
      <c r="H109" s="160">
        <v>15.225</v>
      </c>
      <c r="I109" s="161"/>
      <c r="L109" s="157"/>
      <c r="M109" s="162"/>
      <c r="T109" s="163"/>
      <c r="AT109" s="158" t="s">
        <v>222</v>
      </c>
      <c r="AU109" s="158" t="s">
        <v>82</v>
      </c>
      <c r="AV109" s="13" t="s">
        <v>82</v>
      </c>
      <c r="AW109" s="13" t="s">
        <v>35</v>
      </c>
      <c r="AX109" s="13" t="s">
        <v>74</v>
      </c>
      <c r="AY109" s="158" t="s">
        <v>208</v>
      </c>
    </row>
    <row r="110" spans="2:51" s="13" customFormat="1" ht="12">
      <c r="B110" s="157"/>
      <c r="D110" s="145" t="s">
        <v>222</v>
      </c>
      <c r="E110" s="158" t="s">
        <v>19</v>
      </c>
      <c r="F110" s="159" t="s">
        <v>225</v>
      </c>
      <c r="H110" s="160">
        <v>2.25</v>
      </c>
      <c r="I110" s="161"/>
      <c r="L110" s="157"/>
      <c r="M110" s="162"/>
      <c r="T110" s="163"/>
      <c r="AT110" s="158" t="s">
        <v>222</v>
      </c>
      <c r="AU110" s="158" t="s">
        <v>82</v>
      </c>
      <c r="AV110" s="13" t="s">
        <v>82</v>
      </c>
      <c r="AW110" s="13" t="s">
        <v>35</v>
      </c>
      <c r="AX110" s="13" t="s">
        <v>74</v>
      </c>
      <c r="AY110" s="158" t="s">
        <v>208</v>
      </c>
    </row>
    <row r="111" spans="2:51" s="14" customFormat="1" ht="12">
      <c r="B111" s="164"/>
      <c r="D111" s="145" t="s">
        <v>222</v>
      </c>
      <c r="E111" s="165" t="s">
        <v>19</v>
      </c>
      <c r="F111" s="166" t="s">
        <v>226</v>
      </c>
      <c r="H111" s="167">
        <v>17.475</v>
      </c>
      <c r="I111" s="168"/>
      <c r="L111" s="164"/>
      <c r="M111" s="169"/>
      <c r="T111" s="170"/>
      <c r="AT111" s="165" t="s">
        <v>222</v>
      </c>
      <c r="AU111" s="165" t="s">
        <v>82</v>
      </c>
      <c r="AV111" s="14" t="s">
        <v>112</v>
      </c>
      <c r="AW111" s="14" t="s">
        <v>35</v>
      </c>
      <c r="AX111" s="14" t="s">
        <v>80</v>
      </c>
      <c r="AY111" s="165" t="s">
        <v>208</v>
      </c>
    </row>
    <row r="112" spans="2:65" s="1" customFormat="1" ht="16.5" customHeight="1">
      <c r="B112" s="33"/>
      <c r="C112" s="132" t="s">
        <v>227</v>
      </c>
      <c r="D112" s="132" t="s">
        <v>212</v>
      </c>
      <c r="E112" s="133" t="s">
        <v>228</v>
      </c>
      <c r="F112" s="134" t="s">
        <v>229</v>
      </c>
      <c r="G112" s="135" t="s">
        <v>215</v>
      </c>
      <c r="H112" s="136">
        <v>17.475</v>
      </c>
      <c r="I112" s="137"/>
      <c r="J112" s="138">
        <f>ROUND(I112*H112,2)</f>
        <v>0</v>
      </c>
      <c r="K112" s="134" t="s">
        <v>216</v>
      </c>
      <c r="L112" s="33"/>
      <c r="M112" s="139" t="s">
        <v>19</v>
      </c>
      <c r="N112" s="140" t="s">
        <v>45</v>
      </c>
      <c r="P112" s="141">
        <f>O112*H112</f>
        <v>0</v>
      </c>
      <c r="Q112" s="141">
        <v>0.00552</v>
      </c>
      <c r="R112" s="141">
        <f>Q112*H112</f>
        <v>0.096462</v>
      </c>
      <c r="S112" s="141">
        <v>0</v>
      </c>
      <c r="T112" s="142">
        <f>S112*H112</f>
        <v>0</v>
      </c>
      <c r="AR112" s="143" t="s">
        <v>112</v>
      </c>
      <c r="AT112" s="143" t="s">
        <v>212</v>
      </c>
      <c r="AU112" s="143" t="s">
        <v>82</v>
      </c>
      <c r="AY112" s="18" t="s">
        <v>208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8" t="s">
        <v>80</v>
      </c>
      <c r="BK112" s="144">
        <f>ROUND(I112*H112,2)</f>
        <v>0</v>
      </c>
      <c r="BL112" s="18" t="s">
        <v>112</v>
      </c>
      <c r="BM112" s="143" t="s">
        <v>230</v>
      </c>
    </row>
    <row r="113" spans="2:47" s="1" customFormat="1" ht="19.5">
      <c r="B113" s="33"/>
      <c r="D113" s="145" t="s">
        <v>218</v>
      </c>
      <c r="F113" s="146" t="s">
        <v>231</v>
      </c>
      <c r="I113" s="147"/>
      <c r="L113" s="33"/>
      <c r="M113" s="148"/>
      <c r="T113" s="54"/>
      <c r="AT113" s="18" t="s">
        <v>218</v>
      </c>
      <c r="AU113" s="18" t="s">
        <v>82</v>
      </c>
    </row>
    <row r="114" spans="2:47" s="1" customFormat="1" ht="12">
      <c r="B114" s="33"/>
      <c r="D114" s="149" t="s">
        <v>220</v>
      </c>
      <c r="F114" s="150" t="s">
        <v>232</v>
      </c>
      <c r="I114" s="147"/>
      <c r="L114" s="33"/>
      <c r="M114" s="148"/>
      <c r="T114" s="54"/>
      <c r="AT114" s="18" t="s">
        <v>220</v>
      </c>
      <c r="AU114" s="18" t="s">
        <v>82</v>
      </c>
    </row>
    <row r="115" spans="2:65" s="1" customFormat="1" ht="16.5" customHeight="1">
      <c r="B115" s="33"/>
      <c r="C115" s="132" t="s">
        <v>233</v>
      </c>
      <c r="D115" s="132" t="s">
        <v>212</v>
      </c>
      <c r="E115" s="133" t="s">
        <v>234</v>
      </c>
      <c r="F115" s="134" t="s">
        <v>235</v>
      </c>
      <c r="G115" s="135" t="s">
        <v>236</v>
      </c>
      <c r="H115" s="136">
        <v>21.844</v>
      </c>
      <c r="I115" s="137"/>
      <c r="J115" s="138">
        <f>ROUND(I115*H115,2)</f>
        <v>0</v>
      </c>
      <c r="K115" s="134" t="s">
        <v>216</v>
      </c>
      <c r="L115" s="33"/>
      <c r="M115" s="139" t="s">
        <v>19</v>
      </c>
      <c r="N115" s="140" t="s">
        <v>45</v>
      </c>
      <c r="P115" s="141">
        <f>O115*H115</f>
        <v>0</v>
      </c>
      <c r="Q115" s="141">
        <v>0</v>
      </c>
      <c r="R115" s="141">
        <f>Q115*H115</f>
        <v>0</v>
      </c>
      <c r="S115" s="141">
        <v>0</v>
      </c>
      <c r="T115" s="142">
        <f>S115*H115</f>
        <v>0</v>
      </c>
      <c r="AR115" s="143" t="s">
        <v>112</v>
      </c>
      <c r="AT115" s="143" t="s">
        <v>212</v>
      </c>
      <c r="AU115" s="143" t="s">
        <v>82</v>
      </c>
      <c r="AY115" s="18" t="s">
        <v>208</v>
      </c>
      <c r="BE115" s="144">
        <f>IF(N115="základní",J115,0)</f>
        <v>0</v>
      </c>
      <c r="BF115" s="144">
        <f>IF(N115="snížená",J115,0)</f>
        <v>0</v>
      </c>
      <c r="BG115" s="144">
        <f>IF(N115="zákl. přenesená",J115,0)</f>
        <v>0</v>
      </c>
      <c r="BH115" s="144">
        <f>IF(N115="sníž. přenesená",J115,0)</f>
        <v>0</v>
      </c>
      <c r="BI115" s="144">
        <f>IF(N115="nulová",J115,0)</f>
        <v>0</v>
      </c>
      <c r="BJ115" s="18" t="s">
        <v>80</v>
      </c>
      <c r="BK115" s="144">
        <f>ROUND(I115*H115,2)</f>
        <v>0</v>
      </c>
      <c r="BL115" s="18" t="s">
        <v>112</v>
      </c>
      <c r="BM115" s="143" t="s">
        <v>237</v>
      </c>
    </row>
    <row r="116" spans="2:47" s="1" customFormat="1" ht="19.5">
      <c r="B116" s="33"/>
      <c r="D116" s="145" t="s">
        <v>218</v>
      </c>
      <c r="F116" s="146" t="s">
        <v>238</v>
      </c>
      <c r="I116" s="147"/>
      <c r="L116" s="33"/>
      <c r="M116" s="148"/>
      <c r="T116" s="54"/>
      <c r="AT116" s="18" t="s">
        <v>218</v>
      </c>
      <c r="AU116" s="18" t="s">
        <v>82</v>
      </c>
    </row>
    <row r="117" spans="2:47" s="1" customFormat="1" ht="12">
      <c r="B117" s="33"/>
      <c r="D117" s="149" t="s">
        <v>220</v>
      </c>
      <c r="F117" s="150" t="s">
        <v>239</v>
      </c>
      <c r="I117" s="147"/>
      <c r="L117" s="33"/>
      <c r="M117" s="148"/>
      <c r="T117" s="54"/>
      <c r="AT117" s="18" t="s">
        <v>220</v>
      </c>
      <c r="AU117" s="18" t="s">
        <v>82</v>
      </c>
    </row>
    <row r="118" spans="2:51" s="13" customFormat="1" ht="12">
      <c r="B118" s="157"/>
      <c r="D118" s="145" t="s">
        <v>222</v>
      </c>
      <c r="E118" s="158" t="s">
        <v>19</v>
      </c>
      <c r="F118" s="159" t="s">
        <v>240</v>
      </c>
      <c r="H118" s="160">
        <v>21.844</v>
      </c>
      <c r="I118" s="161"/>
      <c r="L118" s="157"/>
      <c r="M118" s="162"/>
      <c r="T118" s="163"/>
      <c r="AT118" s="158" t="s">
        <v>222</v>
      </c>
      <c r="AU118" s="158" t="s">
        <v>82</v>
      </c>
      <c r="AV118" s="13" t="s">
        <v>82</v>
      </c>
      <c r="AW118" s="13" t="s">
        <v>35</v>
      </c>
      <c r="AX118" s="13" t="s">
        <v>74</v>
      </c>
      <c r="AY118" s="158" t="s">
        <v>208</v>
      </c>
    </row>
    <row r="119" spans="2:51" s="14" customFormat="1" ht="12">
      <c r="B119" s="164"/>
      <c r="D119" s="145" t="s">
        <v>222</v>
      </c>
      <c r="E119" s="165" t="s">
        <v>19</v>
      </c>
      <c r="F119" s="166" t="s">
        <v>226</v>
      </c>
      <c r="H119" s="167">
        <v>21.844</v>
      </c>
      <c r="I119" s="168"/>
      <c r="L119" s="164"/>
      <c r="M119" s="169"/>
      <c r="T119" s="170"/>
      <c r="AT119" s="165" t="s">
        <v>222</v>
      </c>
      <c r="AU119" s="165" t="s">
        <v>82</v>
      </c>
      <c r="AV119" s="14" t="s">
        <v>112</v>
      </c>
      <c r="AW119" s="14" t="s">
        <v>35</v>
      </c>
      <c r="AX119" s="14" t="s">
        <v>80</v>
      </c>
      <c r="AY119" s="165" t="s">
        <v>208</v>
      </c>
    </row>
    <row r="120" spans="2:65" s="1" customFormat="1" ht="16.5" customHeight="1">
      <c r="B120" s="33"/>
      <c r="C120" s="171" t="s">
        <v>241</v>
      </c>
      <c r="D120" s="171" t="s">
        <v>242</v>
      </c>
      <c r="E120" s="172" t="s">
        <v>243</v>
      </c>
      <c r="F120" s="173" t="s">
        <v>244</v>
      </c>
      <c r="G120" s="174" t="s">
        <v>236</v>
      </c>
      <c r="H120" s="175">
        <v>21.844</v>
      </c>
      <c r="I120" s="176"/>
      <c r="J120" s="177">
        <f>ROUND(I120*H120,2)</f>
        <v>0</v>
      </c>
      <c r="K120" s="173" t="s">
        <v>216</v>
      </c>
      <c r="L120" s="178"/>
      <c r="M120" s="179" t="s">
        <v>19</v>
      </c>
      <c r="N120" s="180" t="s">
        <v>45</v>
      </c>
      <c r="P120" s="141">
        <f>O120*H120</f>
        <v>0</v>
      </c>
      <c r="Q120" s="141">
        <v>5E-05</v>
      </c>
      <c r="R120" s="141">
        <f>Q120*H120</f>
        <v>0.0010922000000000002</v>
      </c>
      <c r="S120" s="141">
        <v>0</v>
      </c>
      <c r="T120" s="142">
        <f>S120*H120</f>
        <v>0</v>
      </c>
      <c r="AR120" s="143" t="s">
        <v>245</v>
      </c>
      <c r="AT120" s="143" t="s">
        <v>242</v>
      </c>
      <c r="AU120" s="143" t="s">
        <v>82</v>
      </c>
      <c r="AY120" s="18" t="s">
        <v>208</v>
      </c>
      <c r="BE120" s="144">
        <f>IF(N120="základní",J120,0)</f>
        <v>0</v>
      </c>
      <c r="BF120" s="144">
        <f>IF(N120="snížená",J120,0)</f>
        <v>0</v>
      </c>
      <c r="BG120" s="144">
        <f>IF(N120="zákl. přenesená",J120,0)</f>
        <v>0</v>
      </c>
      <c r="BH120" s="144">
        <f>IF(N120="sníž. přenesená",J120,0)</f>
        <v>0</v>
      </c>
      <c r="BI120" s="144">
        <f>IF(N120="nulová",J120,0)</f>
        <v>0</v>
      </c>
      <c r="BJ120" s="18" t="s">
        <v>80</v>
      </c>
      <c r="BK120" s="144">
        <f>ROUND(I120*H120,2)</f>
        <v>0</v>
      </c>
      <c r="BL120" s="18" t="s">
        <v>112</v>
      </c>
      <c r="BM120" s="143" t="s">
        <v>246</v>
      </c>
    </row>
    <row r="121" spans="2:47" s="1" customFormat="1" ht="12">
      <c r="B121" s="33"/>
      <c r="D121" s="145" t="s">
        <v>218</v>
      </c>
      <c r="F121" s="146" t="s">
        <v>244</v>
      </c>
      <c r="I121" s="147"/>
      <c r="L121" s="33"/>
      <c r="M121" s="148"/>
      <c r="T121" s="54"/>
      <c r="AT121" s="18" t="s">
        <v>218</v>
      </c>
      <c r="AU121" s="18" t="s">
        <v>82</v>
      </c>
    </row>
    <row r="122" spans="2:65" s="1" customFormat="1" ht="16.5" customHeight="1">
      <c r="B122" s="33"/>
      <c r="C122" s="132" t="s">
        <v>247</v>
      </c>
      <c r="D122" s="132" t="s">
        <v>212</v>
      </c>
      <c r="E122" s="133" t="s">
        <v>248</v>
      </c>
      <c r="F122" s="134" t="s">
        <v>249</v>
      </c>
      <c r="G122" s="135" t="s">
        <v>215</v>
      </c>
      <c r="H122" s="136">
        <v>24.4</v>
      </c>
      <c r="I122" s="137"/>
      <c r="J122" s="138">
        <f>ROUND(I122*H122,2)</f>
        <v>0</v>
      </c>
      <c r="K122" s="134" t="s">
        <v>216</v>
      </c>
      <c r="L122" s="33"/>
      <c r="M122" s="139" t="s">
        <v>19</v>
      </c>
      <c r="N122" s="140" t="s">
        <v>45</v>
      </c>
      <c r="P122" s="141">
        <f>O122*H122</f>
        <v>0</v>
      </c>
      <c r="Q122" s="141">
        <v>0.0816</v>
      </c>
      <c r="R122" s="141">
        <f>Q122*H122</f>
        <v>1.99104</v>
      </c>
      <c r="S122" s="141">
        <v>0</v>
      </c>
      <c r="T122" s="142">
        <f>S122*H122</f>
        <v>0</v>
      </c>
      <c r="AR122" s="143" t="s">
        <v>112</v>
      </c>
      <c r="AT122" s="143" t="s">
        <v>212</v>
      </c>
      <c r="AU122" s="143" t="s">
        <v>82</v>
      </c>
      <c r="AY122" s="18" t="s">
        <v>208</v>
      </c>
      <c r="BE122" s="144">
        <f>IF(N122="základní",J122,0)</f>
        <v>0</v>
      </c>
      <c r="BF122" s="144">
        <f>IF(N122="snížená",J122,0)</f>
        <v>0</v>
      </c>
      <c r="BG122" s="144">
        <f>IF(N122="zákl. přenesená",J122,0)</f>
        <v>0</v>
      </c>
      <c r="BH122" s="144">
        <f>IF(N122="sníž. přenesená",J122,0)</f>
        <v>0</v>
      </c>
      <c r="BI122" s="144">
        <f>IF(N122="nulová",J122,0)</f>
        <v>0</v>
      </c>
      <c r="BJ122" s="18" t="s">
        <v>80</v>
      </c>
      <c r="BK122" s="144">
        <f>ROUND(I122*H122,2)</f>
        <v>0</v>
      </c>
      <c r="BL122" s="18" t="s">
        <v>112</v>
      </c>
      <c r="BM122" s="143" t="s">
        <v>250</v>
      </c>
    </row>
    <row r="123" spans="2:47" s="1" customFormat="1" ht="12">
      <c r="B123" s="33"/>
      <c r="D123" s="145" t="s">
        <v>218</v>
      </c>
      <c r="F123" s="146" t="s">
        <v>251</v>
      </c>
      <c r="I123" s="147"/>
      <c r="L123" s="33"/>
      <c r="M123" s="148"/>
      <c r="T123" s="54"/>
      <c r="AT123" s="18" t="s">
        <v>218</v>
      </c>
      <c r="AU123" s="18" t="s">
        <v>82</v>
      </c>
    </row>
    <row r="124" spans="2:47" s="1" customFormat="1" ht="12">
      <c r="B124" s="33"/>
      <c r="D124" s="149" t="s">
        <v>220</v>
      </c>
      <c r="F124" s="150" t="s">
        <v>252</v>
      </c>
      <c r="I124" s="147"/>
      <c r="L124" s="33"/>
      <c r="M124" s="148"/>
      <c r="T124" s="54"/>
      <c r="AT124" s="18" t="s">
        <v>220</v>
      </c>
      <c r="AU124" s="18" t="s">
        <v>82</v>
      </c>
    </row>
    <row r="125" spans="2:51" s="13" customFormat="1" ht="12">
      <c r="B125" s="157"/>
      <c r="D125" s="145" t="s">
        <v>222</v>
      </c>
      <c r="E125" s="158" t="s">
        <v>19</v>
      </c>
      <c r="F125" s="159" t="s">
        <v>253</v>
      </c>
      <c r="H125" s="160">
        <v>24.4</v>
      </c>
      <c r="I125" s="161"/>
      <c r="L125" s="157"/>
      <c r="M125" s="162"/>
      <c r="T125" s="163"/>
      <c r="AT125" s="158" t="s">
        <v>222</v>
      </c>
      <c r="AU125" s="158" t="s">
        <v>82</v>
      </c>
      <c r="AV125" s="13" t="s">
        <v>82</v>
      </c>
      <c r="AW125" s="13" t="s">
        <v>35</v>
      </c>
      <c r="AX125" s="13" t="s">
        <v>74</v>
      </c>
      <c r="AY125" s="158" t="s">
        <v>208</v>
      </c>
    </row>
    <row r="126" spans="2:51" s="14" customFormat="1" ht="12">
      <c r="B126" s="164"/>
      <c r="D126" s="145" t="s">
        <v>222</v>
      </c>
      <c r="E126" s="165" t="s">
        <v>19</v>
      </c>
      <c r="F126" s="166" t="s">
        <v>226</v>
      </c>
      <c r="H126" s="167">
        <v>24.4</v>
      </c>
      <c r="I126" s="168"/>
      <c r="L126" s="164"/>
      <c r="M126" s="169"/>
      <c r="T126" s="170"/>
      <c r="AT126" s="165" t="s">
        <v>222</v>
      </c>
      <c r="AU126" s="165" t="s">
        <v>82</v>
      </c>
      <c r="AV126" s="14" t="s">
        <v>112</v>
      </c>
      <c r="AW126" s="14" t="s">
        <v>35</v>
      </c>
      <c r="AX126" s="14" t="s">
        <v>80</v>
      </c>
      <c r="AY126" s="165" t="s">
        <v>208</v>
      </c>
    </row>
    <row r="127" spans="2:65" s="1" customFormat="1" ht="16.5" customHeight="1">
      <c r="B127" s="33"/>
      <c r="C127" s="132" t="s">
        <v>254</v>
      </c>
      <c r="D127" s="132" t="s">
        <v>212</v>
      </c>
      <c r="E127" s="133" t="s">
        <v>255</v>
      </c>
      <c r="F127" s="134" t="s">
        <v>256</v>
      </c>
      <c r="G127" s="135" t="s">
        <v>215</v>
      </c>
      <c r="H127" s="136">
        <v>24.4</v>
      </c>
      <c r="I127" s="137"/>
      <c r="J127" s="138">
        <f>ROUND(I127*H127,2)</f>
        <v>0</v>
      </c>
      <c r="K127" s="134" t="s">
        <v>216</v>
      </c>
      <c r="L127" s="33"/>
      <c r="M127" s="139" t="s">
        <v>19</v>
      </c>
      <c r="N127" s="140" t="s">
        <v>45</v>
      </c>
      <c r="P127" s="141">
        <f>O127*H127</f>
        <v>0</v>
      </c>
      <c r="Q127" s="141">
        <v>0.000132</v>
      </c>
      <c r="R127" s="141">
        <f>Q127*H127</f>
        <v>0.0032208000000000002</v>
      </c>
      <c r="S127" s="141">
        <v>0</v>
      </c>
      <c r="T127" s="142">
        <f>S127*H127</f>
        <v>0</v>
      </c>
      <c r="AR127" s="143" t="s">
        <v>112</v>
      </c>
      <c r="AT127" s="143" t="s">
        <v>212</v>
      </c>
      <c r="AU127" s="143" t="s">
        <v>82</v>
      </c>
      <c r="AY127" s="18" t="s">
        <v>208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8" t="s">
        <v>80</v>
      </c>
      <c r="BK127" s="144">
        <f>ROUND(I127*H127,2)</f>
        <v>0</v>
      </c>
      <c r="BL127" s="18" t="s">
        <v>112</v>
      </c>
      <c r="BM127" s="143" t="s">
        <v>257</v>
      </c>
    </row>
    <row r="128" spans="2:47" s="1" customFormat="1" ht="12">
      <c r="B128" s="33"/>
      <c r="D128" s="145" t="s">
        <v>218</v>
      </c>
      <c r="F128" s="146" t="s">
        <v>258</v>
      </c>
      <c r="I128" s="147"/>
      <c r="L128" s="33"/>
      <c r="M128" s="148"/>
      <c r="T128" s="54"/>
      <c r="AT128" s="18" t="s">
        <v>218</v>
      </c>
      <c r="AU128" s="18" t="s">
        <v>82</v>
      </c>
    </row>
    <row r="129" spans="2:47" s="1" customFormat="1" ht="12">
      <c r="B129" s="33"/>
      <c r="D129" s="149" t="s">
        <v>220</v>
      </c>
      <c r="F129" s="150" t="s">
        <v>259</v>
      </c>
      <c r="I129" s="147"/>
      <c r="L129" s="33"/>
      <c r="M129" s="148"/>
      <c r="T129" s="54"/>
      <c r="AT129" s="18" t="s">
        <v>220</v>
      </c>
      <c r="AU129" s="18" t="s">
        <v>82</v>
      </c>
    </row>
    <row r="130" spans="2:65" s="1" customFormat="1" ht="16.5" customHeight="1">
      <c r="B130" s="33"/>
      <c r="C130" s="132" t="s">
        <v>260</v>
      </c>
      <c r="D130" s="132" t="s">
        <v>212</v>
      </c>
      <c r="E130" s="133" t="s">
        <v>261</v>
      </c>
      <c r="F130" s="134" t="s">
        <v>262</v>
      </c>
      <c r="G130" s="135" t="s">
        <v>215</v>
      </c>
      <c r="H130" s="136">
        <v>24.4</v>
      </c>
      <c r="I130" s="137"/>
      <c r="J130" s="138">
        <f>ROUND(I130*H130,2)</f>
        <v>0</v>
      </c>
      <c r="K130" s="134" t="s">
        <v>216</v>
      </c>
      <c r="L130" s="33"/>
      <c r="M130" s="139" t="s">
        <v>19</v>
      </c>
      <c r="N130" s="140" t="s">
        <v>45</v>
      </c>
      <c r="P130" s="141">
        <f>O130*H130</f>
        <v>0</v>
      </c>
      <c r="Q130" s="141">
        <v>1.44E-06</v>
      </c>
      <c r="R130" s="141">
        <f>Q130*H130</f>
        <v>3.5136E-05</v>
      </c>
      <c r="S130" s="141">
        <v>0</v>
      </c>
      <c r="T130" s="142">
        <f>S130*H130</f>
        <v>0</v>
      </c>
      <c r="AR130" s="143" t="s">
        <v>112</v>
      </c>
      <c r="AT130" s="143" t="s">
        <v>212</v>
      </c>
      <c r="AU130" s="143" t="s">
        <v>82</v>
      </c>
      <c r="AY130" s="18" t="s">
        <v>208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8" t="s">
        <v>80</v>
      </c>
      <c r="BK130" s="144">
        <f>ROUND(I130*H130,2)</f>
        <v>0</v>
      </c>
      <c r="BL130" s="18" t="s">
        <v>112</v>
      </c>
      <c r="BM130" s="143" t="s">
        <v>263</v>
      </c>
    </row>
    <row r="131" spans="2:47" s="1" customFormat="1" ht="12">
      <c r="B131" s="33"/>
      <c r="D131" s="145" t="s">
        <v>218</v>
      </c>
      <c r="F131" s="146" t="s">
        <v>264</v>
      </c>
      <c r="I131" s="147"/>
      <c r="L131" s="33"/>
      <c r="M131" s="148"/>
      <c r="T131" s="54"/>
      <c r="AT131" s="18" t="s">
        <v>218</v>
      </c>
      <c r="AU131" s="18" t="s">
        <v>82</v>
      </c>
    </row>
    <row r="132" spans="2:47" s="1" customFormat="1" ht="12">
      <c r="B132" s="33"/>
      <c r="D132" s="149" t="s">
        <v>220</v>
      </c>
      <c r="F132" s="150" t="s">
        <v>265</v>
      </c>
      <c r="I132" s="147"/>
      <c r="L132" s="33"/>
      <c r="M132" s="148"/>
      <c r="T132" s="54"/>
      <c r="AT132" s="18" t="s">
        <v>220</v>
      </c>
      <c r="AU132" s="18" t="s">
        <v>82</v>
      </c>
    </row>
    <row r="133" spans="2:65" s="1" customFormat="1" ht="21.75" customHeight="1">
      <c r="B133" s="33"/>
      <c r="C133" s="132" t="s">
        <v>266</v>
      </c>
      <c r="D133" s="132" t="s">
        <v>212</v>
      </c>
      <c r="E133" s="133" t="s">
        <v>267</v>
      </c>
      <c r="F133" s="134" t="s">
        <v>268</v>
      </c>
      <c r="G133" s="135" t="s">
        <v>236</v>
      </c>
      <c r="H133" s="136">
        <v>19.59</v>
      </c>
      <c r="I133" s="137"/>
      <c r="J133" s="138">
        <f>ROUND(I133*H133,2)</f>
        <v>0</v>
      </c>
      <c r="K133" s="134" t="s">
        <v>216</v>
      </c>
      <c r="L133" s="33"/>
      <c r="M133" s="139" t="s">
        <v>19</v>
      </c>
      <c r="N133" s="140" t="s">
        <v>45</v>
      </c>
      <c r="P133" s="141">
        <f>O133*H133</f>
        <v>0</v>
      </c>
      <c r="Q133" s="141">
        <v>2.1E-05</v>
      </c>
      <c r="R133" s="141">
        <f>Q133*H133</f>
        <v>0.00041139</v>
      </c>
      <c r="S133" s="141">
        <v>0</v>
      </c>
      <c r="T133" s="142">
        <f>S133*H133</f>
        <v>0</v>
      </c>
      <c r="AR133" s="143" t="s">
        <v>112</v>
      </c>
      <c r="AT133" s="143" t="s">
        <v>212</v>
      </c>
      <c r="AU133" s="143" t="s">
        <v>82</v>
      </c>
      <c r="AY133" s="18" t="s">
        <v>208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8" t="s">
        <v>80</v>
      </c>
      <c r="BK133" s="144">
        <f>ROUND(I133*H133,2)</f>
        <v>0</v>
      </c>
      <c r="BL133" s="18" t="s">
        <v>112</v>
      </c>
      <c r="BM133" s="143" t="s">
        <v>269</v>
      </c>
    </row>
    <row r="134" spans="2:47" s="1" customFormat="1" ht="12">
      <c r="B134" s="33"/>
      <c r="D134" s="145" t="s">
        <v>218</v>
      </c>
      <c r="F134" s="146" t="s">
        <v>270</v>
      </c>
      <c r="I134" s="147"/>
      <c r="L134" s="33"/>
      <c r="M134" s="148"/>
      <c r="T134" s="54"/>
      <c r="AT134" s="18" t="s">
        <v>218</v>
      </c>
      <c r="AU134" s="18" t="s">
        <v>82</v>
      </c>
    </row>
    <row r="135" spans="2:47" s="1" customFormat="1" ht="12">
      <c r="B135" s="33"/>
      <c r="D135" s="149" t="s">
        <v>220</v>
      </c>
      <c r="F135" s="150" t="s">
        <v>271</v>
      </c>
      <c r="I135" s="147"/>
      <c r="L135" s="33"/>
      <c r="M135" s="148"/>
      <c r="T135" s="54"/>
      <c r="AT135" s="18" t="s">
        <v>220</v>
      </c>
      <c r="AU135" s="18" t="s">
        <v>82</v>
      </c>
    </row>
    <row r="136" spans="2:51" s="13" customFormat="1" ht="12">
      <c r="B136" s="157"/>
      <c r="D136" s="145" t="s">
        <v>222</v>
      </c>
      <c r="E136" s="158" t="s">
        <v>19</v>
      </c>
      <c r="F136" s="159" t="s">
        <v>272</v>
      </c>
      <c r="H136" s="160">
        <v>19.59</v>
      </c>
      <c r="I136" s="161"/>
      <c r="L136" s="157"/>
      <c r="M136" s="162"/>
      <c r="T136" s="163"/>
      <c r="AT136" s="158" t="s">
        <v>222</v>
      </c>
      <c r="AU136" s="158" t="s">
        <v>82</v>
      </c>
      <c r="AV136" s="13" t="s">
        <v>82</v>
      </c>
      <c r="AW136" s="13" t="s">
        <v>35</v>
      </c>
      <c r="AX136" s="13" t="s">
        <v>74</v>
      </c>
      <c r="AY136" s="158" t="s">
        <v>208</v>
      </c>
    </row>
    <row r="137" spans="2:51" s="14" customFormat="1" ht="12">
      <c r="B137" s="164"/>
      <c r="D137" s="145" t="s">
        <v>222</v>
      </c>
      <c r="E137" s="165" t="s">
        <v>19</v>
      </c>
      <c r="F137" s="166" t="s">
        <v>226</v>
      </c>
      <c r="H137" s="167">
        <v>19.59</v>
      </c>
      <c r="I137" s="168"/>
      <c r="L137" s="164"/>
      <c r="M137" s="169"/>
      <c r="T137" s="170"/>
      <c r="AT137" s="165" t="s">
        <v>222</v>
      </c>
      <c r="AU137" s="165" t="s">
        <v>82</v>
      </c>
      <c r="AV137" s="14" t="s">
        <v>112</v>
      </c>
      <c r="AW137" s="14" t="s">
        <v>35</v>
      </c>
      <c r="AX137" s="14" t="s">
        <v>80</v>
      </c>
      <c r="AY137" s="165" t="s">
        <v>208</v>
      </c>
    </row>
    <row r="138" spans="2:63" s="11" customFormat="1" ht="22.9" customHeight="1">
      <c r="B138" s="120"/>
      <c r="D138" s="121" t="s">
        <v>73</v>
      </c>
      <c r="E138" s="130" t="s">
        <v>273</v>
      </c>
      <c r="F138" s="130" t="s">
        <v>274</v>
      </c>
      <c r="I138" s="123"/>
      <c r="J138" s="131">
        <f>BK138</f>
        <v>0</v>
      </c>
      <c r="L138" s="120"/>
      <c r="M138" s="125"/>
      <c r="P138" s="126">
        <f>SUM(P139:P141)</f>
        <v>0</v>
      </c>
      <c r="R138" s="126">
        <f>SUM(R139:R141)</f>
        <v>0.0008539999999999998</v>
      </c>
      <c r="T138" s="127">
        <f>SUM(T139:T141)</f>
        <v>0</v>
      </c>
      <c r="AR138" s="121" t="s">
        <v>80</v>
      </c>
      <c r="AT138" s="128" t="s">
        <v>73</v>
      </c>
      <c r="AU138" s="128" t="s">
        <v>80</v>
      </c>
      <c r="AY138" s="121" t="s">
        <v>208</v>
      </c>
      <c r="BK138" s="129">
        <f>SUM(BK139:BK141)</f>
        <v>0</v>
      </c>
    </row>
    <row r="139" spans="2:65" s="1" customFormat="1" ht="16.5" customHeight="1">
      <c r="B139" s="33"/>
      <c r="C139" s="132" t="s">
        <v>275</v>
      </c>
      <c r="D139" s="132" t="s">
        <v>212</v>
      </c>
      <c r="E139" s="133" t="s">
        <v>276</v>
      </c>
      <c r="F139" s="134" t="s">
        <v>277</v>
      </c>
      <c r="G139" s="135" t="s">
        <v>215</v>
      </c>
      <c r="H139" s="136">
        <v>24.4</v>
      </c>
      <c r="I139" s="137"/>
      <c r="J139" s="138">
        <f>ROUND(I139*H139,2)</f>
        <v>0</v>
      </c>
      <c r="K139" s="134" t="s">
        <v>216</v>
      </c>
      <c r="L139" s="33"/>
      <c r="M139" s="139" t="s">
        <v>19</v>
      </c>
      <c r="N139" s="140" t="s">
        <v>45</v>
      </c>
      <c r="P139" s="141">
        <f>O139*H139</f>
        <v>0</v>
      </c>
      <c r="Q139" s="141">
        <v>3.5E-05</v>
      </c>
      <c r="R139" s="141">
        <f>Q139*H139</f>
        <v>0.0008539999999999998</v>
      </c>
      <c r="S139" s="141">
        <v>0</v>
      </c>
      <c r="T139" s="142">
        <f>S139*H139</f>
        <v>0</v>
      </c>
      <c r="AR139" s="143" t="s">
        <v>112</v>
      </c>
      <c r="AT139" s="143" t="s">
        <v>212</v>
      </c>
      <c r="AU139" s="143" t="s">
        <v>82</v>
      </c>
      <c r="AY139" s="18" t="s">
        <v>208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8" t="s">
        <v>80</v>
      </c>
      <c r="BK139" s="144">
        <f>ROUND(I139*H139,2)</f>
        <v>0</v>
      </c>
      <c r="BL139" s="18" t="s">
        <v>112</v>
      </c>
      <c r="BM139" s="143" t="s">
        <v>278</v>
      </c>
    </row>
    <row r="140" spans="2:47" s="1" customFormat="1" ht="12">
      <c r="B140" s="33"/>
      <c r="D140" s="145" t="s">
        <v>218</v>
      </c>
      <c r="F140" s="146" t="s">
        <v>279</v>
      </c>
      <c r="I140" s="147"/>
      <c r="L140" s="33"/>
      <c r="M140" s="148"/>
      <c r="T140" s="54"/>
      <c r="AT140" s="18" t="s">
        <v>218</v>
      </c>
      <c r="AU140" s="18" t="s">
        <v>82</v>
      </c>
    </row>
    <row r="141" spans="2:47" s="1" customFormat="1" ht="12">
      <c r="B141" s="33"/>
      <c r="D141" s="149" t="s">
        <v>220</v>
      </c>
      <c r="F141" s="150" t="s">
        <v>280</v>
      </c>
      <c r="I141" s="147"/>
      <c r="L141" s="33"/>
      <c r="M141" s="148"/>
      <c r="T141" s="54"/>
      <c r="AT141" s="18" t="s">
        <v>220</v>
      </c>
      <c r="AU141" s="18" t="s">
        <v>82</v>
      </c>
    </row>
    <row r="142" spans="2:63" s="11" customFormat="1" ht="22.9" customHeight="1">
      <c r="B142" s="120"/>
      <c r="D142" s="121" t="s">
        <v>73</v>
      </c>
      <c r="E142" s="130" t="s">
        <v>281</v>
      </c>
      <c r="F142" s="130" t="s">
        <v>282</v>
      </c>
      <c r="I142" s="123"/>
      <c r="J142" s="131">
        <f>BK142</f>
        <v>0</v>
      </c>
      <c r="L142" s="120"/>
      <c r="M142" s="125"/>
      <c r="P142" s="126">
        <f>SUM(P143:P145)</f>
        <v>0</v>
      </c>
      <c r="R142" s="126">
        <f>SUM(R143:R145)</f>
        <v>0</v>
      </c>
      <c r="T142" s="127">
        <f>SUM(T143:T145)</f>
        <v>0</v>
      </c>
      <c r="AR142" s="121" t="s">
        <v>80</v>
      </c>
      <c r="AT142" s="128" t="s">
        <v>73</v>
      </c>
      <c r="AU142" s="128" t="s">
        <v>80</v>
      </c>
      <c r="AY142" s="121" t="s">
        <v>208</v>
      </c>
      <c r="BK142" s="129">
        <f>SUM(BK143:BK145)</f>
        <v>0</v>
      </c>
    </row>
    <row r="143" spans="2:65" s="1" customFormat="1" ht="16.5" customHeight="1">
      <c r="B143" s="33"/>
      <c r="C143" s="132" t="s">
        <v>283</v>
      </c>
      <c r="D143" s="132" t="s">
        <v>212</v>
      </c>
      <c r="E143" s="133" t="s">
        <v>284</v>
      </c>
      <c r="F143" s="134" t="s">
        <v>285</v>
      </c>
      <c r="G143" s="135" t="s">
        <v>286</v>
      </c>
      <c r="H143" s="136">
        <v>56.533</v>
      </c>
      <c r="I143" s="137"/>
      <c r="J143" s="138">
        <f>ROUND(I143*H143,2)</f>
        <v>0</v>
      </c>
      <c r="K143" s="134" t="s">
        <v>216</v>
      </c>
      <c r="L143" s="33"/>
      <c r="M143" s="139" t="s">
        <v>19</v>
      </c>
      <c r="N143" s="140" t="s">
        <v>45</v>
      </c>
      <c r="P143" s="141">
        <f>O143*H143</f>
        <v>0</v>
      </c>
      <c r="Q143" s="141">
        <v>0</v>
      </c>
      <c r="R143" s="141">
        <f>Q143*H143</f>
        <v>0</v>
      </c>
      <c r="S143" s="141">
        <v>0</v>
      </c>
      <c r="T143" s="142">
        <f>S143*H143</f>
        <v>0</v>
      </c>
      <c r="AR143" s="143" t="s">
        <v>112</v>
      </c>
      <c r="AT143" s="143" t="s">
        <v>212</v>
      </c>
      <c r="AU143" s="143" t="s">
        <v>82</v>
      </c>
      <c r="AY143" s="18" t="s">
        <v>208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8" t="s">
        <v>80</v>
      </c>
      <c r="BK143" s="144">
        <f>ROUND(I143*H143,2)</f>
        <v>0</v>
      </c>
      <c r="BL143" s="18" t="s">
        <v>112</v>
      </c>
      <c r="BM143" s="143" t="s">
        <v>287</v>
      </c>
    </row>
    <row r="144" spans="2:47" s="1" customFormat="1" ht="19.5">
      <c r="B144" s="33"/>
      <c r="D144" s="145" t="s">
        <v>218</v>
      </c>
      <c r="F144" s="146" t="s">
        <v>288</v>
      </c>
      <c r="I144" s="147"/>
      <c r="L144" s="33"/>
      <c r="M144" s="148"/>
      <c r="T144" s="54"/>
      <c r="AT144" s="18" t="s">
        <v>218</v>
      </c>
      <c r="AU144" s="18" t="s">
        <v>82</v>
      </c>
    </row>
    <row r="145" spans="2:47" s="1" customFormat="1" ht="12">
      <c r="B145" s="33"/>
      <c r="D145" s="149" t="s">
        <v>220</v>
      </c>
      <c r="F145" s="150" t="s">
        <v>289</v>
      </c>
      <c r="I145" s="147"/>
      <c r="L145" s="33"/>
      <c r="M145" s="148"/>
      <c r="T145" s="54"/>
      <c r="AT145" s="18" t="s">
        <v>220</v>
      </c>
      <c r="AU145" s="18" t="s">
        <v>82</v>
      </c>
    </row>
    <row r="146" spans="2:63" s="11" customFormat="1" ht="25.9" customHeight="1">
      <c r="B146" s="120"/>
      <c r="D146" s="121" t="s">
        <v>73</v>
      </c>
      <c r="E146" s="122" t="s">
        <v>290</v>
      </c>
      <c r="F146" s="122" t="s">
        <v>291</v>
      </c>
      <c r="I146" s="123"/>
      <c r="J146" s="124">
        <f>BK146</f>
        <v>0</v>
      </c>
      <c r="L146" s="120"/>
      <c r="M146" s="125"/>
      <c r="P146" s="126">
        <f>P147+P158+P198+P213+P245+P274</f>
        <v>0</v>
      </c>
      <c r="R146" s="126">
        <f>R147+R158+R198+R213+R245+R274</f>
        <v>1.80326857576</v>
      </c>
      <c r="T146" s="127">
        <f>T147+T158+T198+T213+T245+T274</f>
        <v>0</v>
      </c>
      <c r="AR146" s="121" t="s">
        <v>82</v>
      </c>
      <c r="AT146" s="128" t="s">
        <v>73</v>
      </c>
      <c r="AU146" s="128" t="s">
        <v>74</v>
      </c>
      <c r="AY146" s="121" t="s">
        <v>208</v>
      </c>
      <c r="BK146" s="129">
        <f>BK147+BK158+BK198+BK213+BK245+BK274</f>
        <v>0</v>
      </c>
    </row>
    <row r="147" spans="2:63" s="11" customFormat="1" ht="22.9" customHeight="1">
      <c r="B147" s="120"/>
      <c r="D147" s="121" t="s">
        <v>73</v>
      </c>
      <c r="E147" s="130" t="s">
        <v>292</v>
      </c>
      <c r="F147" s="130" t="s">
        <v>293</v>
      </c>
      <c r="I147" s="123"/>
      <c r="J147" s="131">
        <f>BK147</f>
        <v>0</v>
      </c>
      <c r="L147" s="120"/>
      <c r="M147" s="125"/>
      <c r="P147" s="126">
        <f>SUM(P148:P157)</f>
        <v>0</v>
      </c>
      <c r="R147" s="126">
        <f>SUM(R148:R157)</f>
        <v>0.09333</v>
      </c>
      <c r="T147" s="127">
        <f>SUM(T148:T157)</f>
        <v>0</v>
      </c>
      <c r="AR147" s="121" t="s">
        <v>82</v>
      </c>
      <c r="AT147" s="128" t="s">
        <v>73</v>
      </c>
      <c r="AU147" s="128" t="s">
        <v>80</v>
      </c>
      <c r="AY147" s="121" t="s">
        <v>208</v>
      </c>
      <c r="BK147" s="129">
        <f>SUM(BK148:BK157)</f>
        <v>0</v>
      </c>
    </row>
    <row r="148" spans="2:65" s="1" customFormat="1" ht="16.5" customHeight="1">
      <c r="B148" s="33"/>
      <c r="C148" s="132" t="s">
        <v>294</v>
      </c>
      <c r="D148" s="132" t="s">
        <v>212</v>
      </c>
      <c r="E148" s="133" t="s">
        <v>295</v>
      </c>
      <c r="F148" s="134" t="s">
        <v>296</v>
      </c>
      <c r="G148" s="135" t="s">
        <v>215</v>
      </c>
      <c r="H148" s="136">
        <v>24.4</v>
      </c>
      <c r="I148" s="137"/>
      <c r="J148" s="138">
        <f>ROUND(I148*H148,2)</f>
        <v>0</v>
      </c>
      <c r="K148" s="134" t="s">
        <v>216</v>
      </c>
      <c r="L148" s="33"/>
      <c r="M148" s="139" t="s">
        <v>19</v>
      </c>
      <c r="N148" s="140" t="s">
        <v>45</v>
      </c>
      <c r="P148" s="141">
        <f>O148*H148</f>
        <v>0</v>
      </c>
      <c r="Q148" s="141">
        <v>0</v>
      </c>
      <c r="R148" s="141">
        <f>Q148*H148</f>
        <v>0</v>
      </c>
      <c r="S148" s="141">
        <v>0</v>
      </c>
      <c r="T148" s="142">
        <f>S148*H148</f>
        <v>0</v>
      </c>
      <c r="AR148" s="143" t="s">
        <v>297</v>
      </c>
      <c r="AT148" s="143" t="s">
        <v>212</v>
      </c>
      <c r="AU148" s="143" t="s">
        <v>82</v>
      </c>
      <c r="AY148" s="18" t="s">
        <v>208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8" t="s">
        <v>80</v>
      </c>
      <c r="BK148" s="144">
        <f>ROUND(I148*H148,2)</f>
        <v>0</v>
      </c>
      <c r="BL148" s="18" t="s">
        <v>297</v>
      </c>
      <c r="BM148" s="143" t="s">
        <v>298</v>
      </c>
    </row>
    <row r="149" spans="2:47" s="1" customFormat="1" ht="12">
      <c r="B149" s="33"/>
      <c r="D149" s="145" t="s">
        <v>218</v>
      </c>
      <c r="F149" s="146" t="s">
        <v>299</v>
      </c>
      <c r="I149" s="147"/>
      <c r="L149" s="33"/>
      <c r="M149" s="148"/>
      <c r="T149" s="54"/>
      <c r="AT149" s="18" t="s">
        <v>218</v>
      </c>
      <c r="AU149" s="18" t="s">
        <v>82</v>
      </c>
    </row>
    <row r="150" spans="2:47" s="1" customFormat="1" ht="12">
      <c r="B150" s="33"/>
      <c r="D150" s="149" t="s">
        <v>220</v>
      </c>
      <c r="F150" s="150" t="s">
        <v>300</v>
      </c>
      <c r="I150" s="147"/>
      <c r="L150" s="33"/>
      <c r="M150" s="148"/>
      <c r="T150" s="54"/>
      <c r="AT150" s="18" t="s">
        <v>220</v>
      </c>
      <c r="AU150" s="18" t="s">
        <v>82</v>
      </c>
    </row>
    <row r="151" spans="2:65" s="1" customFormat="1" ht="16.5" customHeight="1">
      <c r="B151" s="33"/>
      <c r="C151" s="171" t="s">
        <v>301</v>
      </c>
      <c r="D151" s="171" t="s">
        <v>242</v>
      </c>
      <c r="E151" s="172" t="s">
        <v>302</v>
      </c>
      <c r="F151" s="173" t="s">
        <v>303</v>
      </c>
      <c r="G151" s="174" t="s">
        <v>215</v>
      </c>
      <c r="H151" s="175">
        <v>24.888</v>
      </c>
      <c r="I151" s="176"/>
      <c r="J151" s="177">
        <f>ROUND(I151*H151,2)</f>
        <v>0</v>
      </c>
      <c r="K151" s="173" t="s">
        <v>216</v>
      </c>
      <c r="L151" s="178"/>
      <c r="M151" s="179" t="s">
        <v>19</v>
      </c>
      <c r="N151" s="180" t="s">
        <v>45</v>
      </c>
      <c r="P151" s="141">
        <f>O151*H151</f>
        <v>0</v>
      </c>
      <c r="Q151" s="141">
        <v>0.00375</v>
      </c>
      <c r="R151" s="141">
        <f>Q151*H151</f>
        <v>0.09333</v>
      </c>
      <c r="S151" s="141">
        <v>0</v>
      </c>
      <c r="T151" s="142">
        <f>S151*H151</f>
        <v>0</v>
      </c>
      <c r="AR151" s="143" t="s">
        <v>304</v>
      </c>
      <c r="AT151" s="143" t="s">
        <v>242</v>
      </c>
      <c r="AU151" s="143" t="s">
        <v>82</v>
      </c>
      <c r="AY151" s="18" t="s">
        <v>208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8" t="s">
        <v>80</v>
      </c>
      <c r="BK151" s="144">
        <f>ROUND(I151*H151,2)</f>
        <v>0</v>
      </c>
      <c r="BL151" s="18" t="s">
        <v>297</v>
      </c>
      <c r="BM151" s="143" t="s">
        <v>305</v>
      </c>
    </row>
    <row r="152" spans="2:47" s="1" customFormat="1" ht="12">
      <c r="B152" s="33"/>
      <c r="D152" s="145" t="s">
        <v>218</v>
      </c>
      <c r="F152" s="146" t="s">
        <v>303</v>
      </c>
      <c r="I152" s="147"/>
      <c r="L152" s="33"/>
      <c r="M152" s="148"/>
      <c r="T152" s="54"/>
      <c r="AT152" s="18" t="s">
        <v>218</v>
      </c>
      <c r="AU152" s="18" t="s">
        <v>82</v>
      </c>
    </row>
    <row r="153" spans="2:51" s="13" customFormat="1" ht="12">
      <c r="B153" s="157"/>
      <c r="D153" s="145" t="s">
        <v>222</v>
      </c>
      <c r="E153" s="158" t="s">
        <v>19</v>
      </c>
      <c r="F153" s="159" t="s">
        <v>253</v>
      </c>
      <c r="H153" s="160">
        <v>24.4</v>
      </c>
      <c r="I153" s="161"/>
      <c r="L153" s="157"/>
      <c r="M153" s="162"/>
      <c r="T153" s="163"/>
      <c r="AT153" s="158" t="s">
        <v>222</v>
      </c>
      <c r="AU153" s="158" t="s">
        <v>82</v>
      </c>
      <c r="AV153" s="13" t="s">
        <v>82</v>
      </c>
      <c r="AW153" s="13" t="s">
        <v>35</v>
      </c>
      <c r="AX153" s="13" t="s">
        <v>74</v>
      </c>
      <c r="AY153" s="158" t="s">
        <v>208</v>
      </c>
    </row>
    <row r="154" spans="2:51" s="13" customFormat="1" ht="12">
      <c r="B154" s="157"/>
      <c r="D154" s="145" t="s">
        <v>222</v>
      </c>
      <c r="E154" s="158" t="s">
        <v>19</v>
      </c>
      <c r="F154" s="159" t="s">
        <v>306</v>
      </c>
      <c r="H154" s="160">
        <v>24.888</v>
      </c>
      <c r="I154" s="161"/>
      <c r="L154" s="157"/>
      <c r="M154" s="162"/>
      <c r="T154" s="163"/>
      <c r="AT154" s="158" t="s">
        <v>222</v>
      </c>
      <c r="AU154" s="158" t="s">
        <v>82</v>
      </c>
      <c r="AV154" s="13" t="s">
        <v>82</v>
      </c>
      <c r="AW154" s="13" t="s">
        <v>35</v>
      </c>
      <c r="AX154" s="13" t="s">
        <v>80</v>
      </c>
      <c r="AY154" s="158" t="s">
        <v>208</v>
      </c>
    </row>
    <row r="155" spans="2:65" s="1" customFormat="1" ht="16.5" customHeight="1">
      <c r="B155" s="33"/>
      <c r="C155" s="132" t="s">
        <v>307</v>
      </c>
      <c r="D155" s="132" t="s">
        <v>212</v>
      </c>
      <c r="E155" s="133" t="s">
        <v>308</v>
      </c>
      <c r="F155" s="134" t="s">
        <v>309</v>
      </c>
      <c r="G155" s="135" t="s">
        <v>286</v>
      </c>
      <c r="H155" s="136">
        <v>0.093</v>
      </c>
      <c r="I155" s="137"/>
      <c r="J155" s="138">
        <f>ROUND(I155*H155,2)</f>
        <v>0</v>
      </c>
      <c r="K155" s="134" t="s">
        <v>216</v>
      </c>
      <c r="L155" s="33"/>
      <c r="M155" s="139" t="s">
        <v>19</v>
      </c>
      <c r="N155" s="140" t="s">
        <v>45</v>
      </c>
      <c r="P155" s="141">
        <f>O155*H155</f>
        <v>0</v>
      </c>
      <c r="Q155" s="141">
        <v>0</v>
      </c>
      <c r="R155" s="141">
        <f>Q155*H155</f>
        <v>0</v>
      </c>
      <c r="S155" s="141">
        <v>0</v>
      </c>
      <c r="T155" s="142">
        <f>S155*H155</f>
        <v>0</v>
      </c>
      <c r="AR155" s="143" t="s">
        <v>297</v>
      </c>
      <c r="AT155" s="143" t="s">
        <v>212</v>
      </c>
      <c r="AU155" s="143" t="s">
        <v>82</v>
      </c>
      <c r="AY155" s="18" t="s">
        <v>208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8" t="s">
        <v>80</v>
      </c>
      <c r="BK155" s="144">
        <f>ROUND(I155*H155,2)</f>
        <v>0</v>
      </c>
      <c r="BL155" s="18" t="s">
        <v>297</v>
      </c>
      <c r="BM155" s="143" t="s">
        <v>310</v>
      </c>
    </row>
    <row r="156" spans="2:47" s="1" customFormat="1" ht="19.5">
      <c r="B156" s="33"/>
      <c r="D156" s="145" t="s">
        <v>218</v>
      </c>
      <c r="F156" s="146" t="s">
        <v>311</v>
      </c>
      <c r="I156" s="147"/>
      <c r="L156" s="33"/>
      <c r="M156" s="148"/>
      <c r="T156" s="54"/>
      <c r="AT156" s="18" t="s">
        <v>218</v>
      </c>
      <c r="AU156" s="18" t="s">
        <v>82</v>
      </c>
    </row>
    <row r="157" spans="2:47" s="1" customFormat="1" ht="12">
      <c r="B157" s="33"/>
      <c r="D157" s="149" t="s">
        <v>220</v>
      </c>
      <c r="F157" s="150" t="s">
        <v>312</v>
      </c>
      <c r="I157" s="147"/>
      <c r="L157" s="33"/>
      <c r="M157" s="148"/>
      <c r="T157" s="54"/>
      <c r="AT157" s="18" t="s">
        <v>220</v>
      </c>
      <c r="AU157" s="18" t="s">
        <v>82</v>
      </c>
    </row>
    <row r="158" spans="2:63" s="11" customFormat="1" ht="22.9" customHeight="1">
      <c r="B158" s="120"/>
      <c r="D158" s="121" t="s">
        <v>73</v>
      </c>
      <c r="E158" s="130" t="s">
        <v>313</v>
      </c>
      <c r="F158" s="130" t="s">
        <v>314</v>
      </c>
      <c r="I158" s="123"/>
      <c r="J158" s="131">
        <f>BK158</f>
        <v>0</v>
      </c>
      <c r="L158" s="120"/>
      <c r="M158" s="125"/>
      <c r="P158" s="126">
        <f>SUM(P159:P197)</f>
        <v>0</v>
      </c>
      <c r="R158" s="126">
        <f>SUM(R159:R197)</f>
        <v>0.7090176379599998</v>
      </c>
      <c r="T158" s="127">
        <f>SUM(T159:T197)</f>
        <v>0</v>
      </c>
      <c r="AR158" s="121" t="s">
        <v>82</v>
      </c>
      <c r="AT158" s="128" t="s">
        <v>73</v>
      </c>
      <c r="AU158" s="128" t="s">
        <v>80</v>
      </c>
      <c r="AY158" s="121" t="s">
        <v>208</v>
      </c>
      <c r="BK158" s="129">
        <f>SUM(BK159:BK197)</f>
        <v>0</v>
      </c>
    </row>
    <row r="159" spans="2:65" s="1" customFormat="1" ht="16.5" customHeight="1">
      <c r="B159" s="33"/>
      <c r="C159" s="132" t="s">
        <v>315</v>
      </c>
      <c r="D159" s="132" t="s">
        <v>212</v>
      </c>
      <c r="E159" s="133" t="s">
        <v>316</v>
      </c>
      <c r="F159" s="134" t="s">
        <v>317</v>
      </c>
      <c r="G159" s="135" t="s">
        <v>215</v>
      </c>
      <c r="H159" s="136">
        <v>30.083</v>
      </c>
      <c r="I159" s="137"/>
      <c r="J159" s="138">
        <f>ROUND(I159*H159,2)</f>
        <v>0</v>
      </c>
      <c r="K159" s="134" t="s">
        <v>19</v>
      </c>
      <c r="L159" s="33"/>
      <c r="M159" s="139" t="s">
        <v>19</v>
      </c>
      <c r="N159" s="140" t="s">
        <v>45</v>
      </c>
      <c r="P159" s="141">
        <f>O159*H159</f>
        <v>0</v>
      </c>
      <c r="Q159" s="141">
        <v>0.01182</v>
      </c>
      <c r="R159" s="141">
        <f>Q159*H159</f>
        <v>0.35558106</v>
      </c>
      <c r="S159" s="141">
        <v>0</v>
      </c>
      <c r="T159" s="142">
        <f>S159*H159</f>
        <v>0</v>
      </c>
      <c r="AR159" s="143" t="s">
        <v>297</v>
      </c>
      <c r="AT159" s="143" t="s">
        <v>212</v>
      </c>
      <c r="AU159" s="143" t="s">
        <v>82</v>
      </c>
      <c r="AY159" s="18" t="s">
        <v>208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8" t="s">
        <v>80</v>
      </c>
      <c r="BK159" s="144">
        <f>ROUND(I159*H159,2)</f>
        <v>0</v>
      </c>
      <c r="BL159" s="18" t="s">
        <v>297</v>
      </c>
      <c r="BM159" s="143" t="s">
        <v>318</v>
      </c>
    </row>
    <row r="160" spans="2:47" s="1" customFormat="1" ht="12">
      <c r="B160" s="33"/>
      <c r="D160" s="145" t="s">
        <v>218</v>
      </c>
      <c r="F160" s="146" t="s">
        <v>317</v>
      </c>
      <c r="I160" s="147"/>
      <c r="L160" s="33"/>
      <c r="M160" s="148"/>
      <c r="T160" s="54"/>
      <c r="AT160" s="18" t="s">
        <v>218</v>
      </c>
      <c r="AU160" s="18" t="s">
        <v>82</v>
      </c>
    </row>
    <row r="161" spans="2:51" s="13" customFormat="1" ht="12">
      <c r="B161" s="157"/>
      <c r="D161" s="145" t="s">
        <v>222</v>
      </c>
      <c r="E161" s="158" t="s">
        <v>19</v>
      </c>
      <c r="F161" s="159" t="s">
        <v>319</v>
      </c>
      <c r="H161" s="160">
        <v>30.083</v>
      </c>
      <c r="I161" s="161"/>
      <c r="L161" s="157"/>
      <c r="M161" s="162"/>
      <c r="T161" s="163"/>
      <c r="AT161" s="158" t="s">
        <v>222</v>
      </c>
      <c r="AU161" s="158" t="s">
        <v>82</v>
      </c>
      <c r="AV161" s="13" t="s">
        <v>82</v>
      </c>
      <c r="AW161" s="13" t="s">
        <v>35</v>
      </c>
      <c r="AX161" s="13" t="s">
        <v>74</v>
      </c>
      <c r="AY161" s="158" t="s">
        <v>208</v>
      </c>
    </row>
    <row r="162" spans="2:51" s="14" customFormat="1" ht="12">
      <c r="B162" s="164"/>
      <c r="D162" s="145" t="s">
        <v>222</v>
      </c>
      <c r="E162" s="165" t="s">
        <v>19</v>
      </c>
      <c r="F162" s="166" t="s">
        <v>226</v>
      </c>
      <c r="H162" s="167">
        <v>30.083</v>
      </c>
      <c r="I162" s="168"/>
      <c r="L162" s="164"/>
      <c r="M162" s="169"/>
      <c r="T162" s="170"/>
      <c r="AT162" s="165" t="s">
        <v>222</v>
      </c>
      <c r="AU162" s="165" t="s">
        <v>82</v>
      </c>
      <c r="AV162" s="14" t="s">
        <v>112</v>
      </c>
      <c r="AW162" s="14" t="s">
        <v>35</v>
      </c>
      <c r="AX162" s="14" t="s">
        <v>80</v>
      </c>
      <c r="AY162" s="165" t="s">
        <v>208</v>
      </c>
    </row>
    <row r="163" spans="2:65" s="1" customFormat="1" ht="16.5" customHeight="1">
      <c r="B163" s="33"/>
      <c r="C163" s="132" t="s">
        <v>320</v>
      </c>
      <c r="D163" s="132" t="s">
        <v>212</v>
      </c>
      <c r="E163" s="133" t="s">
        <v>321</v>
      </c>
      <c r="F163" s="134" t="s">
        <v>322</v>
      </c>
      <c r="G163" s="135" t="s">
        <v>215</v>
      </c>
      <c r="H163" s="136">
        <v>30.083</v>
      </c>
      <c r="I163" s="137"/>
      <c r="J163" s="138">
        <f>ROUND(I163*H163,2)</f>
        <v>0</v>
      </c>
      <c r="K163" s="134" t="s">
        <v>216</v>
      </c>
      <c r="L163" s="33"/>
      <c r="M163" s="139" t="s">
        <v>19</v>
      </c>
      <c r="N163" s="140" t="s">
        <v>45</v>
      </c>
      <c r="P163" s="141">
        <f>O163*H163</f>
        <v>0</v>
      </c>
      <c r="Q163" s="141">
        <v>0.0001</v>
      </c>
      <c r="R163" s="141">
        <f>Q163*H163</f>
        <v>0.0030082999999999998</v>
      </c>
      <c r="S163" s="141">
        <v>0</v>
      </c>
      <c r="T163" s="142">
        <f>S163*H163</f>
        <v>0</v>
      </c>
      <c r="AR163" s="143" t="s">
        <v>297</v>
      </c>
      <c r="AT163" s="143" t="s">
        <v>212</v>
      </c>
      <c r="AU163" s="143" t="s">
        <v>82</v>
      </c>
      <c r="AY163" s="18" t="s">
        <v>208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8" t="s">
        <v>80</v>
      </c>
      <c r="BK163" s="144">
        <f>ROUND(I163*H163,2)</f>
        <v>0</v>
      </c>
      <c r="BL163" s="18" t="s">
        <v>297</v>
      </c>
      <c r="BM163" s="143" t="s">
        <v>323</v>
      </c>
    </row>
    <row r="164" spans="2:47" s="1" customFormat="1" ht="19.5">
      <c r="B164" s="33"/>
      <c r="D164" s="145" t="s">
        <v>218</v>
      </c>
      <c r="F164" s="146" t="s">
        <v>324</v>
      </c>
      <c r="I164" s="147"/>
      <c r="L164" s="33"/>
      <c r="M164" s="148"/>
      <c r="T164" s="54"/>
      <c r="AT164" s="18" t="s">
        <v>218</v>
      </c>
      <c r="AU164" s="18" t="s">
        <v>82</v>
      </c>
    </row>
    <row r="165" spans="2:47" s="1" customFormat="1" ht="12">
      <c r="B165" s="33"/>
      <c r="D165" s="149" t="s">
        <v>220</v>
      </c>
      <c r="F165" s="150" t="s">
        <v>325</v>
      </c>
      <c r="I165" s="147"/>
      <c r="L165" s="33"/>
      <c r="M165" s="148"/>
      <c r="T165" s="54"/>
      <c r="AT165" s="18" t="s">
        <v>220</v>
      </c>
      <c r="AU165" s="18" t="s">
        <v>82</v>
      </c>
    </row>
    <row r="166" spans="2:51" s="13" customFormat="1" ht="12">
      <c r="B166" s="157"/>
      <c r="D166" s="145" t="s">
        <v>222</v>
      </c>
      <c r="E166" s="158" t="s">
        <v>19</v>
      </c>
      <c r="F166" s="159" t="s">
        <v>326</v>
      </c>
      <c r="H166" s="160">
        <v>30.083</v>
      </c>
      <c r="I166" s="161"/>
      <c r="L166" s="157"/>
      <c r="M166" s="162"/>
      <c r="T166" s="163"/>
      <c r="AT166" s="158" t="s">
        <v>222</v>
      </c>
      <c r="AU166" s="158" t="s">
        <v>82</v>
      </c>
      <c r="AV166" s="13" t="s">
        <v>82</v>
      </c>
      <c r="AW166" s="13" t="s">
        <v>35</v>
      </c>
      <c r="AX166" s="13" t="s">
        <v>74</v>
      </c>
      <c r="AY166" s="158" t="s">
        <v>208</v>
      </c>
    </row>
    <row r="167" spans="2:51" s="14" customFormat="1" ht="12">
      <c r="B167" s="164"/>
      <c r="D167" s="145" t="s">
        <v>222</v>
      </c>
      <c r="E167" s="165" t="s">
        <v>19</v>
      </c>
      <c r="F167" s="166" t="s">
        <v>226</v>
      </c>
      <c r="H167" s="167">
        <v>30.083</v>
      </c>
      <c r="I167" s="168"/>
      <c r="L167" s="164"/>
      <c r="M167" s="169"/>
      <c r="T167" s="170"/>
      <c r="AT167" s="165" t="s">
        <v>222</v>
      </c>
      <c r="AU167" s="165" t="s">
        <v>82</v>
      </c>
      <c r="AV167" s="14" t="s">
        <v>112</v>
      </c>
      <c r="AW167" s="14" t="s">
        <v>35</v>
      </c>
      <c r="AX167" s="14" t="s">
        <v>80</v>
      </c>
      <c r="AY167" s="165" t="s">
        <v>208</v>
      </c>
    </row>
    <row r="168" spans="2:65" s="1" customFormat="1" ht="16.5" customHeight="1">
      <c r="B168" s="33"/>
      <c r="C168" s="132" t="s">
        <v>327</v>
      </c>
      <c r="D168" s="132" t="s">
        <v>212</v>
      </c>
      <c r="E168" s="133" t="s">
        <v>328</v>
      </c>
      <c r="F168" s="134" t="s">
        <v>329</v>
      </c>
      <c r="G168" s="135" t="s">
        <v>215</v>
      </c>
      <c r="H168" s="136">
        <v>30.083</v>
      </c>
      <c r="I168" s="137"/>
      <c r="J168" s="138">
        <f>ROUND(I168*H168,2)</f>
        <v>0</v>
      </c>
      <c r="K168" s="134" t="s">
        <v>216</v>
      </c>
      <c r="L168" s="33"/>
      <c r="M168" s="139" t="s">
        <v>19</v>
      </c>
      <c r="N168" s="140" t="s">
        <v>45</v>
      </c>
      <c r="P168" s="141">
        <f>O168*H168</f>
        <v>0</v>
      </c>
      <c r="Q168" s="141">
        <v>0.0007</v>
      </c>
      <c r="R168" s="141">
        <f>Q168*H168</f>
        <v>0.0210581</v>
      </c>
      <c r="S168" s="141">
        <v>0</v>
      </c>
      <c r="T168" s="142">
        <f>S168*H168</f>
        <v>0</v>
      </c>
      <c r="AR168" s="143" t="s">
        <v>297</v>
      </c>
      <c r="AT168" s="143" t="s">
        <v>212</v>
      </c>
      <c r="AU168" s="143" t="s">
        <v>82</v>
      </c>
      <c r="AY168" s="18" t="s">
        <v>208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18" t="s">
        <v>80</v>
      </c>
      <c r="BK168" s="144">
        <f>ROUND(I168*H168,2)</f>
        <v>0</v>
      </c>
      <c r="BL168" s="18" t="s">
        <v>297</v>
      </c>
      <c r="BM168" s="143" t="s">
        <v>330</v>
      </c>
    </row>
    <row r="169" spans="2:47" s="1" customFormat="1" ht="12">
      <c r="B169" s="33"/>
      <c r="D169" s="145" t="s">
        <v>218</v>
      </c>
      <c r="F169" s="146" t="s">
        <v>331</v>
      </c>
      <c r="I169" s="147"/>
      <c r="L169" s="33"/>
      <c r="M169" s="148"/>
      <c r="T169" s="54"/>
      <c r="AT169" s="18" t="s">
        <v>218</v>
      </c>
      <c r="AU169" s="18" t="s">
        <v>82</v>
      </c>
    </row>
    <row r="170" spans="2:47" s="1" customFormat="1" ht="12">
      <c r="B170" s="33"/>
      <c r="D170" s="149" t="s">
        <v>220</v>
      </c>
      <c r="F170" s="150" t="s">
        <v>332</v>
      </c>
      <c r="I170" s="147"/>
      <c r="L170" s="33"/>
      <c r="M170" s="148"/>
      <c r="T170" s="54"/>
      <c r="AT170" s="18" t="s">
        <v>220</v>
      </c>
      <c r="AU170" s="18" t="s">
        <v>82</v>
      </c>
    </row>
    <row r="171" spans="2:65" s="1" customFormat="1" ht="16.5" customHeight="1">
      <c r="B171" s="33"/>
      <c r="C171" s="132" t="s">
        <v>333</v>
      </c>
      <c r="D171" s="132" t="s">
        <v>212</v>
      </c>
      <c r="E171" s="133" t="s">
        <v>334</v>
      </c>
      <c r="F171" s="134" t="s">
        <v>335</v>
      </c>
      <c r="G171" s="135" t="s">
        <v>215</v>
      </c>
      <c r="H171" s="136">
        <v>24.4</v>
      </c>
      <c r="I171" s="137"/>
      <c r="J171" s="138">
        <f>ROUND(I171*H171,2)</f>
        <v>0</v>
      </c>
      <c r="K171" s="134" t="s">
        <v>216</v>
      </c>
      <c r="L171" s="33"/>
      <c r="M171" s="139" t="s">
        <v>19</v>
      </c>
      <c r="N171" s="140" t="s">
        <v>45</v>
      </c>
      <c r="P171" s="141">
        <f>O171*H171</f>
        <v>0</v>
      </c>
      <c r="Q171" s="141">
        <v>0.0122014909</v>
      </c>
      <c r="R171" s="141">
        <f>Q171*H171</f>
        <v>0.29771637796</v>
      </c>
      <c r="S171" s="141">
        <v>0</v>
      </c>
      <c r="T171" s="142">
        <f>S171*H171</f>
        <v>0</v>
      </c>
      <c r="AR171" s="143" t="s">
        <v>297</v>
      </c>
      <c r="AT171" s="143" t="s">
        <v>212</v>
      </c>
      <c r="AU171" s="143" t="s">
        <v>82</v>
      </c>
      <c r="AY171" s="18" t="s">
        <v>208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8" t="s">
        <v>80</v>
      </c>
      <c r="BK171" s="144">
        <f>ROUND(I171*H171,2)</f>
        <v>0</v>
      </c>
      <c r="BL171" s="18" t="s">
        <v>297</v>
      </c>
      <c r="BM171" s="143" t="s">
        <v>336</v>
      </c>
    </row>
    <row r="172" spans="2:47" s="1" customFormat="1" ht="19.5">
      <c r="B172" s="33"/>
      <c r="D172" s="145" t="s">
        <v>218</v>
      </c>
      <c r="F172" s="146" t="s">
        <v>337</v>
      </c>
      <c r="I172" s="147"/>
      <c r="L172" s="33"/>
      <c r="M172" s="148"/>
      <c r="T172" s="54"/>
      <c r="AT172" s="18" t="s">
        <v>218</v>
      </c>
      <c r="AU172" s="18" t="s">
        <v>82</v>
      </c>
    </row>
    <row r="173" spans="2:47" s="1" customFormat="1" ht="12">
      <c r="B173" s="33"/>
      <c r="D173" s="149" t="s">
        <v>220</v>
      </c>
      <c r="F173" s="150" t="s">
        <v>338</v>
      </c>
      <c r="I173" s="147"/>
      <c r="L173" s="33"/>
      <c r="M173" s="148"/>
      <c r="T173" s="54"/>
      <c r="AT173" s="18" t="s">
        <v>220</v>
      </c>
      <c r="AU173" s="18" t="s">
        <v>82</v>
      </c>
    </row>
    <row r="174" spans="2:51" s="13" customFormat="1" ht="12">
      <c r="B174" s="157"/>
      <c r="D174" s="145" t="s">
        <v>222</v>
      </c>
      <c r="E174" s="158" t="s">
        <v>19</v>
      </c>
      <c r="F174" s="159" t="s">
        <v>253</v>
      </c>
      <c r="H174" s="160">
        <v>24.4</v>
      </c>
      <c r="I174" s="161"/>
      <c r="L174" s="157"/>
      <c r="M174" s="162"/>
      <c r="T174" s="163"/>
      <c r="AT174" s="158" t="s">
        <v>222</v>
      </c>
      <c r="AU174" s="158" t="s">
        <v>82</v>
      </c>
      <c r="AV174" s="13" t="s">
        <v>82</v>
      </c>
      <c r="AW174" s="13" t="s">
        <v>35</v>
      </c>
      <c r="AX174" s="13" t="s">
        <v>74</v>
      </c>
      <c r="AY174" s="158" t="s">
        <v>208</v>
      </c>
    </row>
    <row r="175" spans="2:51" s="14" customFormat="1" ht="12">
      <c r="B175" s="164"/>
      <c r="D175" s="145" t="s">
        <v>222</v>
      </c>
      <c r="E175" s="165" t="s">
        <v>19</v>
      </c>
      <c r="F175" s="166" t="s">
        <v>226</v>
      </c>
      <c r="H175" s="167">
        <v>24.4</v>
      </c>
      <c r="I175" s="168"/>
      <c r="L175" s="164"/>
      <c r="M175" s="169"/>
      <c r="T175" s="170"/>
      <c r="AT175" s="165" t="s">
        <v>222</v>
      </c>
      <c r="AU175" s="165" t="s">
        <v>82</v>
      </c>
      <c r="AV175" s="14" t="s">
        <v>112</v>
      </c>
      <c r="AW175" s="14" t="s">
        <v>35</v>
      </c>
      <c r="AX175" s="14" t="s">
        <v>80</v>
      </c>
      <c r="AY175" s="165" t="s">
        <v>208</v>
      </c>
    </row>
    <row r="176" spans="2:65" s="1" customFormat="1" ht="16.5" customHeight="1">
      <c r="B176" s="33"/>
      <c r="C176" s="132" t="s">
        <v>339</v>
      </c>
      <c r="D176" s="132" t="s">
        <v>212</v>
      </c>
      <c r="E176" s="133" t="s">
        <v>340</v>
      </c>
      <c r="F176" s="134" t="s">
        <v>341</v>
      </c>
      <c r="G176" s="135" t="s">
        <v>215</v>
      </c>
      <c r="H176" s="136">
        <v>24.4</v>
      </c>
      <c r="I176" s="137"/>
      <c r="J176" s="138">
        <f>ROUND(I176*H176,2)</f>
        <v>0</v>
      </c>
      <c r="K176" s="134" t="s">
        <v>216</v>
      </c>
      <c r="L176" s="33"/>
      <c r="M176" s="139" t="s">
        <v>19</v>
      </c>
      <c r="N176" s="140" t="s">
        <v>45</v>
      </c>
      <c r="P176" s="141">
        <f>O176*H176</f>
        <v>0</v>
      </c>
      <c r="Q176" s="141">
        <v>0.0001</v>
      </c>
      <c r="R176" s="141">
        <f>Q176*H176</f>
        <v>0.00244</v>
      </c>
      <c r="S176" s="141">
        <v>0</v>
      </c>
      <c r="T176" s="142">
        <f>S176*H176</f>
        <v>0</v>
      </c>
      <c r="AR176" s="143" t="s">
        <v>297</v>
      </c>
      <c r="AT176" s="143" t="s">
        <v>212</v>
      </c>
      <c r="AU176" s="143" t="s">
        <v>82</v>
      </c>
      <c r="AY176" s="18" t="s">
        <v>208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8" t="s">
        <v>80</v>
      </c>
      <c r="BK176" s="144">
        <f>ROUND(I176*H176,2)</f>
        <v>0</v>
      </c>
      <c r="BL176" s="18" t="s">
        <v>297</v>
      </c>
      <c r="BM176" s="143" t="s">
        <v>342</v>
      </c>
    </row>
    <row r="177" spans="2:47" s="1" customFormat="1" ht="12">
      <c r="B177" s="33"/>
      <c r="D177" s="145" t="s">
        <v>218</v>
      </c>
      <c r="F177" s="146" t="s">
        <v>343</v>
      </c>
      <c r="I177" s="147"/>
      <c r="L177" s="33"/>
      <c r="M177" s="148"/>
      <c r="T177" s="54"/>
      <c r="AT177" s="18" t="s">
        <v>218</v>
      </c>
      <c r="AU177" s="18" t="s">
        <v>82</v>
      </c>
    </row>
    <row r="178" spans="2:47" s="1" customFormat="1" ht="12">
      <c r="B178" s="33"/>
      <c r="D178" s="149" t="s">
        <v>220</v>
      </c>
      <c r="F178" s="150" t="s">
        <v>344</v>
      </c>
      <c r="I178" s="147"/>
      <c r="L178" s="33"/>
      <c r="M178" s="148"/>
      <c r="T178" s="54"/>
      <c r="AT178" s="18" t="s">
        <v>220</v>
      </c>
      <c r="AU178" s="18" t="s">
        <v>82</v>
      </c>
    </row>
    <row r="179" spans="2:51" s="13" customFormat="1" ht="12">
      <c r="B179" s="157"/>
      <c r="D179" s="145" t="s">
        <v>222</v>
      </c>
      <c r="E179" s="158" t="s">
        <v>19</v>
      </c>
      <c r="F179" s="159" t="s">
        <v>253</v>
      </c>
      <c r="H179" s="160">
        <v>24.4</v>
      </c>
      <c r="I179" s="161"/>
      <c r="L179" s="157"/>
      <c r="M179" s="162"/>
      <c r="T179" s="163"/>
      <c r="AT179" s="158" t="s">
        <v>222</v>
      </c>
      <c r="AU179" s="158" t="s">
        <v>82</v>
      </c>
      <c r="AV179" s="13" t="s">
        <v>82</v>
      </c>
      <c r="AW179" s="13" t="s">
        <v>35</v>
      </c>
      <c r="AX179" s="13" t="s">
        <v>80</v>
      </c>
      <c r="AY179" s="158" t="s">
        <v>208</v>
      </c>
    </row>
    <row r="180" spans="2:65" s="1" customFormat="1" ht="16.5" customHeight="1">
      <c r="B180" s="33"/>
      <c r="C180" s="132" t="s">
        <v>345</v>
      </c>
      <c r="D180" s="132" t="s">
        <v>212</v>
      </c>
      <c r="E180" s="133" t="s">
        <v>346</v>
      </c>
      <c r="F180" s="134" t="s">
        <v>347</v>
      </c>
      <c r="G180" s="135" t="s">
        <v>215</v>
      </c>
      <c r="H180" s="136">
        <v>24.4</v>
      </c>
      <c r="I180" s="137"/>
      <c r="J180" s="138">
        <f>ROUND(I180*H180,2)</f>
        <v>0</v>
      </c>
      <c r="K180" s="134" t="s">
        <v>216</v>
      </c>
      <c r="L180" s="33"/>
      <c r="M180" s="139" t="s">
        <v>19</v>
      </c>
      <c r="N180" s="140" t="s">
        <v>45</v>
      </c>
      <c r="P180" s="141">
        <f>O180*H180</f>
        <v>0</v>
      </c>
      <c r="Q180" s="141">
        <v>9.9E-05</v>
      </c>
      <c r="R180" s="141">
        <f>Q180*H180</f>
        <v>0.0024155999999999995</v>
      </c>
      <c r="S180" s="141">
        <v>0</v>
      </c>
      <c r="T180" s="142">
        <f>S180*H180</f>
        <v>0</v>
      </c>
      <c r="AR180" s="143" t="s">
        <v>297</v>
      </c>
      <c r="AT180" s="143" t="s">
        <v>212</v>
      </c>
      <c r="AU180" s="143" t="s">
        <v>82</v>
      </c>
      <c r="AY180" s="18" t="s">
        <v>208</v>
      </c>
      <c r="BE180" s="144">
        <f>IF(N180="základní",J180,0)</f>
        <v>0</v>
      </c>
      <c r="BF180" s="144">
        <f>IF(N180="snížená",J180,0)</f>
        <v>0</v>
      </c>
      <c r="BG180" s="144">
        <f>IF(N180="zákl. přenesená",J180,0)</f>
        <v>0</v>
      </c>
      <c r="BH180" s="144">
        <f>IF(N180="sníž. přenesená",J180,0)</f>
        <v>0</v>
      </c>
      <c r="BI180" s="144">
        <f>IF(N180="nulová",J180,0)</f>
        <v>0</v>
      </c>
      <c r="BJ180" s="18" t="s">
        <v>80</v>
      </c>
      <c r="BK180" s="144">
        <f>ROUND(I180*H180,2)</f>
        <v>0</v>
      </c>
      <c r="BL180" s="18" t="s">
        <v>297</v>
      </c>
      <c r="BM180" s="143" t="s">
        <v>348</v>
      </c>
    </row>
    <row r="181" spans="2:47" s="1" customFormat="1" ht="12">
      <c r="B181" s="33"/>
      <c r="D181" s="145" t="s">
        <v>218</v>
      </c>
      <c r="F181" s="146" t="s">
        <v>349</v>
      </c>
      <c r="I181" s="147"/>
      <c r="L181" s="33"/>
      <c r="M181" s="148"/>
      <c r="T181" s="54"/>
      <c r="AT181" s="18" t="s">
        <v>218</v>
      </c>
      <c r="AU181" s="18" t="s">
        <v>82</v>
      </c>
    </row>
    <row r="182" spans="2:47" s="1" customFormat="1" ht="12">
      <c r="B182" s="33"/>
      <c r="D182" s="149" t="s">
        <v>220</v>
      </c>
      <c r="F182" s="150" t="s">
        <v>350</v>
      </c>
      <c r="I182" s="147"/>
      <c r="L182" s="33"/>
      <c r="M182" s="148"/>
      <c r="T182" s="54"/>
      <c r="AT182" s="18" t="s">
        <v>220</v>
      </c>
      <c r="AU182" s="18" t="s">
        <v>82</v>
      </c>
    </row>
    <row r="183" spans="2:65" s="1" customFormat="1" ht="16.5" customHeight="1">
      <c r="B183" s="33"/>
      <c r="C183" s="132" t="s">
        <v>351</v>
      </c>
      <c r="D183" s="132" t="s">
        <v>212</v>
      </c>
      <c r="E183" s="133" t="s">
        <v>352</v>
      </c>
      <c r="F183" s="134" t="s">
        <v>353</v>
      </c>
      <c r="G183" s="135" t="s">
        <v>215</v>
      </c>
      <c r="H183" s="136">
        <v>24.4</v>
      </c>
      <c r="I183" s="137"/>
      <c r="J183" s="138">
        <f>ROUND(I183*H183,2)</f>
        <v>0</v>
      </c>
      <c r="K183" s="134" t="s">
        <v>216</v>
      </c>
      <c r="L183" s="33"/>
      <c r="M183" s="139" t="s">
        <v>19</v>
      </c>
      <c r="N183" s="140" t="s">
        <v>45</v>
      </c>
      <c r="P183" s="141">
        <f>O183*H183</f>
        <v>0</v>
      </c>
      <c r="Q183" s="141">
        <v>0.0007</v>
      </c>
      <c r="R183" s="141">
        <f>Q183*H183</f>
        <v>0.017079999999999998</v>
      </c>
      <c r="S183" s="141">
        <v>0</v>
      </c>
      <c r="T183" s="142">
        <f>S183*H183</f>
        <v>0</v>
      </c>
      <c r="AR183" s="143" t="s">
        <v>297</v>
      </c>
      <c r="AT183" s="143" t="s">
        <v>212</v>
      </c>
      <c r="AU183" s="143" t="s">
        <v>82</v>
      </c>
      <c r="AY183" s="18" t="s">
        <v>208</v>
      </c>
      <c r="BE183" s="144">
        <f>IF(N183="základní",J183,0)</f>
        <v>0</v>
      </c>
      <c r="BF183" s="144">
        <f>IF(N183="snížená",J183,0)</f>
        <v>0</v>
      </c>
      <c r="BG183" s="144">
        <f>IF(N183="zákl. přenesená",J183,0)</f>
        <v>0</v>
      </c>
      <c r="BH183" s="144">
        <f>IF(N183="sníž. přenesená",J183,0)</f>
        <v>0</v>
      </c>
      <c r="BI183" s="144">
        <f>IF(N183="nulová",J183,0)</f>
        <v>0</v>
      </c>
      <c r="BJ183" s="18" t="s">
        <v>80</v>
      </c>
      <c r="BK183" s="144">
        <f>ROUND(I183*H183,2)</f>
        <v>0</v>
      </c>
      <c r="BL183" s="18" t="s">
        <v>297</v>
      </c>
      <c r="BM183" s="143" t="s">
        <v>354</v>
      </c>
    </row>
    <row r="184" spans="2:47" s="1" customFormat="1" ht="12">
      <c r="B184" s="33"/>
      <c r="D184" s="145" t="s">
        <v>218</v>
      </c>
      <c r="F184" s="146" t="s">
        <v>355</v>
      </c>
      <c r="I184" s="147"/>
      <c r="L184" s="33"/>
      <c r="M184" s="148"/>
      <c r="T184" s="54"/>
      <c r="AT184" s="18" t="s">
        <v>218</v>
      </c>
      <c r="AU184" s="18" t="s">
        <v>82</v>
      </c>
    </row>
    <row r="185" spans="2:47" s="1" customFormat="1" ht="12">
      <c r="B185" s="33"/>
      <c r="D185" s="149" t="s">
        <v>220</v>
      </c>
      <c r="F185" s="150" t="s">
        <v>356</v>
      </c>
      <c r="I185" s="147"/>
      <c r="L185" s="33"/>
      <c r="M185" s="148"/>
      <c r="T185" s="54"/>
      <c r="AT185" s="18" t="s">
        <v>220</v>
      </c>
      <c r="AU185" s="18" t="s">
        <v>82</v>
      </c>
    </row>
    <row r="186" spans="2:65" s="1" customFormat="1" ht="16.5" customHeight="1">
      <c r="B186" s="33"/>
      <c r="C186" s="132" t="s">
        <v>357</v>
      </c>
      <c r="D186" s="132" t="s">
        <v>212</v>
      </c>
      <c r="E186" s="133" t="s">
        <v>358</v>
      </c>
      <c r="F186" s="134" t="s">
        <v>359</v>
      </c>
      <c r="G186" s="135" t="s">
        <v>215</v>
      </c>
      <c r="H186" s="136">
        <v>0.7</v>
      </c>
      <c r="I186" s="137"/>
      <c r="J186" s="138">
        <f>ROUND(I186*H186,2)</f>
        <v>0</v>
      </c>
      <c r="K186" s="134" t="s">
        <v>216</v>
      </c>
      <c r="L186" s="33"/>
      <c r="M186" s="139" t="s">
        <v>19</v>
      </c>
      <c r="N186" s="140" t="s">
        <v>45</v>
      </c>
      <c r="P186" s="141">
        <f>O186*H186</f>
        <v>0</v>
      </c>
      <c r="Q186" s="141">
        <v>0.011846</v>
      </c>
      <c r="R186" s="141">
        <f>Q186*H186</f>
        <v>0.0082922</v>
      </c>
      <c r="S186" s="141">
        <v>0</v>
      </c>
      <c r="T186" s="142">
        <f>S186*H186</f>
        <v>0</v>
      </c>
      <c r="AR186" s="143" t="s">
        <v>297</v>
      </c>
      <c r="AT186" s="143" t="s">
        <v>212</v>
      </c>
      <c r="AU186" s="143" t="s">
        <v>82</v>
      </c>
      <c r="AY186" s="18" t="s">
        <v>208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18" t="s">
        <v>80</v>
      </c>
      <c r="BK186" s="144">
        <f>ROUND(I186*H186,2)</f>
        <v>0</v>
      </c>
      <c r="BL186" s="18" t="s">
        <v>297</v>
      </c>
      <c r="BM186" s="143" t="s">
        <v>360</v>
      </c>
    </row>
    <row r="187" spans="2:47" s="1" customFormat="1" ht="19.5">
      <c r="B187" s="33"/>
      <c r="D187" s="145" t="s">
        <v>218</v>
      </c>
      <c r="F187" s="146" t="s">
        <v>361</v>
      </c>
      <c r="I187" s="147"/>
      <c r="L187" s="33"/>
      <c r="M187" s="148"/>
      <c r="T187" s="54"/>
      <c r="AT187" s="18" t="s">
        <v>218</v>
      </c>
      <c r="AU187" s="18" t="s">
        <v>82</v>
      </c>
    </row>
    <row r="188" spans="2:47" s="1" customFormat="1" ht="12">
      <c r="B188" s="33"/>
      <c r="D188" s="149" t="s">
        <v>220</v>
      </c>
      <c r="F188" s="150" t="s">
        <v>362</v>
      </c>
      <c r="I188" s="147"/>
      <c r="L188" s="33"/>
      <c r="M188" s="148"/>
      <c r="T188" s="54"/>
      <c r="AT188" s="18" t="s">
        <v>220</v>
      </c>
      <c r="AU188" s="18" t="s">
        <v>82</v>
      </c>
    </row>
    <row r="189" spans="2:51" s="13" customFormat="1" ht="12">
      <c r="B189" s="157"/>
      <c r="D189" s="145" t="s">
        <v>222</v>
      </c>
      <c r="E189" s="158" t="s">
        <v>19</v>
      </c>
      <c r="F189" s="159" t="s">
        <v>363</v>
      </c>
      <c r="H189" s="160">
        <v>0.7</v>
      </c>
      <c r="I189" s="161"/>
      <c r="L189" s="157"/>
      <c r="M189" s="162"/>
      <c r="T189" s="163"/>
      <c r="AT189" s="158" t="s">
        <v>222</v>
      </c>
      <c r="AU189" s="158" t="s">
        <v>82</v>
      </c>
      <c r="AV189" s="13" t="s">
        <v>82</v>
      </c>
      <c r="AW189" s="13" t="s">
        <v>35</v>
      </c>
      <c r="AX189" s="13" t="s">
        <v>80</v>
      </c>
      <c r="AY189" s="158" t="s">
        <v>208</v>
      </c>
    </row>
    <row r="190" spans="2:65" s="1" customFormat="1" ht="16.5" customHeight="1">
      <c r="B190" s="33"/>
      <c r="C190" s="132" t="s">
        <v>364</v>
      </c>
      <c r="D190" s="132" t="s">
        <v>212</v>
      </c>
      <c r="E190" s="133" t="s">
        <v>365</v>
      </c>
      <c r="F190" s="134" t="s">
        <v>366</v>
      </c>
      <c r="G190" s="135" t="s">
        <v>367</v>
      </c>
      <c r="H190" s="136">
        <v>1</v>
      </c>
      <c r="I190" s="137"/>
      <c r="J190" s="138">
        <f>ROUND(I190*H190,2)</f>
        <v>0</v>
      </c>
      <c r="K190" s="134" t="s">
        <v>216</v>
      </c>
      <c r="L190" s="33"/>
      <c r="M190" s="139" t="s">
        <v>19</v>
      </c>
      <c r="N190" s="140" t="s">
        <v>45</v>
      </c>
      <c r="P190" s="141">
        <f>O190*H190</f>
        <v>0</v>
      </c>
      <c r="Q190" s="141">
        <v>2.6E-05</v>
      </c>
      <c r="R190" s="141">
        <f>Q190*H190</f>
        <v>2.6E-05</v>
      </c>
      <c r="S190" s="141">
        <v>0</v>
      </c>
      <c r="T190" s="142">
        <f>S190*H190</f>
        <v>0</v>
      </c>
      <c r="AR190" s="143" t="s">
        <v>297</v>
      </c>
      <c r="AT190" s="143" t="s">
        <v>212</v>
      </c>
      <c r="AU190" s="143" t="s">
        <v>82</v>
      </c>
      <c r="AY190" s="18" t="s">
        <v>208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8" t="s">
        <v>80</v>
      </c>
      <c r="BK190" s="144">
        <f>ROUND(I190*H190,2)</f>
        <v>0</v>
      </c>
      <c r="BL190" s="18" t="s">
        <v>297</v>
      </c>
      <c r="BM190" s="143" t="s">
        <v>368</v>
      </c>
    </row>
    <row r="191" spans="2:47" s="1" customFormat="1" ht="19.5">
      <c r="B191" s="33"/>
      <c r="D191" s="145" t="s">
        <v>218</v>
      </c>
      <c r="F191" s="146" t="s">
        <v>369</v>
      </c>
      <c r="I191" s="147"/>
      <c r="L191" s="33"/>
      <c r="M191" s="148"/>
      <c r="T191" s="54"/>
      <c r="AT191" s="18" t="s">
        <v>218</v>
      </c>
      <c r="AU191" s="18" t="s">
        <v>82</v>
      </c>
    </row>
    <row r="192" spans="2:47" s="1" customFormat="1" ht="12">
      <c r="B192" s="33"/>
      <c r="D192" s="149" t="s">
        <v>220</v>
      </c>
      <c r="F192" s="150" t="s">
        <v>370</v>
      </c>
      <c r="I192" s="147"/>
      <c r="L192" s="33"/>
      <c r="M192" s="148"/>
      <c r="T192" s="54"/>
      <c r="AT192" s="18" t="s">
        <v>220</v>
      </c>
      <c r="AU192" s="18" t="s">
        <v>82</v>
      </c>
    </row>
    <row r="193" spans="2:65" s="1" customFormat="1" ht="16.5" customHeight="1">
      <c r="B193" s="33"/>
      <c r="C193" s="171" t="s">
        <v>371</v>
      </c>
      <c r="D193" s="171" t="s">
        <v>242</v>
      </c>
      <c r="E193" s="172" t="s">
        <v>372</v>
      </c>
      <c r="F193" s="173" t="s">
        <v>373</v>
      </c>
      <c r="G193" s="174" t="s">
        <v>367</v>
      </c>
      <c r="H193" s="175">
        <v>1</v>
      </c>
      <c r="I193" s="176"/>
      <c r="J193" s="177">
        <f>ROUND(I193*H193,2)</f>
        <v>0</v>
      </c>
      <c r="K193" s="173" t="s">
        <v>216</v>
      </c>
      <c r="L193" s="178"/>
      <c r="M193" s="179" t="s">
        <v>19</v>
      </c>
      <c r="N193" s="180" t="s">
        <v>45</v>
      </c>
      <c r="P193" s="141">
        <f>O193*H193</f>
        <v>0</v>
      </c>
      <c r="Q193" s="141">
        <v>0.0014</v>
      </c>
      <c r="R193" s="141">
        <f>Q193*H193</f>
        <v>0.0014</v>
      </c>
      <c r="S193" s="141">
        <v>0</v>
      </c>
      <c r="T193" s="142">
        <f>S193*H193</f>
        <v>0</v>
      </c>
      <c r="AR193" s="143" t="s">
        <v>304</v>
      </c>
      <c r="AT193" s="143" t="s">
        <v>242</v>
      </c>
      <c r="AU193" s="143" t="s">
        <v>82</v>
      </c>
      <c r="AY193" s="18" t="s">
        <v>208</v>
      </c>
      <c r="BE193" s="144">
        <f>IF(N193="základní",J193,0)</f>
        <v>0</v>
      </c>
      <c r="BF193" s="144">
        <f>IF(N193="snížená",J193,0)</f>
        <v>0</v>
      </c>
      <c r="BG193" s="144">
        <f>IF(N193="zákl. přenesená",J193,0)</f>
        <v>0</v>
      </c>
      <c r="BH193" s="144">
        <f>IF(N193="sníž. přenesená",J193,0)</f>
        <v>0</v>
      </c>
      <c r="BI193" s="144">
        <f>IF(N193="nulová",J193,0)</f>
        <v>0</v>
      </c>
      <c r="BJ193" s="18" t="s">
        <v>80</v>
      </c>
      <c r="BK193" s="144">
        <f>ROUND(I193*H193,2)</f>
        <v>0</v>
      </c>
      <c r="BL193" s="18" t="s">
        <v>297</v>
      </c>
      <c r="BM193" s="143" t="s">
        <v>374</v>
      </c>
    </row>
    <row r="194" spans="2:47" s="1" customFormat="1" ht="12">
      <c r="B194" s="33"/>
      <c r="D194" s="145" t="s">
        <v>218</v>
      </c>
      <c r="F194" s="146" t="s">
        <v>373</v>
      </c>
      <c r="I194" s="147"/>
      <c r="L194" s="33"/>
      <c r="M194" s="148"/>
      <c r="T194" s="54"/>
      <c r="AT194" s="18" t="s">
        <v>218</v>
      </c>
      <c r="AU194" s="18" t="s">
        <v>82</v>
      </c>
    </row>
    <row r="195" spans="2:65" s="1" customFormat="1" ht="16.5" customHeight="1">
      <c r="B195" s="33"/>
      <c r="C195" s="132" t="s">
        <v>375</v>
      </c>
      <c r="D195" s="132" t="s">
        <v>212</v>
      </c>
      <c r="E195" s="133" t="s">
        <v>376</v>
      </c>
      <c r="F195" s="134" t="s">
        <v>377</v>
      </c>
      <c r="G195" s="135" t="s">
        <v>286</v>
      </c>
      <c r="H195" s="136">
        <v>0.709</v>
      </c>
      <c r="I195" s="137"/>
      <c r="J195" s="138">
        <f>ROUND(I195*H195,2)</f>
        <v>0</v>
      </c>
      <c r="K195" s="134" t="s">
        <v>216</v>
      </c>
      <c r="L195" s="33"/>
      <c r="M195" s="139" t="s">
        <v>19</v>
      </c>
      <c r="N195" s="140" t="s">
        <v>45</v>
      </c>
      <c r="P195" s="141">
        <f>O195*H195</f>
        <v>0</v>
      </c>
      <c r="Q195" s="141">
        <v>0</v>
      </c>
      <c r="R195" s="141">
        <f>Q195*H195</f>
        <v>0</v>
      </c>
      <c r="S195" s="141">
        <v>0</v>
      </c>
      <c r="T195" s="142">
        <f>S195*H195</f>
        <v>0</v>
      </c>
      <c r="AR195" s="143" t="s">
        <v>297</v>
      </c>
      <c r="AT195" s="143" t="s">
        <v>212</v>
      </c>
      <c r="AU195" s="143" t="s">
        <v>82</v>
      </c>
      <c r="AY195" s="18" t="s">
        <v>208</v>
      </c>
      <c r="BE195" s="144">
        <f>IF(N195="základní",J195,0)</f>
        <v>0</v>
      </c>
      <c r="BF195" s="144">
        <f>IF(N195="snížená",J195,0)</f>
        <v>0</v>
      </c>
      <c r="BG195" s="144">
        <f>IF(N195="zákl. přenesená",J195,0)</f>
        <v>0</v>
      </c>
      <c r="BH195" s="144">
        <f>IF(N195="sníž. přenesená",J195,0)</f>
        <v>0</v>
      </c>
      <c r="BI195" s="144">
        <f>IF(N195="nulová",J195,0)</f>
        <v>0</v>
      </c>
      <c r="BJ195" s="18" t="s">
        <v>80</v>
      </c>
      <c r="BK195" s="144">
        <f>ROUND(I195*H195,2)</f>
        <v>0</v>
      </c>
      <c r="BL195" s="18" t="s">
        <v>297</v>
      </c>
      <c r="BM195" s="143" t="s">
        <v>378</v>
      </c>
    </row>
    <row r="196" spans="2:47" s="1" customFormat="1" ht="19.5">
      <c r="B196" s="33"/>
      <c r="D196" s="145" t="s">
        <v>218</v>
      </c>
      <c r="F196" s="146" t="s">
        <v>379</v>
      </c>
      <c r="I196" s="147"/>
      <c r="L196" s="33"/>
      <c r="M196" s="148"/>
      <c r="T196" s="54"/>
      <c r="AT196" s="18" t="s">
        <v>218</v>
      </c>
      <c r="AU196" s="18" t="s">
        <v>82</v>
      </c>
    </row>
    <row r="197" spans="2:47" s="1" customFormat="1" ht="12">
      <c r="B197" s="33"/>
      <c r="D197" s="149" t="s">
        <v>220</v>
      </c>
      <c r="F197" s="150" t="s">
        <v>380</v>
      </c>
      <c r="I197" s="147"/>
      <c r="L197" s="33"/>
      <c r="M197" s="148"/>
      <c r="T197" s="54"/>
      <c r="AT197" s="18" t="s">
        <v>220</v>
      </c>
      <c r="AU197" s="18" t="s">
        <v>82</v>
      </c>
    </row>
    <row r="198" spans="2:63" s="11" customFormat="1" ht="22.9" customHeight="1">
      <c r="B198" s="120"/>
      <c r="D198" s="121" t="s">
        <v>73</v>
      </c>
      <c r="E198" s="130" t="s">
        <v>381</v>
      </c>
      <c r="F198" s="130" t="s">
        <v>382</v>
      </c>
      <c r="I198" s="123"/>
      <c r="J198" s="131">
        <f>BK198</f>
        <v>0</v>
      </c>
      <c r="L198" s="120"/>
      <c r="M198" s="125"/>
      <c r="P198" s="126">
        <f>SUM(P199:P212)</f>
        <v>0</v>
      </c>
      <c r="R198" s="126">
        <f>SUM(R199:R212)</f>
        <v>0.139</v>
      </c>
      <c r="T198" s="127">
        <f>SUM(T199:T212)</f>
        <v>0</v>
      </c>
      <c r="AR198" s="121" t="s">
        <v>82</v>
      </c>
      <c r="AT198" s="128" t="s">
        <v>73</v>
      </c>
      <c r="AU198" s="128" t="s">
        <v>80</v>
      </c>
      <c r="AY198" s="121" t="s">
        <v>208</v>
      </c>
      <c r="BK198" s="129">
        <f>SUM(BK199:BK212)</f>
        <v>0</v>
      </c>
    </row>
    <row r="199" spans="2:65" s="1" customFormat="1" ht="16.5" customHeight="1">
      <c r="B199" s="33"/>
      <c r="C199" s="132" t="s">
        <v>383</v>
      </c>
      <c r="D199" s="132" t="s">
        <v>212</v>
      </c>
      <c r="E199" s="133" t="s">
        <v>384</v>
      </c>
      <c r="F199" s="134" t="s">
        <v>385</v>
      </c>
      <c r="G199" s="135" t="s">
        <v>367</v>
      </c>
      <c r="H199" s="136">
        <v>1</v>
      </c>
      <c r="I199" s="137"/>
      <c r="J199" s="138">
        <f>ROUND(I199*H199,2)</f>
        <v>0</v>
      </c>
      <c r="K199" s="134" t="s">
        <v>216</v>
      </c>
      <c r="L199" s="33"/>
      <c r="M199" s="139" t="s">
        <v>19</v>
      </c>
      <c r="N199" s="140" t="s">
        <v>45</v>
      </c>
      <c r="P199" s="141">
        <f>O199*H199</f>
        <v>0</v>
      </c>
      <c r="Q199" s="141">
        <v>0</v>
      </c>
      <c r="R199" s="141">
        <f>Q199*H199</f>
        <v>0</v>
      </c>
      <c r="S199" s="141">
        <v>0</v>
      </c>
      <c r="T199" s="142">
        <f>S199*H199</f>
        <v>0</v>
      </c>
      <c r="AR199" s="143" t="s">
        <v>297</v>
      </c>
      <c r="AT199" s="143" t="s">
        <v>212</v>
      </c>
      <c r="AU199" s="143" t="s">
        <v>82</v>
      </c>
      <c r="AY199" s="18" t="s">
        <v>208</v>
      </c>
      <c r="BE199" s="144">
        <f>IF(N199="základní",J199,0)</f>
        <v>0</v>
      </c>
      <c r="BF199" s="144">
        <f>IF(N199="snížená",J199,0)</f>
        <v>0</v>
      </c>
      <c r="BG199" s="144">
        <f>IF(N199="zákl. přenesená",J199,0)</f>
        <v>0</v>
      </c>
      <c r="BH199" s="144">
        <f>IF(N199="sníž. přenesená",J199,0)</f>
        <v>0</v>
      </c>
      <c r="BI199" s="144">
        <f>IF(N199="nulová",J199,0)</f>
        <v>0</v>
      </c>
      <c r="BJ199" s="18" t="s">
        <v>80</v>
      </c>
      <c r="BK199" s="144">
        <f>ROUND(I199*H199,2)</f>
        <v>0</v>
      </c>
      <c r="BL199" s="18" t="s">
        <v>297</v>
      </c>
      <c r="BM199" s="143" t="s">
        <v>386</v>
      </c>
    </row>
    <row r="200" spans="2:47" s="1" customFormat="1" ht="19.5">
      <c r="B200" s="33"/>
      <c r="D200" s="145" t="s">
        <v>218</v>
      </c>
      <c r="F200" s="146" t="s">
        <v>387</v>
      </c>
      <c r="I200" s="147"/>
      <c r="L200" s="33"/>
      <c r="M200" s="148"/>
      <c r="T200" s="54"/>
      <c r="AT200" s="18" t="s">
        <v>218</v>
      </c>
      <c r="AU200" s="18" t="s">
        <v>82</v>
      </c>
    </row>
    <row r="201" spans="2:47" s="1" customFormat="1" ht="12">
      <c r="B201" s="33"/>
      <c r="D201" s="149" t="s">
        <v>220</v>
      </c>
      <c r="F201" s="150" t="s">
        <v>388</v>
      </c>
      <c r="I201" s="147"/>
      <c r="L201" s="33"/>
      <c r="M201" s="148"/>
      <c r="T201" s="54"/>
      <c r="AT201" s="18" t="s">
        <v>220</v>
      </c>
      <c r="AU201" s="18" t="s">
        <v>82</v>
      </c>
    </row>
    <row r="202" spans="2:51" s="12" customFormat="1" ht="12">
      <c r="B202" s="151"/>
      <c r="D202" s="145" t="s">
        <v>222</v>
      </c>
      <c r="E202" s="152" t="s">
        <v>19</v>
      </c>
      <c r="F202" s="153" t="s">
        <v>389</v>
      </c>
      <c r="H202" s="152" t="s">
        <v>19</v>
      </c>
      <c r="I202" s="154"/>
      <c r="L202" s="151"/>
      <c r="M202" s="155"/>
      <c r="T202" s="156"/>
      <c r="AT202" s="152" t="s">
        <v>222</v>
      </c>
      <c r="AU202" s="152" t="s">
        <v>82</v>
      </c>
      <c r="AV202" s="12" t="s">
        <v>80</v>
      </c>
      <c r="AW202" s="12" t="s">
        <v>35</v>
      </c>
      <c r="AX202" s="12" t="s">
        <v>74</v>
      </c>
      <c r="AY202" s="152" t="s">
        <v>208</v>
      </c>
    </row>
    <row r="203" spans="2:51" s="13" customFormat="1" ht="12">
      <c r="B203" s="157"/>
      <c r="D203" s="145" t="s">
        <v>222</v>
      </c>
      <c r="E203" s="158" t="s">
        <v>19</v>
      </c>
      <c r="F203" s="159" t="s">
        <v>80</v>
      </c>
      <c r="H203" s="160">
        <v>1</v>
      </c>
      <c r="I203" s="161"/>
      <c r="L203" s="157"/>
      <c r="M203" s="162"/>
      <c r="T203" s="163"/>
      <c r="AT203" s="158" t="s">
        <v>222</v>
      </c>
      <c r="AU203" s="158" t="s">
        <v>82</v>
      </c>
      <c r="AV203" s="13" t="s">
        <v>82</v>
      </c>
      <c r="AW203" s="13" t="s">
        <v>35</v>
      </c>
      <c r="AX203" s="13" t="s">
        <v>74</v>
      </c>
      <c r="AY203" s="158" t="s">
        <v>208</v>
      </c>
    </row>
    <row r="204" spans="2:51" s="14" customFormat="1" ht="12">
      <c r="B204" s="164"/>
      <c r="D204" s="145" t="s">
        <v>222</v>
      </c>
      <c r="E204" s="165" t="s">
        <v>19</v>
      </c>
      <c r="F204" s="166" t="s">
        <v>226</v>
      </c>
      <c r="H204" s="167">
        <v>1</v>
      </c>
      <c r="I204" s="168"/>
      <c r="L204" s="164"/>
      <c r="M204" s="169"/>
      <c r="T204" s="170"/>
      <c r="AT204" s="165" t="s">
        <v>222</v>
      </c>
      <c r="AU204" s="165" t="s">
        <v>82</v>
      </c>
      <c r="AV204" s="14" t="s">
        <v>112</v>
      </c>
      <c r="AW204" s="14" t="s">
        <v>35</v>
      </c>
      <c r="AX204" s="14" t="s">
        <v>80</v>
      </c>
      <c r="AY204" s="165" t="s">
        <v>208</v>
      </c>
    </row>
    <row r="205" spans="2:65" s="1" customFormat="1" ht="16.5" customHeight="1">
      <c r="B205" s="33"/>
      <c r="C205" s="171" t="s">
        <v>390</v>
      </c>
      <c r="D205" s="171" t="s">
        <v>242</v>
      </c>
      <c r="E205" s="172" t="s">
        <v>391</v>
      </c>
      <c r="F205" s="173" t="s">
        <v>392</v>
      </c>
      <c r="G205" s="174" t="s">
        <v>236</v>
      </c>
      <c r="H205" s="175">
        <v>1.5</v>
      </c>
      <c r="I205" s="176"/>
      <c r="J205" s="177">
        <f>ROUND(I205*H205,2)</f>
        <v>0</v>
      </c>
      <c r="K205" s="173" t="s">
        <v>216</v>
      </c>
      <c r="L205" s="178"/>
      <c r="M205" s="179" t="s">
        <v>19</v>
      </c>
      <c r="N205" s="180" t="s">
        <v>45</v>
      </c>
      <c r="P205" s="141">
        <f>O205*H205</f>
        <v>0</v>
      </c>
      <c r="Q205" s="141">
        <v>0.006</v>
      </c>
      <c r="R205" s="141">
        <f>Q205*H205</f>
        <v>0.009000000000000001</v>
      </c>
      <c r="S205" s="141">
        <v>0</v>
      </c>
      <c r="T205" s="142">
        <f>S205*H205</f>
        <v>0</v>
      </c>
      <c r="AR205" s="143" t="s">
        <v>304</v>
      </c>
      <c r="AT205" s="143" t="s">
        <v>242</v>
      </c>
      <c r="AU205" s="143" t="s">
        <v>82</v>
      </c>
      <c r="AY205" s="18" t="s">
        <v>208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18" t="s">
        <v>80</v>
      </c>
      <c r="BK205" s="144">
        <f>ROUND(I205*H205,2)</f>
        <v>0</v>
      </c>
      <c r="BL205" s="18" t="s">
        <v>297</v>
      </c>
      <c r="BM205" s="143" t="s">
        <v>393</v>
      </c>
    </row>
    <row r="206" spans="2:47" s="1" customFormat="1" ht="12">
      <c r="B206" s="33"/>
      <c r="D206" s="145" t="s">
        <v>218</v>
      </c>
      <c r="F206" s="146" t="s">
        <v>392</v>
      </c>
      <c r="I206" s="147"/>
      <c r="L206" s="33"/>
      <c r="M206" s="148"/>
      <c r="T206" s="54"/>
      <c r="AT206" s="18" t="s">
        <v>218</v>
      </c>
      <c r="AU206" s="18" t="s">
        <v>82</v>
      </c>
    </row>
    <row r="207" spans="2:65" s="1" customFormat="1" ht="16.5" customHeight="1">
      <c r="B207" s="33"/>
      <c r="C207" s="132" t="s">
        <v>394</v>
      </c>
      <c r="D207" s="132" t="s">
        <v>212</v>
      </c>
      <c r="E207" s="133" t="s">
        <v>395</v>
      </c>
      <c r="F207" s="134" t="s">
        <v>396</v>
      </c>
      <c r="G207" s="135" t="s">
        <v>236</v>
      </c>
      <c r="H207" s="136">
        <v>2.6</v>
      </c>
      <c r="I207" s="137"/>
      <c r="J207" s="138">
        <f>ROUND(I207*H207,2)</f>
        <v>0</v>
      </c>
      <c r="K207" s="134" t="s">
        <v>19</v>
      </c>
      <c r="L207" s="33"/>
      <c r="M207" s="139" t="s">
        <v>19</v>
      </c>
      <c r="N207" s="140" t="s">
        <v>45</v>
      </c>
      <c r="P207" s="141">
        <f>O207*H207</f>
        <v>0</v>
      </c>
      <c r="Q207" s="141">
        <v>0.05</v>
      </c>
      <c r="R207" s="141">
        <f>Q207*H207</f>
        <v>0.13</v>
      </c>
      <c r="S207" s="141">
        <v>0</v>
      </c>
      <c r="T207" s="142">
        <f>S207*H207</f>
        <v>0</v>
      </c>
      <c r="AR207" s="143" t="s">
        <v>297</v>
      </c>
      <c r="AT207" s="143" t="s">
        <v>212</v>
      </c>
      <c r="AU207" s="143" t="s">
        <v>82</v>
      </c>
      <c r="AY207" s="18" t="s">
        <v>208</v>
      </c>
      <c r="BE207" s="144">
        <f>IF(N207="základní",J207,0)</f>
        <v>0</v>
      </c>
      <c r="BF207" s="144">
        <f>IF(N207="snížená",J207,0)</f>
        <v>0</v>
      </c>
      <c r="BG207" s="144">
        <f>IF(N207="zákl. přenesená",J207,0)</f>
        <v>0</v>
      </c>
      <c r="BH207" s="144">
        <f>IF(N207="sníž. přenesená",J207,0)</f>
        <v>0</v>
      </c>
      <c r="BI207" s="144">
        <f>IF(N207="nulová",J207,0)</f>
        <v>0</v>
      </c>
      <c r="BJ207" s="18" t="s">
        <v>80</v>
      </c>
      <c r="BK207" s="144">
        <f>ROUND(I207*H207,2)</f>
        <v>0</v>
      </c>
      <c r="BL207" s="18" t="s">
        <v>297</v>
      </c>
      <c r="BM207" s="143" t="s">
        <v>397</v>
      </c>
    </row>
    <row r="208" spans="2:47" s="1" customFormat="1" ht="12">
      <c r="B208" s="33"/>
      <c r="D208" s="145" t="s">
        <v>218</v>
      </c>
      <c r="F208" s="146" t="s">
        <v>396</v>
      </c>
      <c r="I208" s="147"/>
      <c r="L208" s="33"/>
      <c r="M208" s="148"/>
      <c r="T208" s="54"/>
      <c r="AT208" s="18" t="s">
        <v>218</v>
      </c>
      <c r="AU208" s="18" t="s">
        <v>82</v>
      </c>
    </row>
    <row r="209" spans="2:51" s="13" customFormat="1" ht="12">
      <c r="B209" s="157"/>
      <c r="D209" s="145" t="s">
        <v>222</v>
      </c>
      <c r="E209" s="158" t="s">
        <v>19</v>
      </c>
      <c r="F209" s="159" t="s">
        <v>398</v>
      </c>
      <c r="H209" s="160">
        <v>2.6</v>
      </c>
      <c r="I209" s="161"/>
      <c r="L209" s="157"/>
      <c r="M209" s="162"/>
      <c r="T209" s="163"/>
      <c r="AT209" s="158" t="s">
        <v>222</v>
      </c>
      <c r="AU209" s="158" t="s">
        <v>82</v>
      </c>
      <c r="AV209" s="13" t="s">
        <v>82</v>
      </c>
      <c r="AW209" s="13" t="s">
        <v>35</v>
      </c>
      <c r="AX209" s="13" t="s">
        <v>80</v>
      </c>
      <c r="AY209" s="158" t="s">
        <v>208</v>
      </c>
    </row>
    <row r="210" spans="2:65" s="1" customFormat="1" ht="16.5" customHeight="1">
      <c r="B210" s="33"/>
      <c r="C210" s="132" t="s">
        <v>399</v>
      </c>
      <c r="D210" s="132" t="s">
        <v>212</v>
      </c>
      <c r="E210" s="133" t="s">
        <v>400</v>
      </c>
      <c r="F210" s="134" t="s">
        <v>401</v>
      </c>
      <c r="G210" s="135" t="s">
        <v>286</v>
      </c>
      <c r="H210" s="136">
        <v>0.139</v>
      </c>
      <c r="I210" s="137"/>
      <c r="J210" s="138">
        <f>ROUND(I210*H210,2)</f>
        <v>0</v>
      </c>
      <c r="K210" s="134" t="s">
        <v>216</v>
      </c>
      <c r="L210" s="33"/>
      <c r="M210" s="139" t="s">
        <v>19</v>
      </c>
      <c r="N210" s="140" t="s">
        <v>45</v>
      </c>
      <c r="P210" s="141">
        <f>O210*H210</f>
        <v>0</v>
      </c>
      <c r="Q210" s="141">
        <v>0</v>
      </c>
      <c r="R210" s="141">
        <f>Q210*H210</f>
        <v>0</v>
      </c>
      <c r="S210" s="141">
        <v>0</v>
      </c>
      <c r="T210" s="142">
        <f>S210*H210</f>
        <v>0</v>
      </c>
      <c r="AR210" s="143" t="s">
        <v>297</v>
      </c>
      <c r="AT210" s="143" t="s">
        <v>212</v>
      </c>
      <c r="AU210" s="143" t="s">
        <v>82</v>
      </c>
      <c r="AY210" s="18" t="s">
        <v>208</v>
      </c>
      <c r="BE210" s="144">
        <f>IF(N210="základní",J210,0)</f>
        <v>0</v>
      </c>
      <c r="BF210" s="144">
        <f>IF(N210="snížená",J210,0)</f>
        <v>0</v>
      </c>
      <c r="BG210" s="144">
        <f>IF(N210="zákl. přenesená",J210,0)</f>
        <v>0</v>
      </c>
      <c r="BH210" s="144">
        <f>IF(N210="sníž. přenesená",J210,0)</f>
        <v>0</v>
      </c>
      <c r="BI210" s="144">
        <f>IF(N210="nulová",J210,0)</f>
        <v>0</v>
      </c>
      <c r="BJ210" s="18" t="s">
        <v>80</v>
      </c>
      <c r="BK210" s="144">
        <f>ROUND(I210*H210,2)</f>
        <v>0</v>
      </c>
      <c r="BL210" s="18" t="s">
        <v>297</v>
      </c>
      <c r="BM210" s="143" t="s">
        <v>402</v>
      </c>
    </row>
    <row r="211" spans="2:47" s="1" customFormat="1" ht="19.5">
      <c r="B211" s="33"/>
      <c r="D211" s="145" t="s">
        <v>218</v>
      </c>
      <c r="F211" s="146" t="s">
        <v>403</v>
      </c>
      <c r="I211" s="147"/>
      <c r="L211" s="33"/>
      <c r="M211" s="148"/>
      <c r="T211" s="54"/>
      <c r="AT211" s="18" t="s">
        <v>218</v>
      </c>
      <c r="AU211" s="18" t="s">
        <v>82</v>
      </c>
    </row>
    <row r="212" spans="2:47" s="1" customFormat="1" ht="12">
      <c r="B212" s="33"/>
      <c r="D212" s="149" t="s">
        <v>220</v>
      </c>
      <c r="F212" s="150" t="s">
        <v>404</v>
      </c>
      <c r="I212" s="147"/>
      <c r="L212" s="33"/>
      <c r="M212" s="148"/>
      <c r="T212" s="54"/>
      <c r="AT212" s="18" t="s">
        <v>220</v>
      </c>
      <c r="AU212" s="18" t="s">
        <v>82</v>
      </c>
    </row>
    <row r="213" spans="2:63" s="11" customFormat="1" ht="22.9" customHeight="1">
      <c r="B213" s="120"/>
      <c r="D213" s="121" t="s">
        <v>73</v>
      </c>
      <c r="E213" s="130" t="s">
        <v>405</v>
      </c>
      <c r="F213" s="130" t="s">
        <v>406</v>
      </c>
      <c r="I213" s="123"/>
      <c r="J213" s="131">
        <f>BK213</f>
        <v>0</v>
      </c>
      <c r="L213" s="120"/>
      <c r="M213" s="125"/>
      <c r="P213" s="126">
        <f>SUM(P214:P244)</f>
        <v>0</v>
      </c>
      <c r="R213" s="126">
        <f>SUM(R214:R244)</f>
        <v>0.80428052</v>
      </c>
      <c r="T213" s="127">
        <f>SUM(T214:T244)</f>
        <v>0</v>
      </c>
      <c r="AR213" s="121" t="s">
        <v>82</v>
      </c>
      <c r="AT213" s="128" t="s">
        <v>73</v>
      </c>
      <c r="AU213" s="128" t="s">
        <v>80</v>
      </c>
      <c r="AY213" s="121" t="s">
        <v>208</v>
      </c>
      <c r="BK213" s="129">
        <f>SUM(BK214:BK244)</f>
        <v>0</v>
      </c>
    </row>
    <row r="214" spans="2:65" s="1" customFormat="1" ht="16.5" customHeight="1">
      <c r="B214" s="33"/>
      <c r="C214" s="132" t="s">
        <v>407</v>
      </c>
      <c r="D214" s="132" t="s">
        <v>212</v>
      </c>
      <c r="E214" s="133" t="s">
        <v>408</v>
      </c>
      <c r="F214" s="134" t="s">
        <v>409</v>
      </c>
      <c r="G214" s="135" t="s">
        <v>215</v>
      </c>
      <c r="H214" s="136">
        <v>24.4</v>
      </c>
      <c r="I214" s="137"/>
      <c r="J214" s="138">
        <f>ROUND(I214*H214,2)</f>
        <v>0</v>
      </c>
      <c r="K214" s="134" t="s">
        <v>216</v>
      </c>
      <c r="L214" s="33"/>
      <c r="M214" s="139" t="s">
        <v>19</v>
      </c>
      <c r="N214" s="140" t="s">
        <v>45</v>
      </c>
      <c r="P214" s="141">
        <f>O214*H214</f>
        <v>0</v>
      </c>
      <c r="Q214" s="141">
        <v>0.0003</v>
      </c>
      <c r="R214" s="141">
        <f>Q214*H214</f>
        <v>0.007319999999999999</v>
      </c>
      <c r="S214" s="141">
        <v>0</v>
      </c>
      <c r="T214" s="142">
        <f>S214*H214</f>
        <v>0</v>
      </c>
      <c r="AR214" s="143" t="s">
        <v>297</v>
      </c>
      <c r="AT214" s="143" t="s">
        <v>212</v>
      </c>
      <c r="AU214" s="143" t="s">
        <v>82</v>
      </c>
      <c r="AY214" s="18" t="s">
        <v>208</v>
      </c>
      <c r="BE214" s="144">
        <f>IF(N214="základní",J214,0)</f>
        <v>0</v>
      </c>
      <c r="BF214" s="144">
        <f>IF(N214="snížená",J214,0)</f>
        <v>0</v>
      </c>
      <c r="BG214" s="144">
        <f>IF(N214="zákl. přenesená",J214,0)</f>
        <v>0</v>
      </c>
      <c r="BH214" s="144">
        <f>IF(N214="sníž. přenesená",J214,0)</f>
        <v>0</v>
      </c>
      <c r="BI214" s="144">
        <f>IF(N214="nulová",J214,0)</f>
        <v>0</v>
      </c>
      <c r="BJ214" s="18" t="s">
        <v>80</v>
      </c>
      <c r="BK214" s="144">
        <f>ROUND(I214*H214,2)</f>
        <v>0</v>
      </c>
      <c r="BL214" s="18" t="s">
        <v>297</v>
      </c>
      <c r="BM214" s="143" t="s">
        <v>410</v>
      </c>
    </row>
    <row r="215" spans="2:47" s="1" customFormat="1" ht="12">
      <c r="B215" s="33"/>
      <c r="D215" s="145" t="s">
        <v>218</v>
      </c>
      <c r="F215" s="146" t="s">
        <v>411</v>
      </c>
      <c r="I215" s="147"/>
      <c r="L215" s="33"/>
      <c r="M215" s="148"/>
      <c r="T215" s="54"/>
      <c r="AT215" s="18" t="s">
        <v>218</v>
      </c>
      <c r="AU215" s="18" t="s">
        <v>82</v>
      </c>
    </row>
    <row r="216" spans="2:47" s="1" customFormat="1" ht="12">
      <c r="B216" s="33"/>
      <c r="D216" s="149" t="s">
        <v>220</v>
      </c>
      <c r="F216" s="150" t="s">
        <v>412</v>
      </c>
      <c r="I216" s="147"/>
      <c r="L216" s="33"/>
      <c r="M216" s="148"/>
      <c r="T216" s="54"/>
      <c r="AT216" s="18" t="s">
        <v>220</v>
      </c>
      <c r="AU216" s="18" t="s">
        <v>82</v>
      </c>
    </row>
    <row r="217" spans="2:65" s="1" customFormat="1" ht="16.5" customHeight="1">
      <c r="B217" s="33"/>
      <c r="C217" s="132" t="s">
        <v>413</v>
      </c>
      <c r="D217" s="132" t="s">
        <v>212</v>
      </c>
      <c r="E217" s="133" t="s">
        <v>414</v>
      </c>
      <c r="F217" s="134" t="s">
        <v>415</v>
      </c>
      <c r="G217" s="135" t="s">
        <v>215</v>
      </c>
      <c r="H217" s="136">
        <v>24.4</v>
      </c>
      <c r="I217" s="137"/>
      <c r="J217" s="138">
        <f>ROUND(I217*H217,2)</f>
        <v>0</v>
      </c>
      <c r="K217" s="134" t="s">
        <v>19</v>
      </c>
      <c r="L217" s="33"/>
      <c r="M217" s="139" t="s">
        <v>19</v>
      </c>
      <c r="N217" s="140" t="s">
        <v>45</v>
      </c>
      <c r="P217" s="141">
        <f>O217*H217</f>
        <v>0</v>
      </c>
      <c r="Q217" s="141">
        <v>0.004545</v>
      </c>
      <c r="R217" s="141">
        <f>Q217*H217</f>
        <v>0.11089800000000001</v>
      </c>
      <c r="S217" s="141">
        <v>0</v>
      </c>
      <c r="T217" s="142">
        <f>S217*H217</f>
        <v>0</v>
      </c>
      <c r="AR217" s="143" t="s">
        <v>297</v>
      </c>
      <c r="AT217" s="143" t="s">
        <v>212</v>
      </c>
      <c r="AU217" s="143" t="s">
        <v>82</v>
      </c>
      <c r="AY217" s="18" t="s">
        <v>208</v>
      </c>
      <c r="BE217" s="144">
        <f>IF(N217="základní",J217,0)</f>
        <v>0</v>
      </c>
      <c r="BF217" s="144">
        <f>IF(N217="snížená",J217,0)</f>
        <v>0</v>
      </c>
      <c r="BG217" s="144">
        <f>IF(N217="zákl. přenesená",J217,0)</f>
        <v>0</v>
      </c>
      <c r="BH217" s="144">
        <f>IF(N217="sníž. přenesená",J217,0)</f>
        <v>0</v>
      </c>
      <c r="BI217" s="144">
        <f>IF(N217="nulová",J217,0)</f>
        <v>0</v>
      </c>
      <c r="BJ217" s="18" t="s">
        <v>80</v>
      </c>
      <c r="BK217" s="144">
        <f>ROUND(I217*H217,2)</f>
        <v>0</v>
      </c>
      <c r="BL217" s="18" t="s">
        <v>297</v>
      </c>
      <c r="BM217" s="143" t="s">
        <v>416</v>
      </c>
    </row>
    <row r="218" spans="2:47" s="1" customFormat="1" ht="12">
      <c r="B218" s="33"/>
      <c r="D218" s="145" t="s">
        <v>218</v>
      </c>
      <c r="F218" s="146" t="s">
        <v>417</v>
      </c>
      <c r="I218" s="147"/>
      <c r="L218" s="33"/>
      <c r="M218" s="148"/>
      <c r="T218" s="54"/>
      <c r="AT218" s="18" t="s">
        <v>218</v>
      </c>
      <c r="AU218" s="18" t="s">
        <v>82</v>
      </c>
    </row>
    <row r="219" spans="2:47" s="1" customFormat="1" ht="39">
      <c r="B219" s="33"/>
      <c r="D219" s="145" t="s">
        <v>418</v>
      </c>
      <c r="F219" s="181" t="s">
        <v>419</v>
      </c>
      <c r="I219" s="147"/>
      <c r="L219" s="33"/>
      <c r="M219" s="148"/>
      <c r="T219" s="54"/>
      <c r="AT219" s="18" t="s">
        <v>418</v>
      </c>
      <c r="AU219" s="18" t="s">
        <v>82</v>
      </c>
    </row>
    <row r="220" spans="2:65" s="1" customFormat="1" ht="16.5" customHeight="1">
      <c r="B220" s="33"/>
      <c r="C220" s="132" t="s">
        <v>420</v>
      </c>
      <c r="D220" s="132" t="s">
        <v>212</v>
      </c>
      <c r="E220" s="133" t="s">
        <v>421</v>
      </c>
      <c r="F220" s="134" t="s">
        <v>422</v>
      </c>
      <c r="G220" s="135" t="s">
        <v>236</v>
      </c>
      <c r="H220" s="136">
        <v>14.19</v>
      </c>
      <c r="I220" s="137"/>
      <c r="J220" s="138">
        <f>ROUND(I220*H220,2)</f>
        <v>0</v>
      </c>
      <c r="K220" s="134" t="s">
        <v>216</v>
      </c>
      <c r="L220" s="33"/>
      <c r="M220" s="139" t="s">
        <v>19</v>
      </c>
      <c r="N220" s="140" t="s">
        <v>45</v>
      </c>
      <c r="P220" s="141">
        <f>O220*H220</f>
        <v>0</v>
      </c>
      <c r="Q220" s="141">
        <v>0.000428</v>
      </c>
      <c r="R220" s="141">
        <f>Q220*H220</f>
        <v>0.00607332</v>
      </c>
      <c r="S220" s="141">
        <v>0</v>
      </c>
      <c r="T220" s="142">
        <f>S220*H220</f>
        <v>0</v>
      </c>
      <c r="AR220" s="143" t="s">
        <v>297</v>
      </c>
      <c r="AT220" s="143" t="s">
        <v>212</v>
      </c>
      <c r="AU220" s="143" t="s">
        <v>82</v>
      </c>
      <c r="AY220" s="18" t="s">
        <v>208</v>
      </c>
      <c r="BE220" s="144">
        <f>IF(N220="základní",J220,0)</f>
        <v>0</v>
      </c>
      <c r="BF220" s="144">
        <f>IF(N220="snížená",J220,0)</f>
        <v>0</v>
      </c>
      <c r="BG220" s="144">
        <f>IF(N220="zákl. přenesená",J220,0)</f>
        <v>0</v>
      </c>
      <c r="BH220" s="144">
        <f>IF(N220="sníž. přenesená",J220,0)</f>
        <v>0</v>
      </c>
      <c r="BI220" s="144">
        <f>IF(N220="nulová",J220,0)</f>
        <v>0</v>
      </c>
      <c r="BJ220" s="18" t="s">
        <v>80</v>
      </c>
      <c r="BK220" s="144">
        <f>ROUND(I220*H220,2)</f>
        <v>0</v>
      </c>
      <c r="BL220" s="18" t="s">
        <v>297</v>
      </c>
      <c r="BM220" s="143" t="s">
        <v>423</v>
      </c>
    </row>
    <row r="221" spans="2:47" s="1" customFormat="1" ht="12">
      <c r="B221" s="33"/>
      <c r="D221" s="145" t="s">
        <v>218</v>
      </c>
      <c r="F221" s="146" t="s">
        <v>424</v>
      </c>
      <c r="I221" s="147"/>
      <c r="L221" s="33"/>
      <c r="M221" s="148"/>
      <c r="T221" s="54"/>
      <c r="AT221" s="18" t="s">
        <v>218</v>
      </c>
      <c r="AU221" s="18" t="s">
        <v>82</v>
      </c>
    </row>
    <row r="222" spans="2:47" s="1" customFormat="1" ht="12">
      <c r="B222" s="33"/>
      <c r="D222" s="149" t="s">
        <v>220</v>
      </c>
      <c r="F222" s="150" t="s">
        <v>425</v>
      </c>
      <c r="I222" s="147"/>
      <c r="L222" s="33"/>
      <c r="M222" s="148"/>
      <c r="T222" s="54"/>
      <c r="AT222" s="18" t="s">
        <v>220</v>
      </c>
      <c r="AU222" s="18" t="s">
        <v>82</v>
      </c>
    </row>
    <row r="223" spans="2:51" s="13" customFormat="1" ht="12">
      <c r="B223" s="157"/>
      <c r="D223" s="145" t="s">
        <v>222</v>
      </c>
      <c r="E223" s="158" t="s">
        <v>19</v>
      </c>
      <c r="F223" s="159" t="s">
        <v>426</v>
      </c>
      <c r="H223" s="160">
        <v>14.19</v>
      </c>
      <c r="I223" s="161"/>
      <c r="L223" s="157"/>
      <c r="M223" s="162"/>
      <c r="T223" s="163"/>
      <c r="AT223" s="158" t="s">
        <v>222</v>
      </c>
      <c r="AU223" s="158" t="s">
        <v>82</v>
      </c>
      <c r="AV223" s="13" t="s">
        <v>82</v>
      </c>
      <c r="AW223" s="13" t="s">
        <v>35</v>
      </c>
      <c r="AX223" s="13" t="s">
        <v>74</v>
      </c>
      <c r="AY223" s="158" t="s">
        <v>208</v>
      </c>
    </row>
    <row r="224" spans="2:51" s="14" customFormat="1" ht="12">
      <c r="B224" s="164"/>
      <c r="D224" s="145" t="s">
        <v>222</v>
      </c>
      <c r="E224" s="165" t="s">
        <v>19</v>
      </c>
      <c r="F224" s="166" t="s">
        <v>226</v>
      </c>
      <c r="H224" s="167">
        <v>14.19</v>
      </c>
      <c r="I224" s="168"/>
      <c r="L224" s="164"/>
      <c r="M224" s="169"/>
      <c r="T224" s="170"/>
      <c r="AT224" s="165" t="s">
        <v>222</v>
      </c>
      <c r="AU224" s="165" t="s">
        <v>82</v>
      </c>
      <c r="AV224" s="14" t="s">
        <v>112</v>
      </c>
      <c r="AW224" s="14" t="s">
        <v>35</v>
      </c>
      <c r="AX224" s="14" t="s">
        <v>80</v>
      </c>
      <c r="AY224" s="165" t="s">
        <v>208</v>
      </c>
    </row>
    <row r="225" spans="2:65" s="1" customFormat="1" ht="16.5" customHeight="1">
      <c r="B225" s="33"/>
      <c r="C225" s="171" t="s">
        <v>427</v>
      </c>
      <c r="D225" s="171" t="s">
        <v>242</v>
      </c>
      <c r="E225" s="172" t="s">
        <v>428</v>
      </c>
      <c r="F225" s="173" t="s">
        <v>429</v>
      </c>
      <c r="G225" s="174" t="s">
        <v>367</v>
      </c>
      <c r="H225" s="175">
        <v>35.12</v>
      </c>
      <c r="I225" s="176"/>
      <c r="J225" s="177">
        <f>ROUND(I225*H225,2)</f>
        <v>0</v>
      </c>
      <c r="K225" s="173" t="s">
        <v>216</v>
      </c>
      <c r="L225" s="178"/>
      <c r="M225" s="179" t="s">
        <v>19</v>
      </c>
      <c r="N225" s="180" t="s">
        <v>45</v>
      </c>
      <c r="P225" s="141">
        <f>O225*H225</f>
        <v>0</v>
      </c>
      <c r="Q225" s="141">
        <v>0.0009</v>
      </c>
      <c r="R225" s="141">
        <f>Q225*H225</f>
        <v>0.031608</v>
      </c>
      <c r="S225" s="141">
        <v>0</v>
      </c>
      <c r="T225" s="142">
        <f>S225*H225</f>
        <v>0</v>
      </c>
      <c r="AR225" s="143" t="s">
        <v>304</v>
      </c>
      <c r="AT225" s="143" t="s">
        <v>242</v>
      </c>
      <c r="AU225" s="143" t="s">
        <v>82</v>
      </c>
      <c r="AY225" s="18" t="s">
        <v>208</v>
      </c>
      <c r="BE225" s="144">
        <f>IF(N225="základní",J225,0)</f>
        <v>0</v>
      </c>
      <c r="BF225" s="144">
        <f>IF(N225="snížená",J225,0)</f>
        <v>0</v>
      </c>
      <c r="BG225" s="144">
        <f>IF(N225="zákl. přenesená",J225,0)</f>
        <v>0</v>
      </c>
      <c r="BH225" s="144">
        <f>IF(N225="sníž. přenesená",J225,0)</f>
        <v>0</v>
      </c>
      <c r="BI225" s="144">
        <f>IF(N225="nulová",J225,0)</f>
        <v>0</v>
      </c>
      <c r="BJ225" s="18" t="s">
        <v>80</v>
      </c>
      <c r="BK225" s="144">
        <f>ROUND(I225*H225,2)</f>
        <v>0</v>
      </c>
      <c r="BL225" s="18" t="s">
        <v>297</v>
      </c>
      <c r="BM225" s="143" t="s">
        <v>430</v>
      </c>
    </row>
    <row r="226" spans="2:47" s="1" customFormat="1" ht="12">
      <c r="B226" s="33"/>
      <c r="D226" s="145" t="s">
        <v>218</v>
      </c>
      <c r="F226" s="146" t="s">
        <v>429</v>
      </c>
      <c r="I226" s="147"/>
      <c r="L226" s="33"/>
      <c r="M226" s="148"/>
      <c r="T226" s="54"/>
      <c r="AT226" s="18" t="s">
        <v>218</v>
      </c>
      <c r="AU226" s="18" t="s">
        <v>82</v>
      </c>
    </row>
    <row r="227" spans="2:51" s="13" customFormat="1" ht="12">
      <c r="B227" s="157"/>
      <c r="D227" s="145" t="s">
        <v>222</v>
      </c>
      <c r="E227" s="158" t="s">
        <v>19</v>
      </c>
      <c r="F227" s="159" t="s">
        <v>431</v>
      </c>
      <c r="H227" s="160">
        <v>35.12</v>
      </c>
      <c r="I227" s="161"/>
      <c r="L227" s="157"/>
      <c r="M227" s="162"/>
      <c r="T227" s="163"/>
      <c r="AT227" s="158" t="s">
        <v>222</v>
      </c>
      <c r="AU227" s="158" t="s">
        <v>82</v>
      </c>
      <c r="AV227" s="13" t="s">
        <v>82</v>
      </c>
      <c r="AW227" s="13" t="s">
        <v>35</v>
      </c>
      <c r="AX227" s="13" t="s">
        <v>80</v>
      </c>
      <c r="AY227" s="158" t="s">
        <v>208</v>
      </c>
    </row>
    <row r="228" spans="2:65" s="1" customFormat="1" ht="16.5" customHeight="1">
      <c r="B228" s="33"/>
      <c r="C228" s="132" t="s">
        <v>432</v>
      </c>
      <c r="D228" s="132" t="s">
        <v>212</v>
      </c>
      <c r="E228" s="133" t="s">
        <v>433</v>
      </c>
      <c r="F228" s="134" t="s">
        <v>434</v>
      </c>
      <c r="G228" s="135" t="s">
        <v>215</v>
      </c>
      <c r="H228" s="136">
        <v>24.4</v>
      </c>
      <c r="I228" s="137"/>
      <c r="J228" s="138">
        <f>ROUND(I228*H228,2)</f>
        <v>0</v>
      </c>
      <c r="K228" s="134" t="s">
        <v>216</v>
      </c>
      <c r="L228" s="33"/>
      <c r="M228" s="139" t="s">
        <v>19</v>
      </c>
      <c r="N228" s="140" t="s">
        <v>45</v>
      </c>
      <c r="P228" s="141">
        <f>O228*H228</f>
        <v>0</v>
      </c>
      <c r="Q228" s="141">
        <v>0.0075</v>
      </c>
      <c r="R228" s="141">
        <f>Q228*H228</f>
        <v>0.183</v>
      </c>
      <c r="S228" s="141">
        <v>0</v>
      </c>
      <c r="T228" s="142">
        <f>S228*H228</f>
        <v>0</v>
      </c>
      <c r="AR228" s="143" t="s">
        <v>297</v>
      </c>
      <c r="AT228" s="143" t="s">
        <v>212</v>
      </c>
      <c r="AU228" s="143" t="s">
        <v>82</v>
      </c>
      <c r="AY228" s="18" t="s">
        <v>208</v>
      </c>
      <c r="BE228" s="144">
        <f>IF(N228="základní",J228,0)</f>
        <v>0</v>
      </c>
      <c r="BF228" s="144">
        <f>IF(N228="snížená",J228,0)</f>
        <v>0</v>
      </c>
      <c r="BG228" s="144">
        <f>IF(N228="zákl. přenesená",J228,0)</f>
        <v>0</v>
      </c>
      <c r="BH228" s="144">
        <f>IF(N228="sníž. přenesená",J228,0)</f>
        <v>0</v>
      </c>
      <c r="BI228" s="144">
        <f>IF(N228="nulová",J228,0)</f>
        <v>0</v>
      </c>
      <c r="BJ228" s="18" t="s">
        <v>80</v>
      </c>
      <c r="BK228" s="144">
        <f>ROUND(I228*H228,2)</f>
        <v>0</v>
      </c>
      <c r="BL228" s="18" t="s">
        <v>297</v>
      </c>
      <c r="BM228" s="143" t="s">
        <v>435</v>
      </c>
    </row>
    <row r="229" spans="2:47" s="1" customFormat="1" ht="12">
      <c r="B229" s="33"/>
      <c r="D229" s="145" t="s">
        <v>218</v>
      </c>
      <c r="F229" s="146" t="s">
        <v>436</v>
      </c>
      <c r="I229" s="147"/>
      <c r="L229" s="33"/>
      <c r="M229" s="148"/>
      <c r="T229" s="54"/>
      <c r="AT229" s="18" t="s">
        <v>218</v>
      </c>
      <c r="AU229" s="18" t="s">
        <v>82</v>
      </c>
    </row>
    <row r="230" spans="2:47" s="1" customFormat="1" ht="12">
      <c r="B230" s="33"/>
      <c r="D230" s="149" t="s">
        <v>220</v>
      </c>
      <c r="F230" s="150" t="s">
        <v>437</v>
      </c>
      <c r="I230" s="147"/>
      <c r="L230" s="33"/>
      <c r="M230" s="148"/>
      <c r="T230" s="54"/>
      <c r="AT230" s="18" t="s">
        <v>220</v>
      </c>
      <c r="AU230" s="18" t="s">
        <v>82</v>
      </c>
    </row>
    <row r="231" spans="2:51" s="13" customFormat="1" ht="12">
      <c r="B231" s="157"/>
      <c r="D231" s="145" t="s">
        <v>222</v>
      </c>
      <c r="E231" s="158" t="s">
        <v>19</v>
      </c>
      <c r="F231" s="159" t="s">
        <v>253</v>
      </c>
      <c r="H231" s="160">
        <v>24.4</v>
      </c>
      <c r="I231" s="161"/>
      <c r="L231" s="157"/>
      <c r="M231" s="162"/>
      <c r="T231" s="163"/>
      <c r="AT231" s="158" t="s">
        <v>222</v>
      </c>
      <c r="AU231" s="158" t="s">
        <v>82</v>
      </c>
      <c r="AV231" s="13" t="s">
        <v>82</v>
      </c>
      <c r="AW231" s="13" t="s">
        <v>35</v>
      </c>
      <c r="AX231" s="13" t="s">
        <v>74</v>
      </c>
      <c r="AY231" s="158" t="s">
        <v>208</v>
      </c>
    </row>
    <row r="232" spans="2:51" s="14" customFormat="1" ht="12">
      <c r="B232" s="164"/>
      <c r="D232" s="145" t="s">
        <v>222</v>
      </c>
      <c r="E232" s="165" t="s">
        <v>19</v>
      </c>
      <c r="F232" s="166" t="s">
        <v>226</v>
      </c>
      <c r="H232" s="167">
        <v>24.4</v>
      </c>
      <c r="I232" s="168"/>
      <c r="L232" s="164"/>
      <c r="M232" s="169"/>
      <c r="T232" s="170"/>
      <c r="AT232" s="165" t="s">
        <v>222</v>
      </c>
      <c r="AU232" s="165" t="s">
        <v>82</v>
      </c>
      <c r="AV232" s="14" t="s">
        <v>112</v>
      </c>
      <c r="AW232" s="14" t="s">
        <v>35</v>
      </c>
      <c r="AX232" s="14" t="s">
        <v>80</v>
      </c>
      <c r="AY232" s="165" t="s">
        <v>208</v>
      </c>
    </row>
    <row r="233" spans="2:65" s="1" customFormat="1" ht="16.5" customHeight="1">
      <c r="B233" s="33"/>
      <c r="C233" s="171" t="s">
        <v>438</v>
      </c>
      <c r="D233" s="171" t="s">
        <v>242</v>
      </c>
      <c r="E233" s="172" t="s">
        <v>439</v>
      </c>
      <c r="F233" s="173" t="s">
        <v>440</v>
      </c>
      <c r="G233" s="174" t="s">
        <v>215</v>
      </c>
      <c r="H233" s="175">
        <v>25.376</v>
      </c>
      <c r="I233" s="176"/>
      <c r="J233" s="177">
        <f>ROUND(I233*H233,2)</f>
        <v>0</v>
      </c>
      <c r="K233" s="173" t="s">
        <v>216</v>
      </c>
      <c r="L233" s="178"/>
      <c r="M233" s="179" t="s">
        <v>19</v>
      </c>
      <c r="N233" s="180" t="s">
        <v>45</v>
      </c>
      <c r="P233" s="141">
        <f>O233*H233</f>
        <v>0</v>
      </c>
      <c r="Q233" s="141">
        <v>0.0177</v>
      </c>
      <c r="R233" s="141">
        <f>Q233*H233</f>
        <v>0.44915520000000003</v>
      </c>
      <c r="S233" s="141">
        <v>0</v>
      </c>
      <c r="T233" s="142">
        <f>S233*H233</f>
        <v>0</v>
      </c>
      <c r="AR233" s="143" t="s">
        <v>304</v>
      </c>
      <c r="AT233" s="143" t="s">
        <v>242</v>
      </c>
      <c r="AU233" s="143" t="s">
        <v>82</v>
      </c>
      <c r="AY233" s="18" t="s">
        <v>208</v>
      </c>
      <c r="BE233" s="144">
        <f>IF(N233="základní",J233,0)</f>
        <v>0</v>
      </c>
      <c r="BF233" s="144">
        <f>IF(N233="snížená",J233,0)</f>
        <v>0</v>
      </c>
      <c r="BG233" s="144">
        <f>IF(N233="zákl. přenesená",J233,0)</f>
        <v>0</v>
      </c>
      <c r="BH233" s="144">
        <f>IF(N233="sníž. přenesená",J233,0)</f>
        <v>0</v>
      </c>
      <c r="BI233" s="144">
        <f>IF(N233="nulová",J233,0)</f>
        <v>0</v>
      </c>
      <c r="BJ233" s="18" t="s">
        <v>80</v>
      </c>
      <c r="BK233" s="144">
        <f>ROUND(I233*H233,2)</f>
        <v>0</v>
      </c>
      <c r="BL233" s="18" t="s">
        <v>297</v>
      </c>
      <c r="BM233" s="143" t="s">
        <v>441</v>
      </c>
    </row>
    <row r="234" spans="2:47" s="1" customFormat="1" ht="12">
      <c r="B234" s="33"/>
      <c r="D234" s="145" t="s">
        <v>218</v>
      </c>
      <c r="F234" s="146" t="s">
        <v>440</v>
      </c>
      <c r="I234" s="147"/>
      <c r="L234" s="33"/>
      <c r="M234" s="148"/>
      <c r="T234" s="54"/>
      <c r="AT234" s="18" t="s">
        <v>218</v>
      </c>
      <c r="AU234" s="18" t="s">
        <v>82</v>
      </c>
    </row>
    <row r="235" spans="2:51" s="13" customFormat="1" ht="12">
      <c r="B235" s="157"/>
      <c r="D235" s="145" t="s">
        <v>222</v>
      </c>
      <c r="E235" s="158" t="s">
        <v>19</v>
      </c>
      <c r="F235" s="159" t="s">
        <v>442</v>
      </c>
      <c r="H235" s="160">
        <v>25.376</v>
      </c>
      <c r="I235" s="161"/>
      <c r="L235" s="157"/>
      <c r="M235" s="162"/>
      <c r="T235" s="163"/>
      <c r="AT235" s="158" t="s">
        <v>222</v>
      </c>
      <c r="AU235" s="158" t="s">
        <v>82</v>
      </c>
      <c r="AV235" s="13" t="s">
        <v>82</v>
      </c>
      <c r="AW235" s="13" t="s">
        <v>35</v>
      </c>
      <c r="AX235" s="13" t="s">
        <v>80</v>
      </c>
      <c r="AY235" s="158" t="s">
        <v>208</v>
      </c>
    </row>
    <row r="236" spans="2:65" s="1" customFormat="1" ht="21.75" customHeight="1">
      <c r="B236" s="33"/>
      <c r="C236" s="132" t="s">
        <v>443</v>
      </c>
      <c r="D236" s="132" t="s">
        <v>212</v>
      </c>
      <c r="E236" s="133" t="s">
        <v>444</v>
      </c>
      <c r="F236" s="134" t="s">
        <v>445</v>
      </c>
      <c r="G236" s="135" t="s">
        <v>215</v>
      </c>
      <c r="H236" s="136">
        <v>24.4</v>
      </c>
      <c r="I236" s="137"/>
      <c r="J236" s="138">
        <f>ROUND(I236*H236,2)</f>
        <v>0</v>
      </c>
      <c r="K236" s="134" t="s">
        <v>216</v>
      </c>
      <c r="L236" s="33"/>
      <c r="M236" s="139" t="s">
        <v>19</v>
      </c>
      <c r="N236" s="140" t="s">
        <v>45</v>
      </c>
      <c r="P236" s="141">
        <f>O236*H236</f>
        <v>0</v>
      </c>
      <c r="Q236" s="141">
        <v>0.00062</v>
      </c>
      <c r="R236" s="141">
        <f>Q236*H236</f>
        <v>0.015127999999999999</v>
      </c>
      <c r="S236" s="141">
        <v>0</v>
      </c>
      <c r="T236" s="142">
        <f>S236*H236</f>
        <v>0</v>
      </c>
      <c r="AR236" s="143" t="s">
        <v>297</v>
      </c>
      <c r="AT236" s="143" t="s">
        <v>212</v>
      </c>
      <c r="AU236" s="143" t="s">
        <v>82</v>
      </c>
      <c r="AY236" s="18" t="s">
        <v>208</v>
      </c>
      <c r="BE236" s="144">
        <f>IF(N236="základní",J236,0)</f>
        <v>0</v>
      </c>
      <c r="BF236" s="144">
        <f>IF(N236="snížená",J236,0)</f>
        <v>0</v>
      </c>
      <c r="BG236" s="144">
        <f>IF(N236="zákl. přenesená",J236,0)</f>
        <v>0</v>
      </c>
      <c r="BH236" s="144">
        <f>IF(N236="sníž. přenesená",J236,0)</f>
        <v>0</v>
      </c>
      <c r="BI236" s="144">
        <f>IF(N236="nulová",J236,0)</f>
        <v>0</v>
      </c>
      <c r="BJ236" s="18" t="s">
        <v>80</v>
      </c>
      <c r="BK236" s="144">
        <f>ROUND(I236*H236,2)</f>
        <v>0</v>
      </c>
      <c r="BL236" s="18" t="s">
        <v>297</v>
      </c>
      <c r="BM236" s="143" t="s">
        <v>446</v>
      </c>
    </row>
    <row r="237" spans="2:47" s="1" customFormat="1" ht="12">
      <c r="B237" s="33"/>
      <c r="D237" s="145" t="s">
        <v>218</v>
      </c>
      <c r="F237" s="146" t="s">
        <v>447</v>
      </c>
      <c r="I237" s="147"/>
      <c r="L237" s="33"/>
      <c r="M237" s="148"/>
      <c r="T237" s="54"/>
      <c r="AT237" s="18" t="s">
        <v>218</v>
      </c>
      <c r="AU237" s="18" t="s">
        <v>82</v>
      </c>
    </row>
    <row r="238" spans="2:47" s="1" customFormat="1" ht="12">
      <c r="B238" s="33"/>
      <c r="D238" s="149" t="s">
        <v>220</v>
      </c>
      <c r="F238" s="150" t="s">
        <v>448</v>
      </c>
      <c r="I238" s="147"/>
      <c r="L238" s="33"/>
      <c r="M238" s="148"/>
      <c r="T238" s="54"/>
      <c r="AT238" s="18" t="s">
        <v>220</v>
      </c>
      <c r="AU238" s="18" t="s">
        <v>82</v>
      </c>
    </row>
    <row r="239" spans="2:65" s="1" customFormat="1" ht="16.5" customHeight="1">
      <c r="B239" s="33"/>
      <c r="C239" s="132" t="s">
        <v>449</v>
      </c>
      <c r="D239" s="132" t="s">
        <v>212</v>
      </c>
      <c r="E239" s="133" t="s">
        <v>450</v>
      </c>
      <c r="F239" s="134" t="s">
        <v>451</v>
      </c>
      <c r="G239" s="135" t="s">
        <v>215</v>
      </c>
      <c r="H239" s="136">
        <v>24.4</v>
      </c>
      <c r="I239" s="137"/>
      <c r="J239" s="138">
        <f>ROUND(I239*H239,2)</f>
        <v>0</v>
      </c>
      <c r="K239" s="134" t="s">
        <v>216</v>
      </c>
      <c r="L239" s="33"/>
      <c r="M239" s="139" t="s">
        <v>19</v>
      </c>
      <c r="N239" s="140" t="s">
        <v>45</v>
      </c>
      <c r="P239" s="141">
        <f>O239*H239</f>
        <v>0</v>
      </c>
      <c r="Q239" s="141">
        <v>4.5E-05</v>
      </c>
      <c r="R239" s="141">
        <f>Q239*H239</f>
        <v>0.001098</v>
      </c>
      <c r="S239" s="141">
        <v>0</v>
      </c>
      <c r="T239" s="142">
        <f>S239*H239</f>
        <v>0</v>
      </c>
      <c r="AR239" s="143" t="s">
        <v>297</v>
      </c>
      <c r="AT239" s="143" t="s">
        <v>212</v>
      </c>
      <c r="AU239" s="143" t="s">
        <v>82</v>
      </c>
      <c r="AY239" s="18" t="s">
        <v>208</v>
      </c>
      <c r="BE239" s="144">
        <f>IF(N239="základní",J239,0)</f>
        <v>0</v>
      </c>
      <c r="BF239" s="144">
        <f>IF(N239="snížená",J239,0)</f>
        <v>0</v>
      </c>
      <c r="BG239" s="144">
        <f>IF(N239="zákl. přenesená",J239,0)</f>
        <v>0</v>
      </c>
      <c r="BH239" s="144">
        <f>IF(N239="sníž. přenesená",J239,0)</f>
        <v>0</v>
      </c>
      <c r="BI239" s="144">
        <f>IF(N239="nulová",J239,0)</f>
        <v>0</v>
      </c>
      <c r="BJ239" s="18" t="s">
        <v>80</v>
      </c>
      <c r="BK239" s="144">
        <f>ROUND(I239*H239,2)</f>
        <v>0</v>
      </c>
      <c r="BL239" s="18" t="s">
        <v>297</v>
      </c>
      <c r="BM239" s="143" t="s">
        <v>452</v>
      </c>
    </row>
    <row r="240" spans="2:47" s="1" customFormat="1" ht="12">
      <c r="B240" s="33"/>
      <c r="D240" s="145" t="s">
        <v>218</v>
      </c>
      <c r="F240" s="146" t="s">
        <v>453</v>
      </c>
      <c r="I240" s="147"/>
      <c r="L240" s="33"/>
      <c r="M240" s="148"/>
      <c r="T240" s="54"/>
      <c r="AT240" s="18" t="s">
        <v>218</v>
      </c>
      <c r="AU240" s="18" t="s">
        <v>82</v>
      </c>
    </row>
    <row r="241" spans="2:47" s="1" customFormat="1" ht="12">
      <c r="B241" s="33"/>
      <c r="D241" s="149" t="s">
        <v>220</v>
      </c>
      <c r="F241" s="150" t="s">
        <v>454</v>
      </c>
      <c r="I241" s="147"/>
      <c r="L241" s="33"/>
      <c r="M241" s="148"/>
      <c r="T241" s="54"/>
      <c r="AT241" s="18" t="s">
        <v>220</v>
      </c>
      <c r="AU241" s="18" t="s">
        <v>82</v>
      </c>
    </row>
    <row r="242" spans="2:65" s="1" customFormat="1" ht="16.5" customHeight="1">
      <c r="B242" s="33"/>
      <c r="C242" s="132" t="s">
        <v>455</v>
      </c>
      <c r="D242" s="132" t="s">
        <v>212</v>
      </c>
      <c r="E242" s="133" t="s">
        <v>456</v>
      </c>
      <c r="F242" s="134" t="s">
        <v>457</v>
      </c>
      <c r="G242" s="135" t="s">
        <v>286</v>
      </c>
      <c r="H242" s="136">
        <v>0.804</v>
      </c>
      <c r="I242" s="137"/>
      <c r="J242" s="138">
        <f>ROUND(I242*H242,2)</f>
        <v>0</v>
      </c>
      <c r="K242" s="134" t="s">
        <v>216</v>
      </c>
      <c r="L242" s="33"/>
      <c r="M242" s="139" t="s">
        <v>19</v>
      </c>
      <c r="N242" s="140" t="s">
        <v>45</v>
      </c>
      <c r="P242" s="141">
        <f>O242*H242</f>
        <v>0</v>
      </c>
      <c r="Q242" s="141">
        <v>0</v>
      </c>
      <c r="R242" s="141">
        <f>Q242*H242</f>
        <v>0</v>
      </c>
      <c r="S242" s="141">
        <v>0</v>
      </c>
      <c r="T242" s="142">
        <f>S242*H242</f>
        <v>0</v>
      </c>
      <c r="AR242" s="143" t="s">
        <v>297</v>
      </c>
      <c r="AT242" s="143" t="s">
        <v>212</v>
      </c>
      <c r="AU242" s="143" t="s">
        <v>82</v>
      </c>
      <c r="AY242" s="18" t="s">
        <v>208</v>
      </c>
      <c r="BE242" s="144">
        <f>IF(N242="základní",J242,0)</f>
        <v>0</v>
      </c>
      <c r="BF242" s="144">
        <f>IF(N242="snížená",J242,0)</f>
        <v>0</v>
      </c>
      <c r="BG242" s="144">
        <f>IF(N242="zákl. přenesená",J242,0)</f>
        <v>0</v>
      </c>
      <c r="BH242" s="144">
        <f>IF(N242="sníž. přenesená",J242,0)</f>
        <v>0</v>
      </c>
      <c r="BI242" s="144">
        <f>IF(N242="nulová",J242,0)</f>
        <v>0</v>
      </c>
      <c r="BJ242" s="18" t="s">
        <v>80</v>
      </c>
      <c r="BK242" s="144">
        <f>ROUND(I242*H242,2)</f>
        <v>0</v>
      </c>
      <c r="BL242" s="18" t="s">
        <v>297</v>
      </c>
      <c r="BM242" s="143" t="s">
        <v>458</v>
      </c>
    </row>
    <row r="243" spans="2:47" s="1" customFormat="1" ht="19.5">
      <c r="B243" s="33"/>
      <c r="D243" s="145" t="s">
        <v>218</v>
      </c>
      <c r="F243" s="146" t="s">
        <v>459</v>
      </c>
      <c r="I243" s="147"/>
      <c r="L243" s="33"/>
      <c r="M243" s="148"/>
      <c r="T243" s="54"/>
      <c r="AT243" s="18" t="s">
        <v>218</v>
      </c>
      <c r="AU243" s="18" t="s">
        <v>82</v>
      </c>
    </row>
    <row r="244" spans="2:47" s="1" customFormat="1" ht="12">
      <c r="B244" s="33"/>
      <c r="D244" s="149" t="s">
        <v>220</v>
      </c>
      <c r="F244" s="150" t="s">
        <v>460</v>
      </c>
      <c r="I244" s="147"/>
      <c r="L244" s="33"/>
      <c r="M244" s="148"/>
      <c r="T244" s="54"/>
      <c r="AT244" s="18" t="s">
        <v>220</v>
      </c>
      <c r="AU244" s="18" t="s">
        <v>82</v>
      </c>
    </row>
    <row r="245" spans="2:63" s="11" customFormat="1" ht="22.9" customHeight="1">
      <c r="B245" s="120"/>
      <c r="D245" s="121" t="s">
        <v>73</v>
      </c>
      <c r="E245" s="130" t="s">
        <v>461</v>
      </c>
      <c r="F245" s="130" t="s">
        <v>462</v>
      </c>
      <c r="I245" s="123"/>
      <c r="J245" s="131">
        <f>BK245</f>
        <v>0</v>
      </c>
      <c r="L245" s="120"/>
      <c r="M245" s="125"/>
      <c r="P245" s="126">
        <f>SUM(P246:P273)</f>
        <v>0</v>
      </c>
      <c r="R245" s="126">
        <f>SUM(R246:R273)</f>
        <v>0.038096625</v>
      </c>
      <c r="T245" s="127">
        <f>SUM(T246:T273)</f>
        <v>0</v>
      </c>
      <c r="AR245" s="121" t="s">
        <v>82</v>
      </c>
      <c r="AT245" s="128" t="s">
        <v>73</v>
      </c>
      <c r="AU245" s="128" t="s">
        <v>80</v>
      </c>
      <c r="AY245" s="121" t="s">
        <v>208</v>
      </c>
      <c r="BK245" s="129">
        <f>SUM(BK246:BK273)</f>
        <v>0</v>
      </c>
    </row>
    <row r="246" spans="2:65" s="1" customFormat="1" ht="16.5" customHeight="1">
      <c r="B246" s="33"/>
      <c r="C246" s="132" t="s">
        <v>463</v>
      </c>
      <c r="D246" s="132" t="s">
        <v>212</v>
      </c>
      <c r="E246" s="133" t="s">
        <v>464</v>
      </c>
      <c r="F246" s="134" t="s">
        <v>465</v>
      </c>
      <c r="G246" s="135" t="s">
        <v>215</v>
      </c>
      <c r="H246" s="136">
        <v>1.491</v>
      </c>
      <c r="I246" s="137"/>
      <c r="J246" s="138">
        <f>ROUND(I246*H246,2)</f>
        <v>0</v>
      </c>
      <c r="K246" s="134" t="s">
        <v>216</v>
      </c>
      <c r="L246" s="33"/>
      <c r="M246" s="139" t="s">
        <v>19</v>
      </c>
      <c r="N246" s="140" t="s">
        <v>45</v>
      </c>
      <c r="P246" s="141">
        <f>O246*H246</f>
        <v>0</v>
      </c>
      <c r="Q246" s="141">
        <v>0.0003</v>
      </c>
      <c r="R246" s="141">
        <f>Q246*H246</f>
        <v>0.0004473</v>
      </c>
      <c r="S246" s="141">
        <v>0</v>
      </c>
      <c r="T246" s="142">
        <f>S246*H246</f>
        <v>0</v>
      </c>
      <c r="AR246" s="143" t="s">
        <v>297</v>
      </c>
      <c r="AT246" s="143" t="s">
        <v>212</v>
      </c>
      <c r="AU246" s="143" t="s">
        <v>82</v>
      </c>
      <c r="AY246" s="18" t="s">
        <v>208</v>
      </c>
      <c r="BE246" s="144">
        <f>IF(N246="základní",J246,0)</f>
        <v>0</v>
      </c>
      <c r="BF246" s="144">
        <f>IF(N246="snížená",J246,0)</f>
        <v>0</v>
      </c>
      <c r="BG246" s="144">
        <f>IF(N246="zákl. přenesená",J246,0)</f>
        <v>0</v>
      </c>
      <c r="BH246" s="144">
        <f>IF(N246="sníž. přenesená",J246,0)</f>
        <v>0</v>
      </c>
      <c r="BI246" s="144">
        <f>IF(N246="nulová",J246,0)</f>
        <v>0</v>
      </c>
      <c r="BJ246" s="18" t="s">
        <v>80</v>
      </c>
      <c r="BK246" s="144">
        <f>ROUND(I246*H246,2)</f>
        <v>0</v>
      </c>
      <c r="BL246" s="18" t="s">
        <v>297</v>
      </c>
      <c r="BM246" s="143" t="s">
        <v>466</v>
      </c>
    </row>
    <row r="247" spans="2:47" s="1" customFormat="1" ht="12">
      <c r="B247" s="33"/>
      <c r="D247" s="145" t="s">
        <v>218</v>
      </c>
      <c r="F247" s="146" t="s">
        <v>467</v>
      </c>
      <c r="I247" s="147"/>
      <c r="L247" s="33"/>
      <c r="M247" s="148"/>
      <c r="T247" s="54"/>
      <c r="AT247" s="18" t="s">
        <v>218</v>
      </c>
      <c r="AU247" s="18" t="s">
        <v>82</v>
      </c>
    </row>
    <row r="248" spans="2:47" s="1" customFormat="1" ht="12">
      <c r="B248" s="33"/>
      <c r="D248" s="149" t="s">
        <v>220</v>
      </c>
      <c r="F248" s="150" t="s">
        <v>468</v>
      </c>
      <c r="I248" s="147"/>
      <c r="L248" s="33"/>
      <c r="M248" s="148"/>
      <c r="T248" s="54"/>
      <c r="AT248" s="18" t="s">
        <v>220</v>
      </c>
      <c r="AU248" s="18" t="s">
        <v>82</v>
      </c>
    </row>
    <row r="249" spans="2:65" s="1" customFormat="1" ht="16.5" customHeight="1">
      <c r="B249" s="33"/>
      <c r="C249" s="132" t="s">
        <v>469</v>
      </c>
      <c r="D249" s="132" t="s">
        <v>212</v>
      </c>
      <c r="E249" s="133" t="s">
        <v>470</v>
      </c>
      <c r="F249" s="134" t="s">
        <v>471</v>
      </c>
      <c r="G249" s="135" t="s">
        <v>215</v>
      </c>
      <c r="H249" s="136">
        <v>1.491</v>
      </c>
      <c r="I249" s="137"/>
      <c r="J249" s="138">
        <f>ROUND(I249*H249,2)</f>
        <v>0</v>
      </c>
      <c r="K249" s="134" t="s">
        <v>19</v>
      </c>
      <c r="L249" s="33"/>
      <c r="M249" s="139" t="s">
        <v>19</v>
      </c>
      <c r="N249" s="140" t="s">
        <v>45</v>
      </c>
      <c r="P249" s="141">
        <f>O249*H249</f>
        <v>0</v>
      </c>
      <c r="Q249" s="141">
        <v>0.0045</v>
      </c>
      <c r="R249" s="141">
        <f>Q249*H249</f>
        <v>0.0067095</v>
      </c>
      <c r="S249" s="141">
        <v>0</v>
      </c>
      <c r="T249" s="142">
        <f>S249*H249</f>
        <v>0</v>
      </c>
      <c r="AR249" s="143" t="s">
        <v>297</v>
      </c>
      <c r="AT249" s="143" t="s">
        <v>212</v>
      </c>
      <c r="AU249" s="143" t="s">
        <v>82</v>
      </c>
      <c r="AY249" s="18" t="s">
        <v>208</v>
      </c>
      <c r="BE249" s="144">
        <f>IF(N249="základní",J249,0)</f>
        <v>0</v>
      </c>
      <c r="BF249" s="144">
        <f>IF(N249="snížená",J249,0)</f>
        <v>0</v>
      </c>
      <c r="BG249" s="144">
        <f>IF(N249="zákl. přenesená",J249,0)</f>
        <v>0</v>
      </c>
      <c r="BH249" s="144">
        <f>IF(N249="sníž. přenesená",J249,0)</f>
        <v>0</v>
      </c>
      <c r="BI249" s="144">
        <f>IF(N249="nulová",J249,0)</f>
        <v>0</v>
      </c>
      <c r="BJ249" s="18" t="s">
        <v>80</v>
      </c>
      <c r="BK249" s="144">
        <f>ROUND(I249*H249,2)</f>
        <v>0</v>
      </c>
      <c r="BL249" s="18" t="s">
        <v>297</v>
      </c>
      <c r="BM249" s="143" t="s">
        <v>472</v>
      </c>
    </row>
    <row r="250" spans="2:47" s="1" customFormat="1" ht="12">
      <c r="B250" s="33"/>
      <c r="D250" s="145" t="s">
        <v>218</v>
      </c>
      <c r="F250" s="146" t="s">
        <v>473</v>
      </c>
      <c r="I250" s="147"/>
      <c r="L250" s="33"/>
      <c r="M250" s="148"/>
      <c r="T250" s="54"/>
      <c r="AT250" s="18" t="s">
        <v>218</v>
      </c>
      <c r="AU250" s="18" t="s">
        <v>82</v>
      </c>
    </row>
    <row r="251" spans="2:47" s="1" customFormat="1" ht="39">
      <c r="B251" s="33"/>
      <c r="D251" s="145" t="s">
        <v>418</v>
      </c>
      <c r="F251" s="181" t="s">
        <v>419</v>
      </c>
      <c r="I251" s="147"/>
      <c r="L251" s="33"/>
      <c r="M251" s="148"/>
      <c r="T251" s="54"/>
      <c r="AT251" s="18" t="s">
        <v>418</v>
      </c>
      <c r="AU251" s="18" t="s">
        <v>82</v>
      </c>
    </row>
    <row r="252" spans="2:65" s="1" customFormat="1" ht="16.5" customHeight="1">
      <c r="B252" s="33"/>
      <c r="C252" s="132" t="s">
        <v>474</v>
      </c>
      <c r="D252" s="132" t="s">
        <v>212</v>
      </c>
      <c r="E252" s="133" t="s">
        <v>475</v>
      </c>
      <c r="F252" s="134" t="s">
        <v>476</v>
      </c>
      <c r="G252" s="135" t="s">
        <v>215</v>
      </c>
      <c r="H252" s="136">
        <v>1.491</v>
      </c>
      <c r="I252" s="137"/>
      <c r="J252" s="138">
        <f>ROUND(I252*H252,2)</f>
        <v>0</v>
      </c>
      <c r="K252" s="134" t="s">
        <v>216</v>
      </c>
      <c r="L252" s="33"/>
      <c r="M252" s="139" t="s">
        <v>19</v>
      </c>
      <c r="N252" s="140" t="s">
        <v>45</v>
      </c>
      <c r="P252" s="141">
        <f>O252*H252</f>
        <v>0</v>
      </c>
      <c r="Q252" s="141">
        <v>0.0073</v>
      </c>
      <c r="R252" s="141">
        <f>Q252*H252</f>
        <v>0.010884300000000001</v>
      </c>
      <c r="S252" s="141">
        <v>0</v>
      </c>
      <c r="T252" s="142">
        <f>S252*H252</f>
        <v>0</v>
      </c>
      <c r="AR252" s="143" t="s">
        <v>297</v>
      </c>
      <c r="AT252" s="143" t="s">
        <v>212</v>
      </c>
      <c r="AU252" s="143" t="s">
        <v>82</v>
      </c>
      <c r="AY252" s="18" t="s">
        <v>208</v>
      </c>
      <c r="BE252" s="144">
        <f>IF(N252="základní",J252,0)</f>
        <v>0</v>
      </c>
      <c r="BF252" s="144">
        <f>IF(N252="snížená",J252,0)</f>
        <v>0</v>
      </c>
      <c r="BG252" s="144">
        <f>IF(N252="zákl. přenesená",J252,0)</f>
        <v>0</v>
      </c>
      <c r="BH252" s="144">
        <f>IF(N252="sníž. přenesená",J252,0)</f>
        <v>0</v>
      </c>
      <c r="BI252" s="144">
        <f>IF(N252="nulová",J252,0)</f>
        <v>0</v>
      </c>
      <c r="BJ252" s="18" t="s">
        <v>80</v>
      </c>
      <c r="BK252" s="144">
        <f>ROUND(I252*H252,2)</f>
        <v>0</v>
      </c>
      <c r="BL252" s="18" t="s">
        <v>297</v>
      </c>
      <c r="BM252" s="143" t="s">
        <v>477</v>
      </c>
    </row>
    <row r="253" spans="2:47" s="1" customFormat="1" ht="12">
      <c r="B253" s="33"/>
      <c r="D253" s="145" t="s">
        <v>218</v>
      </c>
      <c r="F253" s="146" t="s">
        <v>478</v>
      </c>
      <c r="I253" s="147"/>
      <c r="L253" s="33"/>
      <c r="M253" s="148"/>
      <c r="T253" s="54"/>
      <c r="AT253" s="18" t="s">
        <v>218</v>
      </c>
      <c r="AU253" s="18" t="s">
        <v>82</v>
      </c>
    </row>
    <row r="254" spans="2:47" s="1" customFormat="1" ht="12">
      <c r="B254" s="33"/>
      <c r="D254" s="149" t="s">
        <v>220</v>
      </c>
      <c r="F254" s="150" t="s">
        <v>479</v>
      </c>
      <c r="I254" s="147"/>
      <c r="L254" s="33"/>
      <c r="M254" s="148"/>
      <c r="T254" s="54"/>
      <c r="AT254" s="18" t="s">
        <v>220</v>
      </c>
      <c r="AU254" s="18" t="s">
        <v>82</v>
      </c>
    </row>
    <row r="255" spans="2:51" s="13" customFormat="1" ht="12">
      <c r="B255" s="157"/>
      <c r="D255" s="145" t="s">
        <v>222</v>
      </c>
      <c r="E255" s="158" t="s">
        <v>19</v>
      </c>
      <c r="F255" s="159" t="s">
        <v>480</v>
      </c>
      <c r="H255" s="160">
        <v>1.491</v>
      </c>
      <c r="I255" s="161"/>
      <c r="L255" s="157"/>
      <c r="M255" s="162"/>
      <c r="T255" s="163"/>
      <c r="AT255" s="158" t="s">
        <v>222</v>
      </c>
      <c r="AU255" s="158" t="s">
        <v>82</v>
      </c>
      <c r="AV255" s="13" t="s">
        <v>82</v>
      </c>
      <c r="AW255" s="13" t="s">
        <v>35</v>
      </c>
      <c r="AX255" s="13" t="s">
        <v>74</v>
      </c>
      <c r="AY255" s="158" t="s">
        <v>208</v>
      </c>
    </row>
    <row r="256" spans="2:51" s="14" customFormat="1" ht="12">
      <c r="B256" s="164"/>
      <c r="D256" s="145" t="s">
        <v>222</v>
      </c>
      <c r="E256" s="165" t="s">
        <v>19</v>
      </c>
      <c r="F256" s="166" t="s">
        <v>226</v>
      </c>
      <c r="H256" s="167">
        <v>1.491</v>
      </c>
      <c r="I256" s="168"/>
      <c r="L256" s="164"/>
      <c r="M256" s="169"/>
      <c r="T256" s="170"/>
      <c r="AT256" s="165" t="s">
        <v>222</v>
      </c>
      <c r="AU256" s="165" t="s">
        <v>82</v>
      </c>
      <c r="AV256" s="14" t="s">
        <v>112</v>
      </c>
      <c r="AW256" s="14" t="s">
        <v>35</v>
      </c>
      <c r="AX256" s="14" t="s">
        <v>80</v>
      </c>
      <c r="AY256" s="165" t="s">
        <v>208</v>
      </c>
    </row>
    <row r="257" spans="2:65" s="1" customFormat="1" ht="16.5" customHeight="1">
      <c r="B257" s="33"/>
      <c r="C257" s="171" t="s">
        <v>481</v>
      </c>
      <c r="D257" s="171" t="s">
        <v>242</v>
      </c>
      <c r="E257" s="172" t="s">
        <v>482</v>
      </c>
      <c r="F257" s="173" t="s">
        <v>483</v>
      </c>
      <c r="G257" s="174" t="s">
        <v>215</v>
      </c>
      <c r="H257" s="175">
        <v>1.551</v>
      </c>
      <c r="I257" s="176"/>
      <c r="J257" s="177">
        <f>ROUND(I257*H257,2)</f>
        <v>0</v>
      </c>
      <c r="K257" s="173" t="s">
        <v>216</v>
      </c>
      <c r="L257" s="178"/>
      <c r="M257" s="179" t="s">
        <v>19</v>
      </c>
      <c r="N257" s="180" t="s">
        <v>45</v>
      </c>
      <c r="P257" s="141">
        <f>O257*H257</f>
        <v>0</v>
      </c>
      <c r="Q257" s="141">
        <v>0.0118</v>
      </c>
      <c r="R257" s="141">
        <f>Q257*H257</f>
        <v>0.0183018</v>
      </c>
      <c r="S257" s="141">
        <v>0</v>
      </c>
      <c r="T257" s="142">
        <f>S257*H257</f>
        <v>0</v>
      </c>
      <c r="AR257" s="143" t="s">
        <v>304</v>
      </c>
      <c r="AT257" s="143" t="s">
        <v>242</v>
      </c>
      <c r="AU257" s="143" t="s">
        <v>82</v>
      </c>
      <c r="AY257" s="18" t="s">
        <v>208</v>
      </c>
      <c r="BE257" s="144">
        <f>IF(N257="základní",J257,0)</f>
        <v>0</v>
      </c>
      <c r="BF257" s="144">
        <f>IF(N257="snížená",J257,0)</f>
        <v>0</v>
      </c>
      <c r="BG257" s="144">
        <f>IF(N257="zákl. přenesená",J257,0)</f>
        <v>0</v>
      </c>
      <c r="BH257" s="144">
        <f>IF(N257="sníž. přenesená",J257,0)</f>
        <v>0</v>
      </c>
      <c r="BI257" s="144">
        <f>IF(N257="nulová",J257,0)</f>
        <v>0</v>
      </c>
      <c r="BJ257" s="18" t="s">
        <v>80</v>
      </c>
      <c r="BK257" s="144">
        <f>ROUND(I257*H257,2)</f>
        <v>0</v>
      </c>
      <c r="BL257" s="18" t="s">
        <v>297</v>
      </c>
      <c r="BM257" s="143" t="s">
        <v>484</v>
      </c>
    </row>
    <row r="258" spans="2:47" s="1" customFormat="1" ht="12">
      <c r="B258" s="33"/>
      <c r="D258" s="145" t="s">
        <v>218</v>
      </c>
      <c r="F258" s="146" t="s">
        <v>483</v>
      </c>
      <c r="I258" s="147"/>
      <c r="L258" s="33"/>
      <c r="M258" s="148"/>
      <c r="T258" s="54"/>
      <c r="AT258" s="18" t="s">
        <v>218</v>
      </c>
      <c r="AU258" s="18" t="s">
        <v>82</v>
      </c>
    </row>
    <row r="259" spans="2:51" s="13" customFormat="1" ht="12">
      <c r="B259" s="157"/>
      <c r="D259" s="145" t="s">
        <v>222</v>
      </c>
      <c r="E259" s="158" t="s">
        <v>19</v>
      </c>
      <c r="F259" s="159" t="s">
        <v>485</v>
      </c>
      <c r="H259" s="160">
        <v>1.551</v>
      </c>
      <c r="I259" s="161"/>
      <c r="L259" s="157"/>
      <c r="M259" s="162"/>
      <c r="T259" s="163"/>
      <c r="AT259" s="158" t="s">
        <v>222</v>
      </c>
      <c r="AU259" s="158" t="s">
        <v>82</v>
      </c>
      <c r="AV259" s="13" t="s">
        <v>82</v>
      </c>
      <c r="AW259" s="13" t="s">
        <v>35</v>
      </c>
      <c r="AX259" s="13" t="s">
        <v>80</v>
      </c>
      <c r="AY259" s="158" t="s">
        <v>208</v>
      </c>
    </row>
    <row r="260" spans="2:65" s="1" customFormat="1" ht="16.5" customHeight="1">
      <c r="B260" s="33"/>
      <c r="C260" s="132" t="s">
        <v>486</v>
      </c>
      <c r="D260" s="132" t="s">
        <v>212</v>
      </c>
      <c r="E260" s="133" t="s">
        <v>487</v>
      </c>
      <c r="F260" s="134" t="s">
        <v>488</v>
      </c>
      <c r="G260" s="135" t="s">
        <v>215</v>
      </c>
      <c r="H260" s="136">
        <v>1.491</v>
      </c>
      <c r="I260" s="137"/>
      <c r="J260" s="138">
        <f>ROUND(I260*H260,2)</f>
        <v>0</v>
      </c>
      <c r="K260" s="134" t="s">
        <v>216</v>
      </c>
      <c r="L260" s="33"/>
      <c r="M260" s="139" t="s">
        <v>19</v>
      </c>
      <c r="N260" s="140" t="s">
        <v>45</v>
      </c>
      <c r="P260" s="141">
        <f>O260*H260</f>
        <v>0</v>
      </c>
      <c r="Q260" s="141">
        <v>0.00093</v>
      </c>
      <c r="R260" s="141">
        <f>Q260*H260</f>
        <v>0.0013866300000000002</v>
      </c>
      <c r="S260" s="141">
        <v>0</v>
      </c>
      <c r="T260" s="142">
        <f>S260*H260</f>
        <v>0</v>
      </c>
      <c r="AR260" s="143" t="s">
        <v>297</v>
      </c>
      <c r="AT260" s="143" t="s">
        <v>212</v>
      </c>
      <c r="AU260" s="143" t="s">
        <v>82</v>
      </c>
      <c r="AY260" s="18" t="s">
        <v>208</v>
      </c>
      <c r="BE260" s="144">
        <f>IF(N260="základní",J260,0)</f>
        <v>0</v>
      </c>
      <c r="BF260" s="144">
        <f>IF(N260="snížená",J260,0)</f>
        <v>0</v>
      </c>
      <c r="BG260" s="144">
        <f>IF(N260="zákl. přenesená",J260,0)</f>
        <v>0</v>
      </c>
      <c r="BH260" s="144">
        <f>IF(N260="sníž. přenesená",J260,0)</f>
        <v>0</v>
      </c>
      <c r="BI260" s="144">
        <f>IF(N260="nulová",J260,0)</f>
        <v>0</v>
      </c>
      <c r="BJ260" s="18" t="s">
        <v>80</v>
      </c>
      <c r="BK260" s="144">
        <f>ROUND(I260*H260,2)</f>
        <v>0</v>
      </c>
      <c r="BL260" s="18" t="s">
        <v>297</v>
      </c>
      <c r="BM260" s="143" t="s">
        <v>489</v>
      </c>
    </row>
    <row r="261" spans="2:47" s="1" customFormat="1" ht="12">
      <c r="B261" s="33"/>
      <c r="D261" s="145" t="s">
        <v>218</v>
      </c>
      <c r="F261" s="146" t="s">
        <v>490</v>
      </c>
      <c r="I261" s="147"/>
      <c r="L261" s="33"/>
      <c r="M261" s="148"/>
      <c r="T261" s="54"/>
      <c r="AT261" s="18" t="s">
        <v>218</v>
      </c>
      <c r="AU261" s="18" t="s">
        <v>82</v>
      </c>
    </row>
    <row r="262" spans="2:47" s="1" customFormat="1" ht="12">
      <c r="B262" s="33"/>
      <c r="D262" s="149" t="s">
        <v>220</v>
      </c>
      <c r="F262" s="150" t="s">
        <v>491</v>
      </c>
      <c r="I262" s="147"/>
      <c r="L262" s="33"/>
      <c r="M262" s="148"/>
      <c r="T262" s="54"/>
      <c r="AT262" s="18" t="s">
        <v>220</v>
      </c>
      <c r="AU262" s="18" t="s">
        <v>82</v>
      </c>
    </row>
    <row r="263" spans="2:65" s="1" customFormat="1" ht="16.5" customHeight="1">
      <c r="B263" s="33"/>
      <c r="C263" s="132" t="s">
        <v>492</v>
      </c>
      <c r="D263" s="132" t="s">
        <v>212</v>
      </c>
      <c r="E263" s="133" t="s">
        <v>493</v>
      </c>
      <c r="F263" s="134" t="s">
        <v>494</v>
      </c>
      <c r="G263" s="135" t="s">
        <v>236</v>
      </c>
      <c r="H263" s="136">
        <v>0.6</v>
      </c>
      <c r="I263" s="137"/>
      <c r="J263" s="138">
        <f>ROUND(I263*H263,2)</f>
        <v>0</v>
      </c>
      <c r="K263" s="134" t="s">
        <v>216</v>
      </c>
      <c r="L263" s="33"/>
      <c r="M263" s="139" t="s">
        <v>19</v>
      </c>
      <c r="N263" s="140" t="s">
        <v>45</v>
      </c>
      <c r="P263" s="141">
        <f>O263*H263</f>
        <v>0</v>
      </c>
      <c r="Q263" s="141">
        <v>0.0005</v>
      </c>
      <c r="R263" s="141">
        <f>Q263*H263</f>
        <v>0.0003</v>
      </c>
      <c r="S263" s="141">
        <v>0</v>
      </c>
      <c r="T263" s="142">
        <f>S263*H263</f>
        <v>0</v>
      </c>
      <c r="AR263" s="143" t="s">
        <v>297</v>
      </c>
      <c r="AT263" s="143" t="s">
        <v>212</v>
      </c>
      <c r="AU263" s="143" t="s">
        <v>82</v>
      </c>
      <c r="AY263" s="18" t="s">
        <v>208</v>
      </c>
      <c r="BE263" s="144">
        <f>IF(N263="základní",J263,0)</f>
        <v>0</v>
      </c>
      <c r="BF263" s="144">
        <f>IF(N263="snížená",J263,0)</f>
        <v>0</v>
      </c>
      <c r="BG263" s="144">
        <f>IF(N263="zákl. přenesená",J263,0)</f>
        <v>0</v>
      </c>
      <c r="BH263" s="144">
        <f>IF(N263="sníž. přenesená",J263,0)</f>
        <v>0</v>
      </c>
      <c r="BI263" s="144">
        <f>IF(N263="nulová",J263,0)</f>
        <v>0</v>
      </c>
      <c r="BJ263" s="18" t="s">
        <v>80</v>
      </c>
      <c r="BK263" s="144">
        <f>ROUND(I263*H263,2)</f>
        <v>0</v>
      </c>
      <c r="BL263" s="18" t="s">
        <v>297</v>
      </c>
      <c r="BM263" s="143" t="s">
        <v>495</v>
      </c>
    </row>
    <row r="264" spans="2:47" s="1" customFormat="1" ht="12">
      <c r="B264" s="33"/>
      <c r="D264" s="145" t="s">
        <v>218</v>
      </c>
      <c r="F264" s="146" t="s">
        <v>496</v>
      </c>
      <c r="I264" s="147"/>
      <c r="L264" s="33"/>
      <c r="M264" s="148"/>
      <c r="T264" s="54"/>
      <c r="AT264" s="18" t="s">
        <v>218</v>
      </c>
      <c r="AU264" s="18" t="s">
        <v>82</v>
      </c>
    </row>
    <row r="265" spans="2:47" s="1" customFormat="1" ht="12">
      <c r="B265" s="33"/>
      <c r="D265" s="149" t="s">
        <v>220</v>
      </c>
      <c r="F265" s="150" t="s">
        <v>497</v>
      </c>
      <c r="I265" s="147"/>
      <c r="L265" s="33"/>
      <c r="M265" s="148"/>
      <c r="T265" s="54"/>
      <c r="AT265" s="18" t="s">
        <v>220</v>
      </c>
      <c r="AU265" s="18" t="s">
        <v>82</v>
      </c>
    </row>
    <row r="266" spans="2:51" s="13" customFormat="1" ht="12">
      <c r="B266" s="157"/>
      <c r="D266" s="145" t="s">
        <v>222</v>
      </c>
      <c r="E266" s="158" t="s">
        <v>19</v>
      </c>
      <c r="F266" s="159" t="s">
        <v>498</v>
      </c>
      <c r="H266" s="160">
        <v>0.6</v>
      </c>
      <c r="I266" s="161"/>
      <c r="L266" s="157"/>
      <c r="M266" s="162"/>
      <c r="T266" s="163"/>
      <c r="AT266" s="158" t="s">
        <v>222</v>
      </c>
      <c r="AU266" s="158" t="s">
        <v>82</v>
      </c>
      <c r="AV266" s="13" t="s">
        <v>82</v>
      </c>
      <c r="AW266" s="13" t="s">
        <v>35</v>
      </c>
      <c r="AX266" s="13" t="s">
        <v>74</v>
      </c>
      <c r="AY266" s="158" t="s">
        <v>208</v>
      </c>
    </row>
    <row r="267" spans="2:51" s="14" customFormat="1" ht="12">
      <c r="B267" s="164"/>
      <c r="D267" s="145" t="s">
        <v>222</v>
      </c>
      <c r="E267" s="165" t="s">
        <v>19</v>
      </c>
      <c r="F267" s="166" t="s">
        <v>226</v>
      </c>
      <c r="H267" s="167">
        <v>0.6</v>
      </c>
      <c r="I267" s="168"/>
      <c r="L267" s="164"/>
      <c r="M267" s="169"/>
      <c r="T267" s="170"/>
      <c r="AT267" s="165" t="s">
        <v>222</v>
      </c>
      <c r="AU267" s="165" t="s">
        <v>82</v>
      </c>
      <c r="AV267" s="14" t="s">
        <v>112</v>
      </c>
      <c r="AW267" s="14" t="s">
        <v>35</v>
      </c>
      <c r="AX267" s="14" t="s">
        <v>80</v>
      </c>
      <c r="AY267" s="165" t="s">
        <v>208</v>
      </c>
    </row>
    <row r="268" spans="2:65" s="1" customFormat="1" ht="16.5" customHeight="1">
      <c r="B268" s="33"/>
      <c r="C268" s="132" t="s">
        <v>499</v>
      </c>
      <c r="D268" s="132" t="s">
        <v>212</v>
      </c>
      <c r="E268" s="133" t="s">
        <v>500</v>
      </c>
      <c r="F268" s="134" t="s">
        <v>501</v>
      </c>
      <c r="G268" s="135" t="s">
        <v>215</v>
      </c>
      <c r="H268" s="136">
        <v>1.491</v>
      </c>
      <c r="I268" s="137"/>
      <c r="J268" s="138">
        <f>ROUND(I268*H268,2)</f>
        <v>0</v>
      </c>
      <c r="K268" s="134" t="s">
        <v>216</v>
      </c>
      <c r="L268" s="33"/>
      <c r="M268" s="139" t="s">
        <v>19</v>
      </c>
      <c r="N268" s="140" t="s">
        <v>45</v>
      </c>
      <c r="P268" s="141">
        <f>O268*H268</f>
        <v>0</v>
      </c>
      <c r="Q268" s="141">
        <v>4.5E-05</v>
      </c>
      <c r="R268" s="141">
        <f>Q268*H268</f>
        <v>6.709500000000001E-05</v>
      </c>
      <c r="S268" s="141">
        <v>0</v>
      </c>
      <c r="T268" s="142">
        <f>S268*H268</f>
        <v>0</v>
      </c>
      <c r="AR268" s="143" t="s">
        <v>297</v>
      </c>
      <c r="AT268" s="143" t="s">
        <v>212</v>
      </c>
      <c r="AU268" s="143" t="s">
        <v>82</v>
      </c>
      <c r="AY268" s="18" t="s">
        <v>208</v>
      </c>
      <c r="BE268" s="144">
        <f>IF(N268="základní",J268,0)</f>
        <v>0</v>
      </c>
      <c r="BF268" s="144">
        <f>IF(N268="snížená",J268,0)</f>
        <v>0</v>
      </c>
      <c r="BG268" s="144">
        <f>IF(N268="zákl. přenesená",J268,0)</f>
        <v>0</v>
      </c>
      <c r="BH268" s="144">
        <f>IF(N268="sníž. přenesená",J268,0)</f>
        <v>0</v>
      </c>
      <c r="BI268" s="144">
        <f>IF(N268="nulová",J268,0)</f>
        <v>0</v>
      </c>
      <c r="BJ268" s="18" t="s">
        <v>80</v>
      </c>
      <c r="BK268" s="144">
        <f>ROUND(I268*H268,2)</f>
        <v>0</v>
      </c>
      <c r="BL268" s="18" t="s">
        <v>297</v>
      </c>
      <c r="BM268" s="143" t="s">
        <v>502</v>
      </c>
    </row>
    <row r="269" spans="2:47" s="1" customFormat="1" ht="12">
      <c r="B269" s="33"/>
      <c r="D269" s="145" t="s">
        <v>218</v>
      </c>
      <c r="F269" s="146" t="s">
        <v>503</v>
      </c>
      <c r="I269" s="147"/>
      <c r="L269" s="33"/>
      <c r="M269" s="148"/>
      <c r="T269" s="54"/>
      <c r="AT269" s="18" t="s">
        <v>218</v>
      </c>
      <c r="AU269" s="18" t="s">
        <v>82</v>
      </c>
    </row>
    <row r="270" spans="2:47" s="1" customFormat="1" ht="12">
      <c r="B270" s="33"/>
      <c r="D270" s="149" t="s">
        <v>220</v>
      </c>
      <c r="F270" s="150" t="s">
        <v>504</v>
      </c>
      <c r="I270" s="147"/>
      <c r="L270" s="33"/>
      <c r="M270" s="148"/>
      <c r="T270" s="54"/>
      <c r="AT270" s="18" t="s">
        <v>220</v>
      </c>
      <c r="AU270" s="18" t="s">
        <v>82</v>
      </c>
    </row>
    <row r="271" spans="2:65" s="1" customFormat="1" ht="16.5" customHeight="1">
      <c r="B271" s="33"/>
      <c r="C271" s="132" t="s">
        <v>505</v>
      </c>
      <c r="D271" s="132" t="s">
        <v>212</v>
      </c>
      <c r="E271" s="133" t="s">
        <v>506</v>
      </c>
      <c r="F271" s="134" t="s">
        <v>507</v>
      </c>
      <c r="G271" s="135" t="s">
        <v>286</v>
      </c>
      <c r="H271" s="136">
        <v>0.038</v>
      </c>
      <c r="I271" s="137"/>
      <c r="J271" s="138">
        <f>ROUND(I271*H271,2)</f>
        <v>0</v>
      </c>
      <c r="K271" s="134" t="s">
        <v>216</v>
      </c>
      <c r="L271" s="33"/>
      <c r="M271" s="139" t="s">
        <v>19</v>
      </c>
      <c r="N271" s="140" t="s">
        <v>45</v>
      </c>
      <c r="P271" s="141">
        <f>O271*H271</f>
        <v>0</v>
      </c>
      <c r="Q271" s="141">
        <v>0</v>
      </c>
      <c r="R271" s="141">
        <f>Q271*H271</f>
        <v>0</v>
      </c>
      <c r="S271" s="141">
        <v>0</v>
      </c>
      <c r="T271" s="142">
        <f>S271*H271</f>
        <v>0</v>
      </c>
      <c r="AR271" s="143" t="s">
        <v>297</v>
      </c>
      <c r="AT271" s="143" t="s">
        <v>212</v>
      </c>
      <c r="AU271" s="143" t="s">
        <v>82</v>
      </c>
      <c r="AY271" s="18" t="s">
        <v>208</v>
      </c>
      <c r="BE271" s="144">
        <f>IF(N271="základní",J271,0)</f>
        <v>0</v>
      </c>
      <c r="BF271" s="144">
        <f>IF(N271="snížená",J271,0)</f>
        <v>0</v>
      </c>
      <c r="BG271" s="144">
        <f>IF(N271="zákl. přenesená",J271,0)</f>
        <v>0</v>
      </c>
      <c r="BH271" s="144">
        <f>IF(N271="sníž. přenesená",J271,0)</f>
        <v>0</v>
      </c>
      <c r="BI271" s="144">
        <f>IF(N271="nulová",J271,0)</f>
        <v>0</v>
      </c>
      <c r="BJ271" s="18" t="s">
        <v>80</v>
      </c>
      <c r="BK271" s="144">
        <f>ROUND(I271*H271,2)</f>
        <v>0</v>
      </c>
      <c r="BL271" s="18" t="s">
        <v>297</v>
      </c>
      <c r="BM271" s="143" t="s">
        <v>508</v>
      </c>
    </row>
    <row r="272" spans="2:47" s="1" customFormat="1" ht="19.5">
      <c r="B272" s="33"/>
      <c r="D272" s="145" t="s">
        <v>218</v>
      </c>
      <c r="F272" s="146" t="s">
        <v>509</v>
      </c>
      <c r="I272" s="147"/>
      <c r="L272" s="33"/>
      <c r="M272" s="148"/>
      <c r="T272" s="54"/>
      <c r="AT272" s="18" t="s">
        <v>218</v>
      </c>
      <c r="AU272" s="18" t="s">
        <v>82</v>
      </c>
    </row>
    <row r="273" spans="2:47" s="1" customFormat="1" ht="12">
      <c r="B273" s="33"/>
      <c r="D273" s="149" t="s">
        <v>220</v>
      </c>
      <c r="F273" s="150" t="s">
        <v>510</v>
      </c>
      <c r="I273" s="147"/>
      <c r="L273" s="33"/>
      <c r="M273" s="148"/>
      <c r="T273" s="54"/>
      <c r="AT273" s="18" t="s">
        <v>220</v>
      </c>
      <c r="AU273" s="18" t="s">
        <v>82</v>
      </c>
    </row>
    <row r="274" spans="2:63" s="11" customFormat="1" ht="22.9" customHeight="1">
      <c r="B274" s="120"/>
      <c r="D274" s="121" t="s">
        <v>73</v>
      </c>
      <c r="E274" s="130" t="s">
        <v>511</v>
      </c>
      <c r="F274" s="130" t="s">
        <v>512</v>
      </c>
      <c r="I274" s="123"/>
      <c r="J274" s="131">
        <f>BK274</f>
        <v>0</v>
      </c>
      <c r="L274" s="120"/>
      <c r="M274" s="125"/>
      <c r="P274" s="126">
        <f>SUM(P275:P282)</f>
        <v>0</v>
      </c>
      <c r="R274" s="126">
        <f>SUM(R275:R282)</f>
        <v>0.019543792799999998</v>
      </c>
      <c r="T274" s="127">
        <f>SUM(T275:T282)</f>
        <v>0</v>
      </c>
      <c r="AR274" s="121" t="s">
        <v>82</v>
      </c>
      <c r="AT274" s="128" t="s">
        <v>73</v>
      </c>
      <c r="AU274" s="128" t="s">
        <v>80</v>
      </c>
      <c r="AY274" s="121" t="s">
        <v>208</v>
      </c>
      <c r="BK274" s="129">
        <f>SUM(BK275:BK282)</f>
        <v>0</v>
      </c>
    </row>
    <row r="275" spans="2:65" s="1" customFormat="1" ht="16.5" customHeight="1">
      <c r="B275" s="33"/>
      <c r="C275" s="132" t="s">
        <v>513</v>
      </c>
      <c r="D275" s="132" t="s">
        <v>212</v>
      </c>
      <c r="E275" s="133" t="s">
        <v>514</v>
      </c>
      <c r="F275" s="134" t="s">
        <v>515</v>
      </c>
      <c r="G275" s="135" t="s">
        <v>215</v>
      </c>
      <c r="H275" s="136">
        <v>71.958</v>
      </c>
      <c r="I275" s="137"/>
      <c r="J275" s="138">
        <f>ROUND(I275*H275,2)</f>
        <v>0</v>
      </c>
      <c r="K275" s="134" t="s">
        <v>216</v>
      </c>
      <c r="L275" s="33"/>
      <c r="M275" s="139" t="s">
        <v>19</v>
      </c>
      <c r="N275" s="140" t="s">
        <v>45</v>
      </c>
      <c r="P275" s="141">
        <f>O275*H275</f>
        <v>0</v>
      </c>
      <c r="Q275" s="141">
        <v>0.0002584</v>
      </c>
      <c r="R275" s="141">
        <f>Q275*H275</f>
        <v>0.0185939472</v>
      </c>
      <c r="S275" s="141">
        <v>0</v>
      </c>
      <c r="T275" s="142">
        <f>S275*H275</f>
        <v>0</v>
      </c>
      <c r="AR275" s="143" t="s">
        <v>297</v>
      </c>
      <c r="AT275" s="143" t="s">
        <v>212</v>
      </c>
      <c r="AU275" s="143" t="s">
        <v>82</v>
      </c>
      <c r="AY275" s="18" t="s">
        <v>208</v>
      </c>
      <c r="BE275" s="144">
        <f>IF(N275="základní",J275,0)</f>
        <v>0</v>
      </c>
      <c r="BF275" s="144">
        <f>IF(N275="snížená",J275,0)</f>
        <v>0</v>
      </c>
      <c r="BG275" s="144">
        <f>IF(N275="zákl. přenesená",J275,0)</f>
        <v>0</v>
      </c>
      <c r="BH275" s="144">
        <f>IF(N275="sníž. přenesená",J275,0)</f>
        <v>0</v>
      </c>
      <c r="BI275" s="144">
        <f>IF(N275="nulová",J275,0)</f>
        <v>0</v>
      </c>
      <c r="BJ275" s="18" t="s">
        <v>80</v>
      </c>
      <c r="BK275" s="144">
        <f>ROUND(I275*H275,2)</f>
        <v>0</v>
      </c>
      <c r="BL275" s="18" t="s">
        <v>297</v>
      </c>
      <c r="BM275" s="143" t="s">
        <v>516</v>
      </c>
    </row>
    <row r="276" spans="2:47" s="1" customFormat="1" ht="12">
      <c r="B276" s="33"/>
      <c r="D276" s="145" t="s">
        <v>218</v>
      </c>
      <c r="F276" s="146" t="s">
        <v>517</v>
      </c>
      <c r="I276" s="147"/>
      <c r="L276" s="33"/>
      <c r="M276" s="148"/>
      <c r="T276" s="54"/>
      <c r="AT276" s="18" t="s">
        <v>218</v>
      </c>
      <c r="AU276" s="18" t="s">
        <v>82</v>
      </c>
    </row>
    <row r="277" spans="2:47" s="1" customFormat="1" ht="12">
      <c r="B277" s="33"/>
      <c r="D277" s="149" t="s">
        <v>220</v>
      </c>
      <c r="F277" s="150" t="s">
        <v>518</v>
      </c>
      <c r="I277" s="147"/>
      <c r="L277" s="33"/>
      <c r="M277" s="148"/>
      <c r="T277" s="54"/>
      <c r="AT277" s="18" t="s">
        <v>220</v>
      </c>
      <c r="AU277" s="18" t="s">
        <v>82</v>
      </c>
    </row>
    <row r="278" spans="2:51" s="13" customFormat="1" ht="12">
      <c r="B278" s="157"/>
      <c r="D278" s="145" t="s">
        <v>222</v>
      </c>
      <c r="E278" s="158" t="s">
        <v>19</v>
      </c>
      <c r="F278" s="159" t="s">
        <v>519</v>
      </c>
      <c r="H278" s="160">
        <v>71.958</v>
      </c>
      <c r="I278" s="161"/>
      <c r="L278" s="157"/>
      <c r="M278" s="162"/>
      <c r="T278" s="163"/>
      <c r="AT278" s="158" t="s">
        <v>222</v>
      </c>
      <c r="AU278" s="158" t="s">
        <v>82</v>
      </c>
      <c r="AV278" s="13" t="s">
        <v>82</v>
      </c>
      <c r="AW278" s="13" t="s">
        <v>35</v>
      </c>
      <c r="AX278" s="13" t="s">
        <v>74</v>
      </c>
      <c r="AY278" s="158" t="s">
        <v>208</v>
      </c>
    </row>
    <row r="279" spans="2:51" s="14" customFormat="1" ht="12">
      <c r="B279" s="164"/>
      <c r="D279" s="145" t="s">
        <v>222</v>
      </c>
      <c r="E279" s="165" t="s">
        <v>19</v>
      </c>
      <c r="F279" s="166" t="s">
        <v>226</v>
      </c>
      <c r="H279" s="167">
        <v>71.958</v>
      </c>
      <c r="I279" s="168"/>
      <c r="L279" s="164"/>
      <c r="M279" s="169"/>
      <c r="T279" s="170"/>
      <c r="AT279" s="165" t="s">
        <v>222</v>
      </c>
      <c r="AU279" s="165" t="s">
        <v>82</v>
      </c>
      <c r="AV279" s="14" t="s">
        <v>112</v>
      </c>
      <c r="AW279" s="14" t="s">
        <v>35</v>
      </c>
      <c r="AX279" s="14" t="s">
        <v>80</v>
      </c>
      <c r="AY279" s="165" t="s">
        <v>208</v>
      </c>
    </row>
    <row r="280" spans="2:65" s="1" customFormat="1" ht="21.75" customHeight="1">
      <c r="B280" s="33"/>
      <c r="C280" s="132" t="s">
        <v>520</v>
      </c>
      <c r="D280" s="132" t="s">
        <v>212</v>
      </c>
      <c r="E280" s="133" t="s">
        <v>521</v>
      </c>
      <c r="F280" s="134" t="s">
        <v>522</v>
      </c>
      <c r="G280" s="135" t="s">
        <v>215</v>
      </c>
      <c r="H280" s="136">
        <v>71.958</v>
      </c>
      <c r="I280" s="137"/>
      <c r="J280" s="138">
        <f>ROUND(I280*H280,2)</f>
        <v>0</v>
      </c>
      <c r="K280" s="134" t="s">
        <v>216</v>
      </c>
      <c r="L280" s="33"/>
      <c r="M280" s="139" t="s">
        <v>19</v>
      </c>
      <c r="N280" s="140" t="s">
        <v>45</v>
      </c>
      <c r="P280" s="141">
        <f>O280*H280</f>
        <v>0</v>
      </c>
      <c r="Q280" s="141">
        <v>1.32E-05</v>
      </c>
      <c r="R280" s="141">
        <f>Q280*H280</f>
        <v>0.0009498456</v>
      </c>
      <c r="S280" s="141">
        <v>0</v>
      </c>
      <c r="T280" s="142">
        <f>S280*H280</f>
        <v>0</v>
      </c>
      <c r="AR280" s="143" t="s">
        <v>297</v>
      </c>
      <c r="AT280" s="143" t="s">
        <v>212</v>
      </c>
      <c r="AU280" s="143" t="s">
        <v>82</v>
      </c>
      <c r="AY280" s="18" t="s">
        <v>208</v>
      </c>
      <c r="BE280" s="144">
        <f>IF(N280="základní",J280,0)</f>
        <v>0</v>
      </c>
      <c r="BF280" s="144">
        <f>IF(N280="snížená",J280,0)</f>
        <v>0</v>
      </c>
      <c r="BG280" s="144">
        <f>IF(N280="zákl. přenesená",J280,0)</f>
        <v>0</v>
      </c>
      <c r="BH280" s="144">
        <f>IF(N280="sníž. přenesená",J280,0)</f>
        <v>0</v>
      </c>
      <c r="BI280" s="144">
        <f>IF(N280="nulová",J280,0)</f>
        <v>0</v>
      </c>
      <c r="BJ280" s="18" t="s">
        <v>80</v>
      </c>
      <c r="BK280" s="144">
        <f>ROUND(I280*H280,2)</f>
        <v>0</v>
      </c>
      <c r="BL280" s="18" t="s">
        <v>297</v>
      </c>
      <c r="BM280" s="143" t="s">
        <v>523</v>
      </c>
    </row>
    <row r="281" spans="2:47" s="1" customFormat="1" ht="19.5">
      <c r="B281" s="33"/>
      <c r="D281" s="145" t="s">
        <v>218</v>
      </c>
      <c r="F281" s="146" t="s">
        <v>524</v>
      </c>
      <c r="I281" s="147"/>
      <c r="L281" s="33"/>
      <c r="M281" s="148"/>
      <c r="T281" s="54"/>
      <c r="AT281" s="18" t="s">
        <v>218</v>
      </c>
      <c r="AU281" s="18" t="s">
        <v>82</v>
      </c>
    </row>
    <row r="282" spans="2:47" s="1" customFormat="1" ht="12">
      <c r="B282" s="33"/>
      <c r="D282" s="149" t="s">
        <v>220</v>
      </c>
      <c r="F282" s="150" t="s">
        <v>525</v>
      </c>
      <c r="I282" s="147"/>
      <c r="L282" s="33"/>
      <c r="M282" s="182"/>
      <c r="N282" s="183"/>
      <c r="O282" s="183"/>
      <c r="P282" s="183"/>
      <c r="Q282" s="183"/>
      <c r="R282" s="183"/>
      <c r="S282" s="183"/>
      <c r="T282" s="184"/>
      <c r="AT282" s="18" t="s">
        <v>220</v>
      </c>
      <c r="AU282" s="18" t="s">
        <v>82</v>
      </c>
    </row>
    <row r="283" spans="2:12" s="1" customFormat="1" ht="6.95" customHeight="1">
      <c r="B283" s="42"/>
      <c r="C283" s="43"/>
      <c r="D283" s="43"/>
      <c r="E283" s="43"/>
      <c r="F283" s="43"/>
      <c r="G283" s="43"/>
      <c r="H283" s="43"/>
      <c r="I283" s="43"/>
      <c r="J283" s="43"/>
      <c r="K283" s="43"/>
      <c r="L283" s="33"/>
    </row>
  </sheetData>
  <sheetProtection algorithmName="SHA-512" hashValue="9mcvXqjgEicDhxNRuliTL7V6UKmaKuFz8w8sJ234tJJQswLNMKM9n3RYXWt9acCPMjE+atZR4fdBq1WbBjNh9w==" saltValue="ZL4jwhrULltSdfZRUblYe7jW9VxcEa+jAqYeicKPcdDchlnJCyQa5FhbyfzD6+95+bu4lbd0qqkrk/Q6BGMSAw==" spinCount="100000" sheet="1" objects="1" scenarios="1" formatColumns="0" formatRows="0" autoFilter="0"/>
  <autoFilter ref="C101:K282"/>
  <mergeCells count="15">
    <mergeCell ref="E88:H88"/>
    <mergeCell ref="E92:H92"/>
    <mergeCell ref="E90:H90"/>
    <mergeCell ref="E94:H9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hyperlinks>
    <hyperlink ref="F107" r:id="rId1" display="https://podminky.urs.cz/item/CS_URS_2022_01/612341121"/>
    <hyperlink ref="F114" r:id="rId2" display="https://podminky.urs.cz/item/CS_URS_2022_01/612341191"/>
    <hyperlink ref="F117" r:id="rId3" display="https://podminky.urs.cz/item/CS_URS_2022_01/622143005"/>
    <hyperlink ref="F124" r:id="rId4" display="https://podminky.urs.cz/item/CS_URS_2022_01/632441213"/>
    <hyperlink ref="F129" r:id="rId5" display="https://podminky.urs.cz/item/CS_URS_2022_01/632481213"/>
    <hyperlink ref="F132" r:id="rId6" display="https://podminky.urs.cz/item/CS_URS_2022_01/633811111"/>
    <hyperlink ref="F135" r:id="rId7" display="https://podminky.urs.cz/item/CS_URS_2022_01/634112112"/>
    <hyperlink ref="F141" r:id="rId8" display="https://podminky.urs.cz/item/CS_URS_2022_01/952901111"/>
    <hyperlink ref="F145" r:id="rId9" display="https://podminky.urs.cz/item/CS_URS_2022_01/998011003"/>
    <hyperlink ref="F150" r:id="rId10" display="https://podminky.urs.cz/item/CS_URS_2022_01/713121111"/>
    <hyperlink ref="F157" r:id="rId11" display="https://podminky.urs.cz/item/CS_URS_2022_01/998713103"/>
    <hyperlink ref="F165" r:id="rId12" display="https://podminky.urs.cz/item/CS_URS_2022_01/763121714"/>
    <hyperlink ref="F170" r:id="rId13" display="https://podminky.urs.cz/item/CS_URS_2022_01/763121761"/>
    <hyperlink ref="F173" r:id="rId14" display="https://podminky.urs.cz/item/CS_URS_2022_01/763131411"/>
    <hyperlink ref="F178" r:id="rId15" display="https://podminky.urs.cz/item/CS_URS_2022_01/763131714"/>
    <hyperlink ref="F182" r:id="rId16" display="https://podminky.urs.cz/item/CS_URS_2022_01/763131765"/>
    <hyperlink ref="F185" r:id="rId17" display="https://podminky.urs.cz/item/CS_URS_2022_01/763131771"/>
    <hyperlink ref="F188" r:id="rId18" display="https://podminky.urs.cz/item/CS_URS_2022_01/763164751"/>
    <hyperlink ref="F192" r:id="rId19" display="https://podminky.urs.cz/item/CS_URS_2022_01/763172322"/>
    <hyperlink ref="F197" r:id="rId20" display="https://podminky.urs.cz/item/CS_URS_2022_01/998763303"/>
    <hyperlink ref="F201" r:id="rId21" display="https://podminky.urs.cz/item/CS_URS_2022_01/766694122"/>
    <hyperlink ref="F212" r:id="rId22" display="https://podminky.urs.cz/item/CS_URS_2022_01/998766103"/>
    <hyperlink ref="F216" r:id="rId23" display="https://podminky.urs.cz/item/CS_URS_2022_01/771121011"/>
    <hyperlink ref="F222" r:id="rId24" display="https://podminky.urs.cz/item/CS_URS_2022_01/771474112"/>
    <hyperlink ref="F230" r:id="rId25" display="https://podminky.urs.cz/item/CS_URS_2022_01/771574111"/>
    <hyperlink ref="F238" r:id="rId26" display="https://podminky.urs.cz/item/CS_URS_2022_01/771577133"/>
    <hyperlink ref="F241" r:id="rId27" display="https://podminky.urs.cz/item/CS_URS_2022_01/771592011"/>
    <hyperlink ref="F244" r:id="rId28" display="https://podminky.urs.cz/item/CS_URS_2022_01/998771103"/>
    <hyperlink ref="F248" r:id="rId29" display="https://podminky.urs.cz/item/CS_URS_2022_01/781121011"/>
    <hyperlink ref="F254" r:id="rId30" display="https://podminky.urs.cz/item/CS_URS_2022_01/781474111"/>
    <hyperlink ref="F262" r:id="rId31" display="https://podminky.urs.cz/item/CS_URS_2022_01/781477113"/>
    <hyperlink ref="F265" r:id="rId32" display="https://podminky.urs.cz/item/CS_URS_2022_01/781494511"/>
    <hyperlink ref="F270" r:id="rId33" display="https://podminky.urs.cz/item/CS_URS_2022_01/781495211"/>
    <hyperlink ref="F273" r:id="rId34" display="https://podminky.urs.cz/item/CS_URS_2022_01/998781103"/>
    <hyperlink ref="F277" r:id="rId35" display="https://podminky.urs.cz/item/CS_URS_2022_01/784211101"/>
    <hyperlink ref="F282" r:id="rId36" display="https://podminky.urs.cz/item/CS_URS_2022_01/78422114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7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2:BM254"/>
  <sheetViews>
    <sheetView showGridLines="0" workbookViewId="0" topLeftCell="A1">
      <selection activeCell="D2" sqref="D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149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171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2" t="str">
        <f>'Rekapitulace stavby'!K6</f>
        <v>Přístavba objektu SOŠ a SOU Kladno</v>
      </c>
      <c r="F7" s="333"/>
      <c r="G7" s="333"/>
      <c r="H7" s="333"/>
      <c r="L7" s="21"/>
    </row>
    <row r="8" spans="2:12" ht="12" customHeight="1">
      <c r="B8" s="21"/>
      <c r="D8" s="28" t="s">
        <v>172</v>
      </c>
      <c r="L8" s="21"/>
    </row>
    <row r="9" spans="2:12" s="1" customFormat="1" ht="16.5" customHeight="1">
      <c r="B9" s="33"/>
      <c r="E9" s="332" t="s">
        <v>733</v>
      </c>
      <c r="F9" s="334"/>
      <c r="G9" s="334"/>
      <c r="H9" s="334"/>
      <c r="L9" s="33"/>
    </row>
    <row r="10" spans="2:12" s="1" customFormat="1" ht="12" customHeight="1">
      <c r="B10" s="33"/>
      <c r="D10" s="28" t="s">
        <v>174</v>
      </c>
      <c r="L10" s="33"/>
    </row>
    <row r="11" spans="2:12" s="1" customFormat="1" ht="16.5" customHeight="1">
      <c r="B11" s="33"/>
      <c r="E11" s="311" t="s">
        <v>1316</v>
      </c>
      <c r="F11" s="334"/>
      <c r="G11" s="334"/>
      <c r="H11" s="334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19. 9. 2023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19</v>
      </c>
      <c r="L16" s="33"/>
    </row>
    <row r="17" spans="2:12" s="1" customFormat="1" ht="18" customHeight="1">
      <c r="B17" s="33"/>
      <c r="E17" s="26" t="s">
        <v>27</v>
      </c>
      <c r="I17" s="28" t="s">
        <v>28</v>
      </c>
      <c r="J17" s="26" t="s">
        <v>19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29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35" t="str">
        <f>'Rekapitulace stavby'!E14</f>
        <v>Vyplň údaj</v>
      </c>
      <c r="F20" s="324"/>
      <c r="G20" s="324"/>
      <c r="H20" s="324"/>
      <c r="I20" s="28" t="s">
        <v>28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31</v>
      </c>
      <c r="I22" s="28" t="s">
        <v>26</v>
      </c>
      <c r="J22" s="26" t="s">
        <v>32</v>
      </c>
      <c r="L22" s="33"/>
    </row>
    <row r="23" spans="2:12" s="1" customFormat="1" ht="18" customHeight="1">
      <c r="B23" s="33"/>
      <c r="E23" s="26" t="s">
        <v>33</v>
      </c>
      <c r="I23" s="28" t="s">
        <v>28</v>
      </c>
      <c r="J23" s="26" t="s">
        <v>34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36</v>
      </c>
      <c r="I25" s="28" t="s">
        <v>26</v>
      </c>
      <c r="J25" s="26" t="s">
        <v>19</v>
      </c>
      <c r="L25" s="33"/>
    </row>
    <row r="26" spans="2:12" s="1" customFormat="1" ht="18" customHeight="1">
      <c r="B26" s="33"/>
      <c r="E26" s="26" t="s">
        <v>37</v>
      </c>
      <c r="I26" s="28" t="s">
        <v>28</v>
      </c>
      <c r="J26" s="26" t="s">
        <v>19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38</v>
      </c>
      <c r="L28" s="33"/>
    </row>
    <row r="29" spans="2:12" s="7" customFormat="1" ht="143.25" customHeight="1">
      <c r="B29" s="92"/>
      <c r="E29" s="328" t="s">
        <v>39</v>
      </c>
      <c r="F29" s="328"/>
      <c r="G29" s="328"/>
      <c r="H29" s="328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40</v>
      </c>
      <c r="J32" s="64">
        <f>ROUND(J100,2)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42</v>
      </c>
      <c r="I34" s="36" t="s">
        <v>41</v>
      </c>
      <c r="J34" s="36" t="s">
        <v>43</v>
      </c>
      <c r="L34" s="33"/>
    </row>
    <row r="35" spans="2:12" s="1" customFormat="1" ht="14.45" customHeight="1">
      <c r="B35" s="33"/>
      <c r="D35" s="53" t="s">
        <v>44</v>
      </c>
      <c r="E35" s="28" t="s">
        <v>45</v>
      </c>
      <c r="F35" s="83">
        <f>ROUND((SUM(BE100:BE253)),2)</f>
        <v>0</v>
      </c>
      <c r="I35" s="94">
        <v>0.21</v>
      </c>
      <c r="J35" s="83">
        <f>ROUND(((SUM(BE100:BE253))*I35),2)</f>
        <v>0</v>
      </c>
      <c r="L35" s="33"/>
    </row>
    <row r="36" spans="2:12" s="1" customFormat="1" ht="14.45" customHeight="1">
      <c r="B36" s="33"/>
      <c r="E36" s="28" t="s">
        <v>46</v>
      </c>
      <c r="F36" s="83">
        <f>ROUND((SUM(BF100:BF253)),2)</f>
        <v>0</v>
      </c>
      <c r="I36" s="94">
        <v>0.12</v>
      </c>
      <c r="J36" s="83">
        <f>ROUND(((SUM(BF100:BF253))*I36),2)</f>
        <v>0</v>
      </c>
      <c r="L36" s="33"/>
    </row>
    <row r="37" spans="2:12" s="1" customFormat="1" ht="14.45" customHeight="1" hidden="1">
      <c r="B37" s="33"/>
      <c r="E37" s="28" t="s">
        <v>47</v>
      </c>
      <c r="F37" s="83">
        <f>ROUND((SUM(BG100:BG253)),2)</f>
        <v>0</v>
      </c>
      <c r="I37" s="94">
        <v>0.21</v>
      </c>
      <c r="J37" s="83">
        <f>0</f>
        <v>0</v>
      </c>
      <c r="L37" s="33"/>
    </row>
    <row r="38" spans="2:12" s="1" customFormat="1" ht="14.45" customHeight="1" hidden="1">
      <c r="B38" s="33"/>
      <c r="E38" s="28" t="s">
        <v>48</v>
      </c>
      <c r="F38" s="83">
        <f>ROUND((SUM(BH100:BH253)),2)</f>
        <v>0</v>
      </c>
      <c r="I38" s="94">
        <v>0.12</v>
      </c>
      <c r="J38" s="83">
        <f>0</f>
        <v>0</v>
      </c>
      <c r="L38" s="33"/>
    </row>
    <row r="39" spans="2:12" s="1" customFormat="1" ht="14.45" customHeight="1" hidden="1">
      <c r="B39" s="33"/>
      <c r="E39" s="28" t="s">
        <v>49</v>
      </c>
      <c r="F39" s="83">
        <f>ROUND((SUM(BI100:BI253)),2)</f>
        <v>0</v>
      </c>
      <c r="I39" s="94">
        <v>0</v>
      </c>
      <c r="J39" s="83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50</v>
      </c>
      <c r="E41" s="55"/>
      <c r="F41" s="55"/>
      <c r="G41" s="97" t="s">
        <v>51</v>
      </c>
      <c r="H41" s="98" t="s">
        <v>52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32" t="str">
        <f>E7</f>
        <v>Přístavba objektu SOŠ a SOU Kladno</v>
      </c>
      <c r="F50" s="333"/>
      <c r="G50" s="333"/>
      <c r="H50" s="333"/>
      <c r="L50" s="33"/>
    </row>
    <row r="51" spans="2:12" ht="12" customHeight="1">
      <c r="B51" s="21"/>
      <c r="C51" s="28" t="s">
        <v>172</v>
      </c>
      <c r="L51" s="21"/>
    </row>
    <row r="52" spans="2:12" s="1" customFormat="1" ht="16.5" customHeight="1">
      <c r="B52" s="33"/>
      <c r="E52" s="332" t="s">
        <v>733</v>
      </c>
      <c r="F52" s="334"/>
      <c r="G52" s="334"/>
      <c r="H52" s="334"/>
      <c r="L52" s="33"/>
    </row>
    <row r="53" spans="2:12" s="1" customFormat="1" ht="12" customHeight="1">
      <c r="B53" s="33"/>
      <c r="C53" s="28" t="s">
        <v>174</v>
      </c>
      <c r="L53" s="33"/>
    </row>
    <row r="54" spans="2:12" s="1" customFormat="1" ht="16.5" customHeight="1">
      <c r="B54" s="33"/>
      <c r="E54" s="311" t="str">
        <f>E11</f>
        <v>SO_05 - Přístřešek na popelnice</v>
      </c>
      <c r="F54" s="334"/>
      <c r="G54" s="334"/>
      <c r="H54" s="334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Kladno</v>
      </c>
      <c r="I56" s="28" t="s">
        <v>23</v>
      </c>
      <c r="J56" s="50" t="str">
        <f>IF(J14="","",J14)</f>
        <v>19. 9. 2023</v>
      </c>
      <c r="L56" s="33"/>
    </row>
    <row r="57" spans="2:12" s="1" customFormat="1" ht="6.95" customHeight="1">
      <c r="B57" s="33"/>
      <c r="L57" s="33"/>
    </row>
    <row r="58" spans="2:12" s="1" customFormat="1" ht="40.15" customHeight="1">
      <c r="B58" s="33"/>
      <c r="C58" s="28" t="s">
        <v>25</v>
      </c>
      <c r="F58" s="26" t="str">
        <f>E17</f>
        <v>SOŠ a SOU Kladno, Nám. E. Beneše 2353, Kladno</v>
      </c>
      <c r="I58" s="28" t="s">
        <v>31</v>
      </c>
      <c r="J58" s="31" t="str">
        <f>E23</f>
        <v>Ateliér Civilista s.r.o., Bratronice 241, 273 63</v>
      </c>
      <c r="L58" s="33"/>
    </row>
    <row r="59" spans="2:12" s="1" customFormat="1" ht="15.2" customHeight="1">
      <c r="B59" s="33"/>
      <c r="C59" s="28" t="s">
        <v>29</v>
      </c>
      <c r="F59" s="26" t="str">
        <f>IF(E20="","",E20)</f>
        <v>Vyplň údaj</v>
      </c>
      <c r="I59" s="28" t="s">
        <v>36</v>
      </c>
      <c r="J59" s="31" t="str">
        <f>E26</f>
        <v xml:space="preserve">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72</v>
      </c>
      <c r="J63" s="64">
        <f>J100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J101</f>
        <v>0</v>
      </c>
      <c r="L64" s="104"/>
    </row>
    <row r="65" spans="2:12" s="9" customFormat="1" ht="19.9" customHeight="1">
      <c r="B65" s="108"/>
      <c r="D65" s="109" t="s">
        <v>735</v>
      </c>
      <c r="E65" s="110"/>
      <c r="F65" s="110"/>
      <c r="G65" s="110"/>
      <c r="H65" s="110"/>
      <c r="I65" s="110"/>
      <c r="J65" s="111">
        <f>J102</f>
        <v>0</v>
      </c>
      <c r="L65" s="108"/>
    </row>
    <row r="66" spans="2:12" s="9" customFormat="1" ht="19.9" customHeight="1">
      <c r="B66" s="108"/>
      <c r="D66" s="109" t="s">
        <v>1317</v>
      </c>
      <c r="E66" s="110"/>
      <c r="F66" s="110"/>
      <c r="G66" s="110"/>
      <c r="H66" s="110"/>
      <c r="I66" s="110"/>
      <c r="J66" s="111">
        <f>J124</f>
        <v>0</v>
      </c>
      <c r="L66" s="108"/>
    </row>
    <row r="67" spans="2:12" s="9" customFormat="1" ht="19.9" customHeight="1">
      <c r="B67" s="108"/>
      <c r="D67" s="109" t="s">
        <v>1132</v>
      </c>
      <c r="E67" s="110"/>
      <c r="F67" s="110"/>
      <c r="G67" s="110"/>
      <c r="H67" s="110"/>
      <c r="I67" s="110"/>
      <c r="J67" s="111">
        <f>J148</f>
        <v>0</v>
      </c>
      <c r="L67" s="108"/>
    </row>
    <row r="68" spans="2:12" s="9" customFormat="1" ht="19.9" customHeight="1">
      <c r="B68" s="108"/>
      <c r="D68" s="109" t="s">
        <v>1227</v>
      </c>
      <c r="E68" s="110"/>
      <c r="F68" s="110"/>
      <c r="G68" s="110"/>
      <c r="H68" s="110"/>
      <c r="I68" s="110"/>
      <c r="J68" s="111">
        <f>J153</f>
        <v>0</v>
      </c>
      <c r="L68" s="108"/>
    </row>
    <row r="69" spans="2:12" s="9" customFormat="1" ht="19.9" customHeight="1">
      <c r="B69" s="108"/>
      <c r="D69" s="109" t="s">
        <v>1133</v>
      </c>
      <c r="E69" s="110"/>
      <c r="F69" s="110"/>
      <c r="G69" s="110"/>
      <c r="H69" s="110"/>
      <c r="I69" s="110"/>
      <c r="J69" s="111">
        <f>J178</f>
        <v>0</v>
      </c>
      <c r="L69" s="108"/>
    </row>
    <row r="70" spans="2:12" s="9" customFormat="1" ht="19.9" customHeight="1">
      <c r="B70" s="108"/>
      <c r="D70" s="109" t="s">
        <v>183</v>
      </c>
      <c r="E70" s="110"/>
      <c r="F70" s="110"/>
      <c r="G70" s="110"/>
      <c r="H70" s="110"/>
      <c r="I70" s="110"/>
      <c r="J70" s="111">
        <f>J189</f>
        <v>0</v>
      </c>
      <c r="L70" s="108"/>
    </row>
    <row r="71" spans="2:12" s="9" customFormat="1" ht="19.9" customHeight="1">
      <c r="B71" s="108"/>
      <c r="D71" s="109" t="s">
        <v>184</v>
      </c>
      <c r="E71" s="110"/>
      <c r="F71" s="110"/>
      <c r="G71" s="110"/>
      <c r="H71" s="110"/>
      <c r="I71" s="110"/>
      <c r="J71" s="111">
        <f>J196</f>
        <v>0</v>
      </c>
      <c r="L71" s="108"/>
    </row>
    <row r="72" spans="2:12" s="8" customFormat="1" ht="24.95" customHeight="1">
      <c r="B72" s="104"/>
      <c r="D72" s="105" t="s">
        <v>186</v>
      </c>
      <c r="E72" s="106"/>
      <c r="F72" s="106"/>
      <c r="G72" s="106"/>
      <c r="H72" s="106"/>
      <c r="I72" s="106"/>
      <c r="J72" s="107">
        <f>J199</f>
        <v>0</v>
      </c>
      <c r="L72" s="104"/>
    </row>
    <row r="73" spans="2:12" s="9" customFormat="1" ht="19.9" customHeight="1">
      <c r="B73" s="108"/>
      <c r="D73" s="109" t="s">
        <v>1318</v>
      </c>
      <c r="E73" s="110"/>
      <c r="F73" s="110"/>
      <c r="G73" s="110"/>
      <c r="H73" s="110"/>
      <c r="I73" s="110"/>
      <c r="J73" s="111">
        <f>J200</f>
        <v>0</v>
      </c>
      <c r="L73" s="108"/>
    </row>
    <row r="74" spans="2:12" s="9" customFormat="1" ht="19.9" customHeight="1">
      <c r="B74" s="108"/>
      <c r="D74" s="109" t="s">
        <v>1319</v>
      </c>
      <c r="E74" s="110"/>
      <c r="F74" s="110"/>
      <c r="G74" s="110"/>
      <c r="H74" s="110"/>
      <c r="I74" s="110"/>
      <c r="J74" s="111">
        <f>J205</f>
        <v>0</v>
      </c>
      <c r="L74" s="108"/>
    </row>
    <row r="75" spans="2:12" s="9" customFormat="1" ht="19.9" customHeight="1">
      <c r="B75" s="108"/>
      <c r="D75" s="109" t="s">
        <v>187</v>
      </c>
      <c r="E75" s="110"/>
      <c r="F75" s="110"/>
      <c r="G75" s="110"/>
      <c r="H75" s="110"/>
      <c r="I75" s="110"/>
      <c r="J75" s="111">
        <f>J215</f>
        <v>0</v>
      </c>
      <c r="L75" s="108"/>
    </row>
    <row r="76" spans="2:12" s="9" customFormat="1" ht="19.9" customHeight="1">
      <c r="B76" s="108"/>
      <c r="D76" s="109" t="s">
        <v>737</v>
      </c>
      <c r="E76" s="110"/>
      <c r="F76" s="110"/>
      <c r="G76" s="110"/>
      <c r="H76" s="110"/>
      <c r="I76" s="110"/>
      <c r="J76" s="111">
        <f>J223</f>
        <v>0</v>
      </c>
      <c r="L76" s="108"/>
    </row>
    <row r="77" spans="2:12" s="9" customFormat="1" ht="19.9" customHeight="1">
      <c r="B77" s="108"/>
      <c r="D77" s="109" t="s">
        <v>738</v>
      </c>
      <c r="E77" s="110"/>
      <c r="F77" s="110"/>
      <c r="G77" s="110"/>
      <c r="H77" s="110"/>
      <c r="I77" s="110"/>
      <c r="J77" s="111">
        <f>J234</f>
        <v>0</v>
      </c>
      <c r="L77" s="108"/>
    </row>
    <row r="78" spans="2:12" s="9" customFormat="1" ht="19.9" customHeight="1">
      <c r="B78" s="108"/>
      <c r="D78" s="109" t="s">
        <v>189</v>
      </c>
      <c r="E78" s="110"/>
      <c r="F78" s="110"/>
      <c r="G78" s="110"/>
      <c r="H78" s="110"/>
      <c r="I78" s="110"/>
      <c r="J78" s="111">
        <f>J242</f>
        <v>0</v>
      </c>
      <c r="L78" s="108"/>
    </row>
    <row r="79" spans="2:12" s="1" customFormat="1" ht="21.75" customHeight="1">
      <c r="B79" s="33"/>
      <c r="L79" s="33"/>
    </row>
    <row r="80" spans="2:12" s="1" customFormat="1" ht="6.95" customHeight="1"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33"/>
    </row>
    <row r="84" spans="2:12" s="1" customFormat="1" ht="6.95" customHeight="1"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33"/>
    </row>
    <row r="85" spans="2:12" s="1" customFormat="1" ht="24.95" customHeight="1">
      <c r="B85" s="33"/>
      <c r="C85" s="22" t="s">
        <v>193</v>
      </c>
      <c r="L85" s="33"/>
    </row>
    <row r="86" spans="2:12" s="1" customFormat="1" ht="6.95" customHeight="1">
      <c r="B86" s="33"/>
      <c r="L86" s="33"/>
    </row>
    <row r="87" spans="2:12" s="1" customFormat="1" ht="12" customHeight="1">
      <c r="B87" s="33"/>
      <c r="C87" s="28" t="s">
        <v>16</v>
      </c>
      <c r="L87" s="33"/>
    </row>
    <row r="88" spans="2:12" s="1" customFormat="1" ht="16.5" customHeight="1">
      <c r="B88" s="33"/>
      <c r="E88" s="332" t="str">
        <f>E7</f>
        <v>Přístavba objektu SOŠ a SOU Kladno</v>
      </c>
      <c r="F88" s="333"/>
      <c r="G88" s="333"/>
      <c r="H88" s="333"/>
      <c r="L88" s="33"/>
    </row>
    <row r="89" spans="2:12" ht="12" customHeight="1">
      <c r="B89" s="21"/>
      <c r="C89" s="28" t="s">
        <v>172</v>
      </c>
      <c r="L89" s="21"/>
    </row>
    <row r="90" spans="2:12" s="1" customFormat="1" ht="16.5" customHeight="1">
      <c r="B90" s="33"/>
      <c r="E90" s="332" t="s">
        <v>733</v>
      </c>
      <c r="F90" s="334"/>
      <c r="G90" s="334"/>
      <c r="H90" s="334"/>
      <c r="L90" s="33"/>
    </row>
    <row r="91" spans="2:12" s="1" customFormat="1" ht="12" customHeight="1">
      <c r="B91" s="33"/>
      <c r="C91" s="28" t="s">
        <v>174</v>
      </c>
      <c r="L91" s="33"/>
    </row>
    <row r="92" spans="2:12" s="1" customFormat="1" ht="16.5" customHeight="1">
      <c r="B92" s="33"/>
      <c r="E92" s="311" t="str">
        <f>E11</f>
        <v>SO_05 - Přístřešek na popelnice</v>
      </c>
      <c r="F92" s="334"/>
      <c r="G92" s="334"/>
      <c r="H92" s="334"/>
      <c r="L92" s="33"/>
    </row>
    <row r="93" spans="2:12" s="1" customFormat="1" ht="6.95" customHeight="1">
      <c r="B93" s="33"/>
      <c r="L93" s="33"/>
    </row>
    <row r="94" spans="2:12" s="1" customFormat="1" ht="12" customHeight="1">
      <c r="B94" s="33"/>
      <c r="C94" s="28" t="s">
        <v>21</v>
      </c>
      <c r="F94" s="26" t="str">
        <f>F14</f>
        <v>Kladno</v>
      </c>
      <c r="I94" s="28" t="s">
        <v>23</v>
      </c>
      <c r="J94" s="50" t="str">
        <f>IF(J14="","",J14)</f>
        <v>19. 9. 2023</v>
      </c>
      <c r="L94" s="33"/>
    </row>
    <row r="95" spans="2:12" s="1" customFormat="1" ht="6.95" customHeight="1">
      <c r="B95" s="33"/>
      <c r="L95" s="33"/>
    </row>
    <row r="96" spans="2:12" s="1" customFormat="1" ht="40.15" customHeight="1">
      <c r="B96" s="33"/>
      <c r="C96" s="28" t="s">
        <v>25</v>
      </c>
      <c r="F96" s="26" t="str">
        <f>E17</f>
        <v>SOŠ a SOU Kladno, Nám. E. Beneše 2353, Kladno</v>
      </c>
      <c r="I96" s="28" t="s">
        <v>31</v>
      </c>
      <c r="J96" s="31" t="str">
        <f>E23</f>
        <v>Ateliér Civilista s.r.o., Bratronice 241, 273 63</v>
      </c>
      <c r="L96" s="33"/>
    </row>
    <row r="97" spans="2:12" s="1" customFormat="1" ht="15.2" customHeight="1">
      <c r="B97" s="33"/>
      <c r="C97" s="28" t="s">
        <v>29</v>
      </c>
      <c r="F97" s="26" t="str">
        <f>IF(E20="","",E20)</f>
        <v>Vyplň údaj</v>
      </c>
      <c r="I97" s="28" t="s">
        <v>36</v>
      </c>
      <c r="J97" s="31" t="str">
        <f>E26</f>
        <v xml:space="preserve"> </v>
      </c>
      <c r="L97" s="33"/>
    </row>
    <row r="98" spans="2:12" s="1" customFormat="1" ht="10.35" customHeight="1">
      <c r="B98" s="33"/>
      <c r="L98" s="33"/>
    </row>
    <row r="99" spans="2:20" s="10" customFormat="1" ht="29.25" customHeight="1">
      <c r="B99" s="112"/>
      <c r="C99" s="113" t="s">
        <v>194</v>
      </c>
      <c r="D99" s="114" t="s">
        <v>59</v>
      </c>
      <c r="E99" s="114" t="s">
        <v>55</v>
      </c>
      <c r="F99" s="114" t="s">
        <v>56</v>
      </c>
      <c r="G99" s="114" t="s">
        <v>195</v>
      </c>
      <c r="H99" s="114" t="s">
        <v>196</v>
      </c>
      <c r="I99" s="114" t="s">
        <v>197</v>
      </c>
      <c r="J99" s="114" t="s">
        <v>180</v>
      </c>
      <c r="K99" s="115" t="s">
        <v>198</v>
      </c>
      <c r="L99" s="112"/>
      <c r="M99" s="57" t="s">
        <v>19</v>
      </c>
      <c r="N99" s="58" t="s">
        <v>44</v>
      </c>
      <c r="O99" s="58" t="s">
        <v>199</v>
      </c>
      <c r="P99" s="58" t="s">
        <v>200</v>
      </c>
      <c r="Q99" s="58" t="s">
        <v>201</v>
      </c>
      <c r="R99" s="58" t="s">
        <v>202</v>
      </c>
      <c r="S99" s="58" t="s">
        <v>203</v>
      </c>
      <c r="T99" s="59" t="s">
        <v>204</v>
      </c>
    </row>
    <row r="100" spans="2:63" s="1" customFormat="1" ht="22.9" customHeight="1">
      <c r="B100" s="33"/>
      <c r="C100" s="62" t="s">
        <v>205</v>
      </c>
      <c r="J100" s="116">
        <f>BK100</f>
        <v>0</v>
      </c>
      <c r="L100" s="33"/>
      <c r="M100" s="60"/>
      <c r="N100" s="51"/>
      <c r="O100" s="51"/>
      <c r="P100" s="117">
        <f>P101+P199</f>
        <v>0</v>
      </c>
      <c r="Q100" s="51"/>
      <c r="R100" s="117">
        <f>R101+R199</f>
        <v>21.047016769999995</v>
      </c>
      <c r="S100" s="51"/>
      <c r="T100" s="118">
        <f>T101+T199</f>
        <v>0</v>
      </c>
      <c r="AT100" s="18" t="s">
        <v>73</v>
      </c>
      <c r="AU100" s="18" t="s">
        <v>181</v>
      </c>
      <c r="BK100" s="119">
        <f>BK101+BK199</f>
        <v>0</v>
      </c>
    </row>
    <row r="101" spans="2:63" s="11" customFormat="1" ht="25.9" customHeight="1">
      <c r="B101" s="120"/>
      <c r="D101" s="121" t="s">
        <v>73</v>
      </c>
      <c r="E101" s="122" t="s">
        <v>206</v>
      </c>
      <c r="F101" s="122" t="s">
        <v>207</v>
      </c>
      <c r="I101" s="123"/>
      <c r="J101" s="124">
        <f>BK101</f>
        <v>0</v>
      </c>
      <c r="L101" s="120"/>
      <c r="M101" s="125"/>
      <c r="P101" s="126">
        <f>P102+P124+P148+P153+P178+P189+P196</f>
        <v>0</v>
      </c>
      <c r="R101" s="126">
        <f>R102+R124+R148+R153+R178+R189+R196</f>
        <v>20.406118719999995</v>
      </c>
      <c r="T101" s="127">
        <f>T102+T124+T148+T153+T178+T189+T196</f>
        <v>0</v>
      </c>
      <c r="AR101" s="121" t="s">
        <v>80</v>
      </c>
      <c r="AT101" s="128" t="s">
        <v>73</v>
      </c>
      <c r="AU101" s="128" t="s">
        <v>74</v>
      </c>
      <c r="AY101" s="121" t="s">
        <v>208</v>
      </c>
      <c r="BK101" s="129">
        <f>BK102+BK124+BK148+BK153+BK178+BK189+BK196</f>
        <v>0</v>
      </c>
    </row>
    <row r="102" spans="2:63" s="11" customFormat="1" ht="22.9" customHeight="1">
      <c r="B102" s="120"/>
      <c r="D102" s="121" t="s">
        <v>73</v>
      </c>
      <c r="E102" s="130" t="s">
        <v>80</v>
      </c>
      <c r="F102" s="130" t="s">
        <v>740</v>
      </c>
      <c r="I102" s="123"/>
      <c r="J102" s="131">
        <f>BK102</f>
        <v>0</v>
      </c>
      <c r="L102" s="120"/>
      <c r="M102" s="125"/>
      <c r="P102" s="126">
        <f>SUM(P103:P123)</f>
        <v>0</v>
      </c>
      <c r="R102" s="126">
        <f>SUM(R103:R123)</f>
        <v>0</v>
      </c>
      <c r="T102" s="127">
        <f>SUM(T103:T123)</f>
        <v>0</v>
      </c>
      <c r="AR102" s="121" t="s">
        <v>80</v>
      </c>
      <c r="AT102" s="128" t="s">
        <v>73</v>
      </c>
      <c r="AU102" s="128" t="s">
        <v>80</v>
      </c>
      <c r="AY102" s="121" t="s">
        <v>208</v>
      </c>
      <c r="BK102" s="129">
        <f>SUM(BK103:BK123)</f>
        <v>0</v>
      </c>
    </row>
    <row r="103" spans="2:65" s="1" customFormat="1" ht="21.75" customHeight="1">
      <c r="B103" s="33"/>
      <c r="C103" s="132" t="s">
        <v>80</v>
      </c>
      <c r="D103" s="132" t="s">
        <v>212</v>
      </c>
      <c r="E103" s="133" t="s">
        <v>1320</v>
      </c>
      <c r="F103" s="134" t="s">
        <v>1321</v>
      </c>
      <c r="G103" s="135" t="s">
        <v>762</v>
      </c>
      <c r="H103" s="136">
        <v>2.09</v>
      </c>
      <c r="I103" s="137"/>
      <c r="J103" s="138">
        <f>ROUND(I103*H103,2)</f>
        <v>0</v>
      </c>
      <c r="K103" s="134" t="s">
        <v>1232</v>
      </c>
      <c r="L103" s="33"/>
      <c r="M103" s="139" t="s">
        <v>19</v>
      </c>
      <c r="N103" s="140" t="s">
        <v>45</v>
      </c>
      <c r="P103" s="141">
        <f>O103*H103</f>
        <v>0</v>
      </c>
      <c r="Q103" s="141">
        <v>0</v>
      </c>
      <c r="R103" s="141">
        <f>Q103*H103</f>
        <v>0</v>
      </c>
      <c r="S103" s="141">
        <v>0</v>
      </c>
      <c r="T103" s="142">
        <f>S103*H103</f>
        <v>0</v>
      </c>
      <c r="AR103" s="143" t="s">
        <v>112</v>
      </c>
      <c r="AT103" s="143" t="s">
        <v>212</v>
      </c>
      <c r="AU103" s="143" t="s">
        <v>82</v>
      </c>
      <c r="AY103" s="18" t="s">
        <v>208</v>
      </c>
      <c r="BE103" s="144">
        <f>IF(N103="základní",J103,0)</f>
        <v>0</v>
      </c>
      <c r="BF103" s="144">
        <f>IF(N103="snížená",J103,0)</f>
        <v>0</v>
      </c>
      <c r="BG103" s="144">
        <f>IF(N103="zákl. přenesená",J103,0)</f>
        <v>0</v>
      </c>
      <c r="BH103" s="144">
        <f>IF(N103="sníž. přenesená",J103,0)</f>
        <v>0</v>
      </c>
      <c r="BI103" s="144">
        <f>IF(N103="nulová",J103,0)</f>
        <v>0</v>
      </c>
      <c r="BJ103" s="18" t="s">
        <v>80</v>
      </c>
      <c r="BK103" s="144">
        <f>ROUND(I103*H103,2)</f>
        <v>0</v>
      </c>
      <c r="BL103" s="18" t="s">
        <v>112</v>
      </c>
      <c r="BM103" s="143" t="s">
        <v>1322</v>
      </c>
    </row>
    <row r="104" spans="2:47" s="1" customFormat="1" ht="12">
      <c r="B104" s="33"/>
      <c r="D104" s="145" t="s">
        <v>218</v>
      </c>
      <c r="F104" s="146" t="s">
        <v>1323</v>
      </c>
      <c r="I104" s="147"/>
      <c r="L104" s="33"/>
      <c r="M104" s="148"/>
      <c r="T104" s="54"/>
      <c r="AT104" s="18" t="s">
        <v>218</v>
      </c>
      <c r="AU104" s="18" t="s">
        <v>82</v>
      </c>
    </row>
    <row r="105" spans="2:47" s="1" customFormat="1" ht="12">
      <c r="B105" s="33"/>
      <c r="D105" s="149" t="s">
        <v>220</v>
      </c>
      <c r="F105" s="150" t="s">
        <v>1324</v>
      </c>
      <c r="I105" s="147"/>
      <c r="L105" s="33"/>
      <c r="M105" s="148"/>
      <c r="T105" s="54"/>
      <c r="AT105" s="18" t="s">
        <v>220</v>
      </c>
      <c r="AU105" s="18" t="s">
        <v>82</v>
      </c>
    </row>
    <row r="106" spans="2:51" s="13" customFormat="1" ht="12">
      <c r="B106" s="157"/>
      <c r="D106" s="145" t="s">
        <v>222</v>
      </c>
      <c r="E106" s="158" t="s">
        <v>19</v>
      </c>
      <c r="F106" s="159" t="s">
        <v>1325</v>
      </c>
      <c r="H106" s="160">
        <v>2.09</v>
      </c>
      <c r="I106" s="161"/>
      <c r="L106" s="157"/>
      <c r="M106" s="162"/>
      <c r="T106" s="163"/>
      <c r="AT106" s="158" t="s">
        <v>222</v>
      </c>
      <c r="AU106" s="158" t="s">
        <v>82</v>
      </c>
      <c r="AV106" s="13" t="s">
        <v>82</v>
      </c>
      <c r="AW106" s="13" t="s">
        <v>35</v>
      </c>
      <c r="AX106" s="13" t="s">
        <v>80</v>
      </c>
      <c r="AY106" s="158" t="s">
        <v>208</v>
      </c>
    </row>
    <row r="107" spans="2:65" s="1" customFormat="1" ht="21.75" customHeight="1">
      <c r="B107" s="33"/>
      <c r="C107" s="132" t="s">
        <v>82</v>
      </c>
      <c r="D107" s="132" t="s">
        <v>212</v>
      </c>
      <c r="E107" s="133" t="s">
        <v>1230</v>
      </c>
      <c r="F107" s="134" t="s">
        <v>1231</v>
      </c>
      <c r="G107" s="135" t="s">
        <v>762</v>
      </c>
      <c r="H107" s="136">
        <v>8.95</v>
      </c>
      <c r="I107" s="137"/>
      <c r="J107" s="138">
        <f>ROUND(I107*H107,2)</f>
        <v>0</v>
      </c>
      <c r="K107" s="134" t="s">
        <v>1232</v>
      </c>
      <c r="L107" s="33"/>
      <c r="M107" s="139" t="s">
        <v>19</v>
      </c>
      <c r="N107" s="140" t="s">
        <v>45</v>
      </c>
      <c r="P107" s="141">
        <f>O107*H107</f>
        <v>0</v>
      </c>
      <c r="Q107" s="141">
        <v>0</v>
      </c>
      <c r="R107" s="141">
        <f>Q107*H107</f>
        <v>0</v>
      </c>
      <c r="S107" s="141">
        <v>0</v>
      </c>
      <c r="T107" s="142">
        <f>S107*H107</f>
        <v>0</v>
      </c>
      <c r="AR107" s="143" t="s">
        <v>112</v>
      </c>
      <c r="AT107" s="143" t="s">
        <v>212</v>
      </c>
      <c r="AU107" s="143" t="s">
        <v>82</v>
      </c>
      <c r="AY107" s="18" t="s">
        <v>208</v>
      </c>
      <c r="BE107" s="144">
        <f>IF(N107="základní",J107,0)</f>
        <v>0</v>
      </c>
      <c r="BF107" s="144">
        <f>IF(N107="snížená",J107,0)</f>
        <v>0</v>
      </c>
      <c r="BG107" s="144">
        <f>IF(N107="zákl. přenesená",J107,0)</f>
        <v>0</v>
      </c>
      <c r="BH107" s="144">
        <f>IF(N107="sníž. přenesená",J107,0)</f>
        <v>0</v>
      </c>
      <c r="BI107" s="144">
        <f>IF(N107="nulová",J107,0)</f>
        <v>0</v>
      </c>
      <c r="BJ107" s="18" t="s">
        <v>80</v>
      </c>
      <c r="BK107" s="144">
        <f>ROUND(I107*H107,2)</f>
        <v>0</v>
      </c>
      <c r="BL107" s="18" t="s">
        <v>112</v>
      </c>
      <c r="BM107" s="143" t="s">
        <v>1326</v>
      </c>
    </row>
    <row r="108" spans="2:47" s="1" customFormat="1" ht="19.5">
      <c r="B108" s="33"/>
      <c r="D108" s="145" t="s">
        <v>218</v>
      </c>
      <c r="F108" s="146" t="s">
        <v>1234</v>
      </c>
      <c r="I108" s="147"/>
      <c r="L108" s="33"/>
      <c r="M108" s="148"/>
      <c r="T108" s="54"/>
      <c r="AT108" s="18" t="s">
        <v>218</v>
      </c>
      <c r="AU108" s="18" t="s">
        <v>82</v>
      </c>
    </row>
    <row r="109" spans="2:47" s="1" customFormat="1" ht="12">
      <c r="B109" s="33"/>
      <c r="D109" s="149" t="s">
        <v>220</v>
      </c>
      <c r="F109" s="150" t="s">
        <v>1235</v>
      </c>
      <c r="I109" s="147"/>
      <c r="L109" s="33"/>
      <c r="M109" s="148"/>
      <c r="T109" s="54"/>
      <c r="AT109" s="18" t="s">
        <v>220</v>
      </c>
      <c r="AU109" s="18" t="s">
        <v>82</v>
      </c>
    </row>
    <row r="110" spans="2:51" s="13" customFormat="1" ht="12">
      <c r="B110" s="157"/>
      <c r="D110" s="145" t="s">
        <v>222</v>
      </c>
      <c r="E110" s="158" t="s">
        <v>19</v>
      </c>
      <c r="F110" s="159" t="s">
        <v>1327</v>
      </c>
      <c r="H110" s="160">
        <v>7.425</v>
      </c>
      <c r="I110" s="161"/>
      <c r="L110" s="157"/>
      <c r="M110" s="162"/>
      <c r="T110" s="163"/>
      <c r="AT110" s="158" t="s">
        <v>222</v>
      </c>
      <c r="AU110" s="158" t="s">
        <v>82</v>
      </c>
      <c r="AV110" s="13" t="s">
        <v>82</v>
      </c>
      <c r="AW110" s="13" t="s">
        <v>35</v>
      </c>
      <c r="AX110" s="13" t="s">
        <v>74</v>
      </c>
      <c r="AY110" s="158" t="s">
        <v>208</v>
      </c>
    </row>
    <row r="111" spans="2:51" s="13" customFormat="1" ht="12">
      <c r="B111" s="157"/>
      <c r="D111" s="145" t="s">
        <v>222</v>
      </c>
      <c r="E111" s="158" t="s">
        <v>19</v>
      </c>
      <c r="F111" s="159" t="s">
        <v>1328</v>
      </c>
      <c r="H111" s="160">
        <v>1.525</v>
      </c>
      <c r="I111" s="161"/>
      <c r="L111" s="157"/>
      <c r="M111" s="162"/>
      <c r="T111" s="163"/>
      <c r="AT111" s="158" t="s">
        <v>222</v>
      </c>
      <c r="AU111" s="158" t="s">
        <v>82</v>
      </c>
      <c r="AV111" s="13" t="s">
        <v>82</v>
      </c>
      <c r="AW111" s="13" t="s">
        <v>35</v>
      </c>
      <c r="AX111" s="13" t="s">
        <v>74</v>
      </c>
      <c r="AY111" s="158" t="s">
        <v>208</v>
      </c>
    </row>
    <row r="112" spans="2:51" s="14" customFormat="1" ht="12">
      <c r="B112" s="164"/>
      <c r="D112" s="145" t="s">
        <v>222</v>
      </c>
      <c r="E112" s="165" t="s">
        <v>19</v>
      </c>
      <c r="F112" s="166" t="s">
        <v>226</v>
      </c>
      <c r="H112" s="167">
        <v>8.95</v>
      </c>
      <c r="I112" s="168"/>
      <c r="L112" s="164"/>
      <c r="M112" s="169"/>
      <c r="T112" s="170"/>
      <c r="AT112" s="165" t="s">
        <v>222</v>
      </c>
      <c r="AU112" s="165" t="s">
        <v>82</v>
      </c>
      <c r="AV112" s="14" t="s">
        <v>112</v>
      </c>
      <c r="AW112" s="14" t="s">
        <v>35</v>
      </c>
      <c r="AX112" s="14" t="s">
        <v>80</v>
      </c>
      <c r="AY112" s="165" t="s">
        <v>208</v>
      </c>
    </row>
    <row r="113" spans="2:65" s="1" customFormat="1" ht="21.75" customHeight="1">
      <c r="B113" s="33"/>
      <c r="C113" s="132" t="s">
        <v>90</v>
      </c>
      <c r="D113" s="132" t="s">
        <v>212</v>
      </c>
      <c r="E113" s="133" t="s">
        <v>1329</v>
      </c>
      <c r="F113" s="134" t="s">
        <v>1330</v>
      </c>
      <c r="G113" s="135" t="s">
        <v>762</v>
      </c>
      <c r="H113" s="136">
        <v>11.04</v>
      </c>
      <c r="I113" s="137"/>
      <c r="J113" s="138">
        <f>ROUND(I113*H113,2)</f>
        <v>0</v>
      </c>
      <c r="K113" s="134" t="s">
        <v>19</v>
      </c>
      <c r="L113" s="33"/>
      <c r="M113" s="139" t="s">
        <v>19</v>
      </c>
      <c r="N113" s="140" t="s">
        <v>45</v>
      </c>
      <c r="P113" s="141">
        <f>O113*H113</f>
        <v>0</v>
      </c>
      <c r="Q113" s="141">
        <v>0</v>
      </c>
      <c r="R113" s="141">
        <f>Q113*H113</f>
        <v>0</v>
      </c>
      <c r="S113" s="141">
        <v>0</v>
      </c>
      <c r="T113" s="142">
        <f>S113*H113</f>
        <v>0</v>
      </c>
      <c r="AR113" s="143" t="s">
        <v>112</v>
      </c>
      <c r="AT113" s="143" t="s">
        <v>212</v>
      </c>
      <c r="AU113" s="143" t="s">
        <v>82</v>
      </c>
      <c r="AY113" s="18" t="s">
        <v>208</v>
      </c>
      <c r="BE113" s="144">
        <f>IF(N113="základní",J113,0)</f>
        <v>0</v>
      </c>
      <c r="BF113" s="144">
        <f>IF(N113="snížená",J113,0)</f>
        <v>0</v>
      </c>
      <c r="BG113" s="144">
        <f>IF(N113="zákl. přenesená",J113,0)</f>
        <v>0</v>
      </c>
      <c r="BH113" s="144">
        <f>IF(N113="sníž. přenesená",J113,0)</f>
        <v>0</v>
      </c>
      <c r="BI113" s="144">
        <f>IF(N113="nulová",J113,0)</f>
        <v>0</v>
      </c>
      <c r="BJ113" s="18" t="s">
        <v>80</v>
      </c>
      <c r="BK113" s="144">
        <f>ROUND(I113*H113,2)</f>
        <v>0</v>
      </c>
      <c r="BL113" s="18" t="s">
        <v>112</v>
      </c>
      <c r="BM113" s="143" t="s">
        <v>1331</v>
      </c>
    </row>
    <row r="114" spans="2:47" s="1" customFormat="1" ht="19.5">
      <c r="B114" s="33"/>
      <c r="D114" s="145" t="s">
        <v>218</v>
      </c>
      <c r="F114" s="146" t="s">
        <v>1332</v>
      </c>
      <c r="I114" s="147"/>
      <c r="L114" s="33"/>
      <c r="M114" s="148"/>
      <c r="T114" s="54"/>
      <c r="AT114" s="18" t="s">
        <v>218</v>
      </c>
      <c r="AU114" s="18" t="s">
        <v>82</v>
      </c>
    </row>
    <row r="115" spans="2:51" s="13" customFormat="1" ht="12">
      <c r="B115" s="157"/>
      <c r="D115" s="145" t="s">
        <v>222</v>
      </c>
      <c r="E115" s="158" t="s">
        <v>19</v>
      </c>
      <c r="F115" s="159" t="s">
        <v>1333</v>
      </c>
      <c r="H115" s="160">
        <v>11.04</v>
      </c>
      <c r="I115" s="161"/>
      <c r="L115" s="157"/>
      <c r="M115" s="162"/>
      <c r="T115" s="163"/>
      <c r="AT115" s="158" t="s">
        <v>222</v>
      </c>
      <c r="AU115" s="158" t="s">
        <v>82</v>
      </c>
      <c r="AV115" s="13" t="s">
        <v>82</v>
      </c>
      <c r="AW115" s="13" t="s">
        <v>35</v>
      </c>
      <c r="AX115" s="13" t="s">
        <v>80</v>
      </c>
      <c r="AY115" s="158" t="s">
        <v>208</v>
      </c>
    </row>
    <row r="116" spans="2:65" s="1" customFormat="1" ht="16.5" customHeight="1">
      <c r="B116" s="33"/>
      <c r="C116" s="132" t="s">
        <v>112</v>
      </c>
      <c r="D116" s="132" t="s">
        <v>212</v>
      </c>
      <c r="E116" s="133" t="s">
        <v>1149</v>
      </c>
      <c r="F116" s="134" t="s">
        <v>1150</v>
      </c>
      <c r="G116" s="135" t="s">
        <v>286</v>
      </c>
      <c r="H116" s="136">
        <v>19.872</v>
      </c>
      <c r="I116" s="137"/>
      <c r="J116" s="138">
        <f>ROUND(I116*H116,2)</f>
        <v>0</v>
      </c>
      <c r="K116" s="134" t="s">
        <v>19</v>
      </c>
      <c r="L116" s="33"/>
      <c r="M116" s="139" t="s">
        <v>19</v>
      </c>
      <c r="N116" s="140" t="s">
        <v>45</v>
      </c>
      <c r="P116" s="141">
        <f>O116*H116</f>
        <v>0</v>
      </c>
      <c r="Q116" s="141">
        <v>0</v>
      </c>
      <c r="R116" s="141">
        <f>Q116*H116</f>
        <v>0</v>
      </c>
      <c r="S116" s="141">
        <v>0</v>
      </c>
      <c r="T116" s="142">
        <f>S116*H116</f>
        <v>0</v>
      </c>
      <c r="AR116" s="143" t="s">
        <v>112</v>
      </c>
      <c r="AT116" s="143" t="s">
        <v>212</v>
      </c>
      <c r="AU116" s="143" t="s">
        <v>82</v>
      </c>
      <c r="AY116" s="18" t="s">
        <v>208</v>
      </c>
      <c r="BE116" s="144">
        <f>IF(N116="základní",J116,0)</f>
        <v>0</v>
      </c>
      <c r="BF116" s="144">
        <f>IF(N116="snížená",J116,0)</f>
        <v>0</v>
      </c>
      <c r="BG116" s="144">
        <f>IF(N116="zákl. přenesená",J116,0)</f>
        <v>0</v>
      </c>
      <c r="BH116" s="144">
        <f>IF(N116="sníž. přenesená",J116,0)</f>
        <v>0</v>
      </c>
      <c r="BI116" s="144">
        <f>IF(N116="nulová",J116,0)</f>
        <v>0</v>
      </c>
      <c r="BJ116" s="18" t="s">
        <v>80</v>
      </c>
      <c r="BK116" s="144">
        <f>ROUND(I116*H116,2)</f>
        <v>0</v>
      </c>
      <c r="BL116" s="18" t="s">
        <v>112</v>
      </c>
      <c r="BM116" s="143" t="s">
        <v>1334</v>
      </c>
    </row>
    <row r="117" spans="2:47" s="1" customFormat="1" ht="12">
      <c r="B117" s="33"/>
      <c r="D117" s="145" t="s">
        <v>218</v>
      </c>
      <c r="F117" s="146" t="s">
        <v>1152</v>
      </c>
      <c r="I117" s="147"/>
      <c r="L117" s="33"/>
      <c r="M117" s="148"/>
      <c r="T117" s="54"/>
      <c r="AT117" s="18" t="s">
        <v>218</v>
      </c>
      <c r="AU117" s="18" t="s">
        <v>82</v>
      </c>
    </row>
    <row r="118" spans="2:51" s="13" customFormat="1" ht="12">
      <c r="B118" s="157"/>
      <c r="D118" s="145" t="s">
        <v>222</v>
      </c>
      <c r="E118" s="158" t="s">
        <v>19</v>
      </c>
      <c r="F118" s="159" t="s">
        <v>1335</v>
      </c>
      <c r="H118" s="160">
        <v>19.872</v>
      </c>
      <c r="I118" s="161"/>
      <c r="L118" s="157"/>
      <c r="M118" s="162"/>
      <c r="T118" s="163"/>
      <c r="AT118" s="158" t="s">
        <v>222</v>
      </c>
      <c r="AU118" s="158" t="s">
        <v>82</v>
      </c>
      <c r="AV118" s="13" t="s">
        <v>82</v>
      </c>
      <c r="AW118" s="13" t="s">
        <v>35</v>
      </c>
      <c r="AX118" s="13" t="s">
        <v>80</v>
      </c>
      <c r="AY118" s="158" t="s">
        <v>208</v>
      </c>
    </row>
    <row r="119" spans="2:65" s="1" customFormat="1" ht="16.5" customHeight="1">
      <c r="B119" s="33"/>
      <c r="C119" s="132" t="s">
        <v>775</v>
      </c>
      <c r="D119" s="132" t="s">
        <v>212</v>
      </c>
      <c r="E119" s="133" t="s">
        <v>1155</v>
      </c>
      <c r="F119" s="134" t="s">
        <v>1156</v>
      </c>
      <c r="G119" s="135" t="s">
        <v>762</v>
      </c>
      <c r="H119" s="136">
        <v>11.04</v>
      </c>
      <c r="I119" s="137"/>
      <c r="J119" s="138">
        <f>ROUND(I119*H119,2)</f>
        <v>0</v>
      </c>
      <c r="K119" s="134" t="s">
        <v>19</v>
      </c>
      <c r="L119" s="33"/>
      <c r="M119" s="139" t="s">
        <v>19</v>
      </c>
      <c r="N119" s="140" t="s">
        <v>45</v>
      </c>
      <c r="P119" s="141">
        <f>O119*H119</f>
        <v>0</v>
      </c>
      <c r="Q119" s="141">
        <v>0</v>
      </c>
      <c r="R119" s="141">
        <f>Q119*H119</f>
        <v>0</v>
      </c>
      <c r="S119" s="141">
        <v>0</v>
      </c>
      <c r="T119" s="142">
        <f>S119*H119</f>
        <v>0</v>
      </c>
      <c r="AR119" s="143" t="s">
        <v>112</v>
      </c>
      <c r="AT119" s="143" t="s">
        <v>212</v>
      </c>
      <c r="AU119" s="143" t="s">
        <v>82</v>
      </c>
      <c r="AY119" s="18" t="s">
        <v>208</v>
      </c>
      <c r="BE119" s="144">
        <f>IF(N119="základní",J119,0)</f>
        <v>0</v>
      </c>
      <c r="BF119" s="144">
        <f>IF(N119="snížená",J119,0)</f>
        <v>0</v>
      </c>
      <c r="BG119" s="144">
        <f>IF(N119="zákl. přenesená",J119,0)</f>
        <v>0</v>
      </c>
      <c r="BH119" s="144">
        <f>IF(N119="sníž. přenesená",J119,0)</f>
        <v>0</v>
      </c>
      <c r="BI119" s="144">
        <f>IF(N119="nulová",J119,0)</f>
        <v>0</v>
      </c>
      <c r="BJ119" s="18" t="s">
        <v>80</v>
      </c>
      <c r="BK119" s="144">
        <f>ROUND(I119*H119,2)</f>
        <v>0</v>
      </c>
      <c r="BL119" s="18" t="s">
        <v>112</v>
      </c>
      <c r="BM119" s="143" t="s">
        <v>1336</v>
      </c>
    </row>
    <row r="120" spans="2:47" s="1" customFormat="1" ht="12">
      <c r="B120" s="33"/>
      <c r="D120" s="145" t="s">
        <v>218</v>
      </c>
      <c r="F120" s="146" t="s">
        <v>1158</v>
      </c>
      <c r="I120" s="147"/>
      <c r="L120" s="33"/>
      <c r="M120" s="148"/>
      <c r="T120" s="54"/>
      <c r="AT120" s="18" t="s">
        <v>218</v>
      </c>
      <c r="AU120" s="18" t="s">
        <v>82</v>
      </c>
    </row>
    <row r="121" spans="2:65" s="1" customFormat="1" ht="16.5" customHeight="1">
      <c r="B121" s="33"/>
      <c r="C121" s="132" t="s">
        <v>209</v>
      </c>
      <c r="D121" s="132" t="s">
        <v>212</v>
      </c>
      <c r="E121" s="133" t="s">
        <v>1337</v>
      </c>
      <c r="F121" s="134" t="s">
        <v>1338</v>
      </c>
      <c r="G121" s="135" t="s">
        <v>215</v>
      </c>
      <c r="H121" s="136">
        <v>11.4</v>
      </c>
      <c r="I121" s="137"/>
      <c r="J121" s="138">
        <f>ROUND(I121*H121,2)</f>
        <v>0</v>
      </c>
      <c r="K121" s="134" t="s">
        <v>19</v>
      </c>
      <c r="L121" s="33"/>
      <c r="M121" s="139" t="s">
        <v>19</v>
      </c>
      <c r="N121" s="140" t="s">
        <v>45</v>
      </c>
      <c r="P121" s="141">
        <f>O121*H121</f>
        <v>0</v>
      </c>
      <c r="Q121" s="141">
        <v>0</v>
      </c>
      <c r="R121" s="141">
        <f>Q121*H121</f>
        <v>0</v>
      </c>
      <c r="S121" s="141">
        <v>0</v>
      </c>
      <c r="T121" s="142">
        <f>S121*H121</f>
        <v>0</v>
      </c>
      <c r="AR121" s="143" t="s">
        <v>112</v>
      </c>
      <c r="AT121" s="143" t="s">
        <v>212</v>
      </c>
      <c r="AU121" s="143" t="s">
        <v>82</v>
      </c>
      <c r="AY121" s="18" t="s">
        <v>208</v>
      </c>
      <c r="BE121" s="144">
        <f>IF(N121="základní",J121,0)</f>
        <v>0</v>
      </c>
      <c r="BF121" s="144">
        <f>IF(N121="snížená",J121,0)</f>
        <v>0</v>
      </c>
      <c r="BG121" s="144">
        <f>IF(N121="zákl. přenesená",J121,0)</f>
        <v>0</v>
      </c>
      <c r="BH121" s="144">
        <f>IF(N121="sníž. přenesená",J121,0)</f>
        <v>0</v>
      </c>
      <c r="BI121" s="144">
        <f>IF(N121="nulová",J121,0)</f>
        <v>0</v>
      </c>
      <c r="BJ121" s="18" t="s">
        <v>80</v>
      </c>
      <c r="BK121" s="144">
        <f>ROUND(I121*H121,2)</f>
        <v>0</v>
      </c>
      <c r="BL121" s="18" t="s">
        <v>112</v>
      </c>
      <c r="BM121" s="143" t="s">
        <v>1339</v>
      </c>
    </row>
    <row r="122" spans="2:47" s="1" customFormat="1" ht="12">
      <c r="B122" s="33"/>
      <c r="D122" s="145" t="s">
        <v>218</v>
      </c>
      <c r="F122" s="146" t="s">
        <v>1340</v>
      </c>
      <c r="I122" s="147"/>
      <c r="L122" s="33"/>
      <c r="M122" s="148"/>
      <c r="T122" s="54"/>
      <c r="AT122" s="18" t="s">
        <v>218</v>
      </c>
      <c r="AU122" s="18" t="s">
        <v>82</v>
      </c>
    </row>
    <row r="123" spans="2:51" s="13" customFormat="1" ht="12">
      <c r="B123" s="157"/>
      <c r="D123" s="145" t="s">
        <v>222</v>
      </c>
      <c r="E123" s="158" t="s">
        <v>19</v>
      </c>
      <c r="F123" s="159" t="s">
        <v>1341</v>
      </c>
      <c r="H123" s="160">
        <v>11.4</v>
      </c>
      <c r="I123" s="161"/>
      <c r="L123" s="157"/>
      <c r="M123" s="162"/>
      <c r="T123" s="163"/>
      <c r="AT123" s="158" t="s">
        <v>222</v>
      </c>
      <c r="AU123" s="158" t="s">
        <v>82</v>
      </c>
      <c r="AV123" s="13" t="s">
        <v>82</v>
      </c>
      <c r="AW123" s="13" t="s">
        <v>35</v>
      </c>
      <c r="AX123" s="13" t="s">
        <v>80</v>
      </c>
      <c r="AY123" s="158" t="s">
        <v>208</v>
      </c>
    </row>
    <row r="124" spans="2:63" s="11" customFormat="1" ht="22.9" customHeight="1">
      <c r="B124" s="120"/>
      <c r="D124" s="121" t="s">
        <v>73</v>
      </c>
      <c r="E124" s="130" t="s">
        <v>82</v>
      </c>
      <c r="F124" s="130" t="s">
        <v>1342</v>
      </c>
      <c r="I124" s="123"/>
      <c r="J124" s="131">
        <f>BK124</f>
        <v>0</v>
      </c>
      <c r="L124" s="120"/>
      <c r="M124" s="125"/>
      <c r="P124" s="126">
        <f>SUM(P125:P147)</f>
        <v>0</v>
      </c>
      <c r="R124" s="126">
        <f>SUM(R125:R147)</f>
        <v>18.045111019999997</v>
      </c>
      <c r="T124" s="127">
        <f>SUM(T125:T147)</f>
        <v>0</v>
      </c>
      <c r="AR124" s="121" t="s">
        <v>80</v>
      </c>
      <c r="AT124" s="128" t="s">
        <v>73</v>
      </c>
      <c r="AU124" s="128" t="s">
        <v>80</v>
      </c>
      <c r="AY124" s="121" t="s">
        <v>208</v>
      </c>
      <c r="BK124" s="129">
        <f>SUM(BK125:BK147)</f>
        <v>0</v>
      </c>
    </row>
    <row r="125" spans="2:65" s="1" customFormat="1" ht="16.5" customHeight="1">
      <c r="B125" s="33"/>
      <c r="C125" s="132" t="s">
        <v>788</v>
      </c>
      <c r="D125" s="132" t="s">
        <v>212</v>
      </c>
      <c r="E125" s="133" t="s">
        <v>1343</v>
      </c>
      <c r="F125" s="134" t="s">
        <v>1344</v>
      </c>
      <c r="G125" s="135" t="s">
        <v>762</v>
      </c>
      <c r="H125" s="136">
        <v>3.658</v>
      </c>
      <c r="I125" s="137"/>
      <c r="J125" s="138">
        <f>ROUND(I125*H125,2)</f>
        <v>0</v>
      </c>
      <c r="K125" s="134" t="s">
        <v>1232</v>
      </c>
      <c r="L125" s="33"/>
      <c r="M125" s="139" t="s">
        <v>19</v>
      </c>
      <c r="N125" s="140" t="s">
        <v>45</v>
      </c>
      <c r="P125" s="141">
        <f>O125*H125</f>
        <v>0</v>
      </c>
      <c r="Q125" s="141">
        <v>2.45329</v>
      </c>
      <c r="R125" s="141">
        <f>Q125*H125</f>
        <v>8.97413482</v>
      </c>
      <c r="S125" s="141">
        <v>0</v>
      </c>
      <c r="T125" s="142">
        <f>S125*H125</f>
        <v>0</v>
      </c>
      <c r="AR125" s="143" t="s">
        <v>112</v>
      </c>
      <c r="AT125" s="143" t="s">
        <v>212</v>
      </c>
      <c r="AU125" s="143" t="s">
        <v>82</v>
      </c>
      <c r="AY125" s="18" t="s">
        <v>208</v>
      </c>
      <c r="BE125" s="144">
        <f>IF(N125="základní",J125,0)</f>
        <v>0</v>
      </c>
      <c r="BF125" s="144">
        <f>IF(N125="snížená",J125,0)</f>
        <v>0</v>
      </c>
      <c r="BG125" s="144">
        <f>IF(N125="zákl. přenesená",J125,0)</f>
        <v>0</v>
      </c>
      <c r="BH125" s="144">
        <f>IF(N125="sníž. přenesená",J125,0)</f>
        <v>0</v>
      </c>
      <c r="BI125" s="144">
        <f>IF(N125="nulová",J125,0)</f>
        <v>0</v>
      </c>
      <c r="BJ125" s="18" t="s">
        <v>80</v>
      </c>
      <c r="BK125" s="144">
        <f>ROUND(I125*H125,2)</f>
        <v>0</v>
      </c>
      <c r="BL125" s="18" t="s">
        <v>112</v>
      </c>
      <c r="BM125" s="143" t="s">
        <v>1345</v>
      </c>
    </row>
    <row r="126" spans="2:47" s="1" customFormat="1" ht="12">
      <c r="B126" s="33"/>
      <c r="D126" s="145" t="s">
        <v>218</v>
      </c>
      <c r="F126" s="146" t="s">
        <v>1346</v>
      </c>
      <c r="I126" s="147"/>
      <c r="L126" s="33"/>
      <c r="M126" s="148"/>
      <c r="T126" s="54"/>
      <c r="AT126" s="18" t="s">
        <v>218</v>
      </c>
      <c r="AU126" s="18" t="s">
        <v>82</v>
      </c>
    </row>
    <row r="127" spans="2:47" s="1" customFormat="1" ht="12">
      <c r="B127" s="33"/>
      <c r="D127" s="149" t="s">
        <v>220</v>
      </c>
      <c r="F127" s="150" t="s">
        <v>1347</v>
      </c>
      <c r="I127" s="147"/>
      <c r="L127" s="33"/>
      <c r="M127" s="148"/>
      <c r="T127" s="54"/>
      <c r="AT127" s="18" t="s">
        <v>220</v>
      </c>
      <c r="AU127" s="18" t="s">
        <v>82</v>
      </c>
    </row>
    <row r="128" spans="2:51" s="13" customFormat="1" ht="12">
      <c r="B128" s="157"/>
      <c r="D128" s="145" t="s">
        <v>222</v>
      </c>
      <c r="E128" s="158" t="s">
        <v>19</v>
      </c>
      <c r="F128" s="159" t="s">
        <v>1348</v>
      </c>
      <c r="H128" s="160">
        <v>1.678</v>
      </c>
      <c r="I128" s="161"/>
      <c r="L128" s="157"/>
      <c r="M128" s="162"/>
      <c r="T128" s="163"/>
      <c r="AT128" s="158" t="s">
        <v>222</v>
      </c>
      <c r="AU128" s="158" t="s">
        <v>82</v>
      </c>
      <c r="AV128" s="13" t="s">
        <v>82</v>
      </c>
      <c r="AW128" s="13" t="s">
        <v>35</v>
      </c>
      <c r="AX128" s="13" t="s">
        <v>74</v>
      </c>
      <c r="AY128" s="158" t="s">
        <v>208</v>
      </c>
    </row>
    <row r="129" spans="2:51" s="13" customFormat="1" ht="12">
      <c r="B129" s="157"/>
      <c r="D129" s="145" t="s">
        <v>222</v>
      </c>
      <c r="E129" s="158" t="s">
        <v>19</v>
      </c>
      <c r="F129" s="159" t="s">
        <v>1349</v>
      </c>
      <c r="H129" s="160">
        <v>1.98</v>
      </c>
      <c r="I129" s="161"/>
      <c r="L129" s="157"/>
      <c r="M129" s="162"/>
      <c r="T129" s="163"/>
      <c r="AT129" s="158" t="s">
        <v>222</v>
      </c>
      <c r="AU129" s="158" t="s">
        <v>82</v>
      </c>
      <c r="AV129" s="13" t="s">
        <v>82</v>
      </c>
      <c r="AW129" s="13" t="s">
        <v>35</v>
      </c>
      <c r="AX129" s="13" t="s">
        <v>74</v>
      </c>
      <c r="AY129" s="158" t="s">
        <v>208</v>
      </c>
    </row>
    <row r="130" spans="2:51" s="14" customFormat="1" ht="12">
      <c r="B130" s="164"/>
      <c r="D130" s="145" t="s">
        <v>222</v>
      </c>
      <c r="E130" s="165" t="s">
        <v>19</v>
      </c>
      <c r="F130" s="166" t="s">
        <v>226</v>
      </c>
      <c r="H130" s="167">
        <v>3.658</v>
      </c>
      <c r="I130" s="168"/>
      <c r="L130" s="164"/>
      <c r="M130" s="169"/>
      <c r="T130" s="170"/>
      <c r="AT130" s="165" t="s">
        <v>222</v>
      </c>
      <c r="AU130" s="165" t="s">
        <v>82</v>
      </c>
      <c r="AV130" s="14" t="s">
        <v>112</v>
      </c>
      <c r="AW130" s="14" t="s">
        <v>35</v>
      </c>
      <c r="AX130" s="14" t="s">
        <v>80</v>
      </c>
      <c r="AY130" s="165" t="s">
        <v>208</v>
      </c>
    </row>
    <row r="131" spans="2:65" s="1" customFormat="1" ht="16.5" customHeight="1">
      <c r="B131" s="33"/>
      <c r="C131" s="132" t="s">
        <v>245</v>
      </c>
      <c r="D131" s="132" t="s">
        <v>212</v>
      </c>
      <c r="E131" s="133" t="s">
        <v>1350</v>
      </c>
      <c r="F131" s="134" t="s">
        <v>1351</v>
      </c>
      <c r="G131" s="135" t="s">
        <v>215</v>
      </c>
      <c r="H131" s="136">
        <v>2.75</v>
      </c>
      <c r="I131" s="137"/>
      <c r="J131" s="138">
        <f>ROUND(I131*H131,2)</f>
        <v>0</v>
      </c>
      <c r="K131" s="134" t="s">
        <v>1232</v>
      </c>
      <c r="L131" s="33"/>
      <c r="M131" s="139" t="s">
        <v>19</v>
      </c>
      <c r="N131" s="140" t="s">
        <v>45</v>
      </c>
      <c r="P131" s="141">
        <f>O131*H131</f>
        <v>0</v>
      </c>
      <c r="Q131" s="141">
        <v>0.00269</v>
      </c>
      <c r="R131" s="141">
        <f>Q131*H131</f>
        <v>0.0073975</v>
      </c>
      <c r="S131" s="141">
        <v>0</v>
      </c>
      <c r="T131" s="142">
        <f>S131*H131</f>
        <v>0</v>
      </c>
      <c r="AR131" s="143" t="s">
        <v>112</v>
      </c>
      <c r="AT131" s="143" t="s">
        <v>212</v>
      </c>
      <c r="AU131" s="143" t="s">
        <v>82</v>
      </c>
      <c r="AY131" s="18" t="s">
        <v>208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8" t="s">
        <v>80</v>
      </c>
      <c r="BK131" s="144">
        <f>ROUND(I131*H131,2)</f>
        <v>0</v>
      </c>
      <c r="BL131" s="18" t="s">
        <v>112</v>
      </c>
      <c r="BM131" s="143" t="s">
        <v>1352</v>
      </c>
    </row>
    <row r="132" spans="2:47" s="1" customFormat="1" ht="12">
      <c r="B132" s="33"/>
      <c r="D132" s="145" t="s">
        <v>218</v>
      </c>
      <c r="F132" s="146" t="s">
        <v>1353</v>
      </c>
      <c r="I132" s="147"/>
      <c r="L132" s="33"/>
      <c r="M132" s="148"/>
      <c r="T132" s="54"/>
      <c r="AT132" s="18" t="s">
        <v>218</v>
      </c>
      <c r="AU132" s="18" t="s">
        <v>82</v>
      </c>
    </row>
    <row r="133" spans="2:47" s="1" customFormat="1" ht="12">
      <c r="B133" s="33"/>
      <c r="D133" s="149" t="s">
        <v>220</v>
      </c>
      <c r="F133" s="150" t="s">
        <v>1354</v>
      </c>
      <c r="I133" s="147"/>
      <c r="L133" s="33"/>
      <c r="M133" s="148"/>
      <c r="T133" s="54"/>
      <c r="AT133" s="18" t="s">
        <v>220</v>
      </c>
      <c r="AU133" s="18" t="s">
        <v>82</v>
      </c>
    </row>
    <row r="134" spans="2:51" s="13" customFormat="1" ht="12">
      <c r="B134" s="157"/>
      <c r="D134" s="145" t="s">
        <v>222</v>
      </c>
      <c r="E134" s="158" t="s">
        <v>19</v>
      </c>
      <c r="F134" s="159" t="s">
        <v>1355</v>
      </c>
      <c r="H134" s="160">
        <v>1.65</v>
      </c>
      <c r="I134" s="161"/>
      <c r="L134" s="157"/>
      <c r="M134" s="162"/>
      <c r="T134" s="163"/>
      <c r="AT134" s="158" t="s">
        <v>222</v>
      </c>
      <c r="AU134" s="158" t="s">
        <v>82</v>
      </c>
      <c r="AV134" s="13" t="s">
        <v>82</v>
      </c>
      <c r="AW134" s="13" t="s">
        <v>35</v>
      </c>
      <c r="AX134" s="13" t="s">
        <v>74</v>
      </c>
      <c r="AY134" s="158" t="s">
        <v>208</v>
      </c>
    </row>
    <row r="135" spans="2:51" s="13" customFormat="1" ht="12">
      <c r="B135" s="157"/>
      <c r="D135" s="145" t="s">
        <v>222</v>
      </c>
      <c r="E135" s="158" t="s">
        <v>19</v>
      </c>
      <c r="F135" s="159" t="s">
        <v>1356</v>
      </c>
      <c r="H135" s="160">
        <v>1.1</v>
      </c>
      <c r="I135" s="161"/>
      <c r="L135" s="157"/>
      <c r="M135" s="162"/>
      <c r="T135" s="163"/>
      <c r="AT135" s="158" t="s">
        <v>222</v>
      </c>
      <c r="AU135" s="158" t="s">
        <v>82</v>
      </c>
      <c r="AV135" s="13" t="s">
        <v>82</v>
      </c>
      <c r="AW135" s="13" t="s">
        <v>35</v>
      </c>
      <c r="AX135" s="13" t="s">
        <v>74</v>
      </c>
      <c r="AY135" s="158" t="s">
        <v>208</v>
      </c>
    </row>
    <row r="136" spans="2:51" s="14" customFormat="1" ht="12">
      <c r="B136" s="164"/>
      <c r="D136" s="145" t="s">
        <v>222</v>
      </c>
      <c r="E136" s="165" t="s">
        <v>19</v>
      </c>
      <c r="F136" s="166" t="s">
        <v>226</v>
      </c>
      <c r="H136" s="167">
        <v>2.75</v>
      </c>
      <c r="I136" s="168"/>
      <c r="L136" s="164"/>
      <c r="M136" s="169"/>
      <c r="T136" s="170"/>
      <c r="AT136" s="165" t="s">
        <v>222</v>
      </c>
      <c r="AU136" s="165" t="s">
        <v>82</v>
      </c>
      <c r="AV136" s="14" t="s">
        <v>112</v>
      </c>
      <c r="AW136" s="14" t="s">
        <v>35</v>
      </c>
      <c r="AX136" s="14" t="s">
        <v>80</v>
      </c>
      <c r="AY136" s="165" t="s">
        <v>208</v>
      </c>
    </row>
    <row r="137" spans="2:65" s="1" customFormat="1" ht="16.5" customHeight="1">
      <c r="B137" s="33"/>
      <c r="C137" s="132" t="s">
        <v>273</v>
      </c>
      <c r="D137" s="132" t="s">
        <v>212</v>
      </c>
      <c r="E137" s="133" t="s">
        <v>1357</v>
      </c>
      <c r="F137" s="134" t="s">
        <v>1358</v>
      </c>
      <c r="G137" s="135" t="s">
        <v>215</v>
      </c>
      <c r="H137" s="136">
        <v>2.75</v>
      </c>
      <c r="I137" s="137"/>
      <c r="J137" s="138">
        <f>ROUND(I137*H137,2)</f>
        <v>0</v>
      </c>
      <c r="K137" s="134" t="s">
        <v>1232</v>
      </c>
      <c r="L137" s="33"/>
      <c r="M137" s="139" t="s">
        <v>19</v>
      </c>
      <c r="N137" s="140" t="s">
        <v>45</v>
      </c>
      <c r="P137" s="141">
        <f>O137*H137</f>
        <v>0</v>
      </c>
      <c r="Q137" s="141">
        <v>0</v>
      </c>
      <c r="R137" s="141">
        <f>Q137*H137</f>
        <v>0</v>
      </c>
      <c r="S137" s="141">
        <v>0</v>
      </c>
      <c r="T137" s="142">
        <f>S137*H137</f>
        <v>0</v>
      </c>
      <c r="AR137" s="143" t="s">
        <v>112</v>
      </c>
      <c r="AT137" s="143" t="s">
        <v>212</v>
      </c>
      <c r="AU137" s="143" t="s">
        <v>82</v>
      </c>
      <c r="AY137" s="18" t="s">
        <v>208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8" t="s">
        <v>80</v>
      </c>
      <c r="BK137" s="144">
        <f>ROUND(I137*H137,2)</f>
        <v>0</v>
      </c>
      <c r="BL137" s="18" t="s">
        <v>112</v>
      </c>
      <c r="BM137" s="143" t="s">
        <v>1359</v>
      </c>
    </row>
    <row r="138" spans="2:47" s="1" customFormat="1" ht="12">
      <c r="B138" s="33"/>
      <c r="D138" s="145" t="s">
        <v>218</v>
      </c>
      <c r="F138" s="146" t="s">
        <v>1360</v>
      </c>
      <c r="I138" s="147"/>
      <c r="L138" s="33"/>
      <c r="M138" s="148"/>
      <c r="T138" s="54"/>
      <c r="AT138" s="18" t="s">
        <v>218</v>
      </c>
      <c r="AU138" s="18" t="s">
        <v>82</v>
      </c>
    </row>
    <row r="139" spans="2:47" s="1" customFormat="1" ht="12">
      <c r="B139" s="33"/>
      <c r="D139" s="149" t="s">
        <v>220</v>
      </c>
      <c r="F139" s="150" t="s">
        <v>1361</v>
      </c>
      <c r="I139" s="147"/>
      <c r="L139" s="33"/>
      <c r="M139" s="148"/>
      <c r="T139" s="54"/>
      <c r="AT139" s="18" t="s">
        <v>220</v>
      </c>
      <c r="AU139" s="18" t="s">
        <v>82</v>
      </c>
    </row>
    <row r="140" spans="2:65" s="1" customFormat="1" ht="16.5" customHeight="1">
      <c r="B140" s="33"/>
      <c r="C140" s="132" t="s">
        <v>807</v>
      </c>
      <c r="D140" s="132" t="s">
        <v>212</v>
      </c>
      <c r="E140" s="133" t="s">
        <v>1362</v>
      </c>
      <c r="F140" s="134" t="s">
        <v>1363</v>
      </c>
      <c r="G140" s="135" t="s">
        <v>215</v>
      </c>
      <c r="H140" s="136">
        <v>12.375</v>
      </c>
      <c r="I140" s="137"/>
      <c r="J140" s="138">
        <f>ROUND(I140*H140,2)</f>
        <v>0</v>
      </c>
      <c r="K140" s="134" t="s">
        <v>1232</v>
      </c>
      <c r="L140" s="33"/>
      <c r="M140" s="139" t="s">
        <v>19</v>
      </c>
      <c r="N140" s="140" t="s">
        <v>45</v>
      </c>
      <c r="P140" s="141">
        <f>O140*H140</f>
        <v>0</v>
      </c>
      <c r="Q140" s="141">
        <v>0.71546</v>
      </c>
      <c r="R140" s="141">
        <f>Q140*H140</f>
        <v>8.8538175</v>
      </c>
      <c r="S140" s="141">
        <v>0</v>
      </c>
      <c r="T140" s="142">
        <f>S140*H140</f>
        <v>0</v>
      </c>
      <c r="AR140" s="143" t="s">
        <v>112</v>
      </c>
      <c r="AT140" s="143" t="s">
        <v>212</v>
      </c>
      <c r="AU140" s="143" t="s">
        <v>82</v>
      </c>
      <c r="AY140" s="18" t="s">
        <v>208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8" t="s">
        <v>80</v>
      </c>
      <c r="BK140" s="144">
        <f>ROUND(I140*H140,2)</f>
        <v>0</v>
      </c>
      <c r="BL140" s="18" t="s">
        <v>112</v>
      </c>
      <c r="BM140" s="143" t="s">
        <v>1364</v>
      </c>
    </row>
    <row r="141" spans="2:47" s="1" customFormat="1" ht="19.5">
      <c r="B141" s="33"/>
      <c r="D141" s="145" t="s">
        <v>218</v>
      </c>
      <c r="F141" s="146" t="s">
        <v>1365</v>
      </c>
      <c r="I141" s="147"/>
      <c r="L141" s="33"/>
      <c r="M141" s="148"/>
      <c r="T141" s="54"/>
      <c r="AT141" s="18" t="s">
        <v>218</v>
      </c>
      <c r="AU141" s="18" t="s">
        <v>82</v>
      </c>
    </row>
    <row r="142" spans="2:47" s="1" customFormat="1" ht="12">
      <c r="B142" s="33"/>
      <c r="D142" s="149" t="s">
        <v>220</v>
      </c>
      <c r="F142" s="150" t="s">
        <v>1366</v>
      </c>
      <c r="I142" s="147"/>
      <c r="L142" s="33"/>
      <c r="M142" s="148"/>
      <c r="T142" s="54"/>
      <c r="AT142" s="18" t="s">
        <v>220</v>
      </c>
      <c r="AU142" s="18" t="s">
        <v>82</v>
      </c>
    </row>
    <row r="143" spans="2:51" s="13" customFormat="1" ht="12">
      <c r="B143" s="157"/>
      <c r="D143" s="145" t="s">
        <v>222</v>
      </c>
      <c r="E143" s="158" t="s">
        <v>19</v>
      </c>
      <c r="F143" s="159" t="s">
        <v>1367</v>
      </c>
      <c r="H143" s="160">
        <v>12.375</v>
      </c>
      <c r="I143" s="161"/>
      <c r="L143" s="157"/>
      <c r="M143" s="162"/>
      <c r="T143" s="163"/>
      <c r="AT143" s="158" t="s">
        <v>222</v>
      </c>
      <c r="AU143" s="158" t="s">
        <v>82</v>
      </c>
      <c r="AV143" s="13" t="s">
        <v>82</v>
      </c>
      <c r="AW143" s="13" t="s">
        <v>35</v>
      </c>
      <c r="AX143" s="13" t="s">
        <v>80</v>
      </c>
      <c r="AY143" s="158" t="s">
        <v>208</v>
      </c>
    </row>
    <row r="144" spans="2:65" s="1" customFormat="1" ht="16.5" customHeight="1">
      <c r="B144" s="33"/>
      <c r="C144" s="132" t="s">
        <v>646</v>
      </c>
      <c r="D144" s="132" t="s">
        <v>212</v>
      </c>
      <c r="E144" s="133" t="s">
        <v>1368</v>
      </c>
      <c r="F144" s="134" t="s">
        <v>1369</v>
      </c>
      <c r="G144" s="135" t="s">
        <v>286</v>
      </c>
      <c r="H144" s="136">
        <v>0.198</v>
      </c>
      <c r="I144" s="137"/>
      <c r="J144" s="138">
        <f>ROUND(I144*H144,2)</f>
        <v>0</v>
      </c>
      <c r="K144" s="134" t="s">
        <v>1232</v>
      </c>
      <c r="L144" s="33"/>
      <c r="M144" s="139" t="s">
        <v>19</v>
      </c>
      <c r="N144" s="140" t="s">
        <v>45</v>
      </c>
      <c r="P144" s="141">
        <f>O144*H144</f>
        <v>0</v>
      </c>
      <c r="Q144" s="141">
        <v>1.0594</v>
      </c>
      <c r="R144" s="141">
        <f>Q144*H144</f>
        <v>0.20976119999999998</v>
      </c>
      <c r="S144" s="141">
        <v>0</v>
      </c>
      <c r="T144" s="142">
        <f>S144*H144</f>
        <v>0</v>
      </c>
      <c r="AR144" s="143" t="s">
        <v>112</v>
      </c>
      <c r="AT144" s="143" t="s">
        <v>212</v>
      </c>
      <c r="AU144" s="143" t="s">
        <v>82</v>
      </c>
      <c r="AY144" s="18" t="s">
        <v>208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8" t="s">
        <v>80</v>
      </c>
      <c r="BK144" s="144">
        <f>ROUND(I144*H144,2)</f>
        <v>0</v>
      </c>
      <c r="BL144" s="18" t="s">
        <v>112</v>
      </c>
      <c r="BM144" s="143" t="s">
        <v>1370</v>
      </c>
    </row>
    <row r="145" spans="2:47" s="1" customFormat="1" ht="19.5">
      <c r="B145" s="33"/>
      <c r="D145" s="145" t="s">
        <v>218</v>
      </c>
      <c r="F145" s="146" t="s">
        <v>1371</v>
      </c>
      <c r="I145" s="147"/>
      <c r="L145" s="33"/>
      <c r="M145" s="148"/>
      <c r="T145" s="54"/>
      <c r="AT145" s="18" t="s">
        <v>218</v>
      </c>
      <c r="AU145" s="18" t="s">
        <v>82</v>
      </c>
    </row>
    <row r="146" spans="2:47" s="1" customFormat="1" ht="12">
      <c r="B146" s="33"/>
      <c r="D146" s="149" t="s">
        <v>220</v>
      </c>
      <c r="F146" s="150" t="s">
        <v>1372</v>
      </c>
      <c r="I146" s="147"/>
      <c r="L146" s="33"/>
      <c r="M146" s="148"/>
      <c r="T146" s="54"/>
      <c r="AT146" s="18" t="s">
        <v>220</v>
      </c>
      <c r="AU146" s="18" t="s">
        <v>82</v>
      </c>
    </row>
    <row r="147" spans="2:51" s="13" customFormat="1" ht="12">
      <c r="B147" s="157"/>
      <c r="D147" s="145" t="s">
        <v>222</v>
      </c>
      <c r="E147" s="158" t="s">
        <v>19</v>
      </c>
      <c r="F147" s="159" t="s">
        <v>1373</v>
      </c>
      <c r="H147" s="160">
        <v>0.198</v>
      </c>
      <c r="I147" s="161"/>
      <c r="L147" s="157"/>
      <c r="M147" s="162"/>
      <c r="T147" s="163"/>
      <c r="AT147" s="158" t="s">
        <v>222</v>
      </c>
      <c r="AU147" s="158" t="s">
        <v>82</v>
      </c>
      <c r="AV147" s="13" t="s">
        <v>82</v>
      </c>
      <c r="AW147" s="13" t="s">
        <v>35</v>
      </c>
      <c r="AX147" s="13" t="s">
        <v>80</v>
      </c>
      <c r="AY147" s="158" t="s">
        <v>208</v>
      </c>
    </row>
    <row r="148" spans="2:63" s="11" customFormat="1" ht="22.9" customHeight="1">
      <c r="B148" s="120"/>
      <c r="D148" s="121" t="s">
        <v>73</v>
      </c>
      <c r="E148" s="130" t="s">
        <v>90</v>
      </c>
      <c r="F148" s="130" t="s">
        <v>1160</v>
      </c>
      <c r="I148" s="123"/>
      <c r="J148" s="131">
        <f>BK148</f>
        <v>0</v>
      </c>
      <c r="L148" s="120"/>
      <c r="M148" s="125"/>
      <c r="P148" s="126">
        <f>SUM(P149:P152)</f>
        <v>0</v>
      </c>
      <c r="R148" s="126">
        <f>SUM(R149:R152)</f>
        <v>0.403326</v>
      </c>
      <c r="T148" s="127">
        <f>SUM(T149:T152)</f>
        <v>0</v>
      </c>
      <c r="AR148" s="121" t="s">
        <v>80</v>
      </c>
      <c r="AT148" s="128" t="s">
        <v>73</v>
      </c>
      <c r="AU148" s="128" t="s">
        <v>80</v>
      </c>
      <c r="AY148" s="121" t="s">
        <v>208</v>
      </c>
      <c r="BK148" s="129">
        <f>SUM(BK149:BK152)</f>
        <v>0</v>
      </c>
    </row>
    <row r="149" spans="2:65" s="1" customFormat="1" ht="16.5" customHeight="1">
      <c r="B149" s="33"/>
      <c r="C149" s="132" t="s">
        <v>8</v>
      </c>
      <c r="D149" s="132" t="s">
        <v>212</v>
      </c>
      <c r="E149" s="133" t="s">
        <v>1374</v>
      </c>
      <c r="F149" s="134" t="s">
        <v>1375</v>
      </c>
      <c r="G149" s="135" t="s">
        <v>236</v>
      </c>
      <c r="H149" s="136">
        <v>9.9</v>
      </c>
      <c r="I149" s="137"/>
      <c r="J149" s="138">
        <f>ROUND(I149*H149,2)</f>
        <v>0</v>
      </c>
      <c r="K149" s="134" t="s">
        <v>1232</v>
      </c>
      <c r="L149" s="33"/>
      <c r="M149" s="139" t="s">
        <v>19</v>
      </c>
      <c r="N149" s="140" t="s">
        <v>45</v>
      </c>
      <c r="P149" s="141">
        <f>O149*H149</f>
        <v>0</v>
      </c>
      <c r="Q149" s="141">
        <v>0.04074</v>
      </c>
      <c r="R149" s="141">
        <f>Q149*H149</f>
        <v>0.403326</v>
      </c>
      <c r="S149" s="141">
        <v>0</v>
      </c>
      <c r="T149" s="142">
        <f>S149*H149</f>
        <v>0</v>
      </c>
      <c r="AR149" s="143" t="s">
        <v>112</v>
      </c>
      <c r="AT149" s="143" t="s">
        <v>212</v>
      </c>
      <c r="AU149" s="143" t="s">
        <v>82</v>
      </c>
      <c r="AY149" s="18" t="s">
        <v>208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8" t="s">
        <v>80</v>
      </c>
      <c r="BK149" s="144">
        <f>ROUND(I149*H149,2)</f>
        <v>0</v>
      </c>
      <c r="BL149" s="18" t="s">
        <v>112</v>
      </c>
      <c r="BM149" s="143" t="s">
        <v>1376</v>
      </c>
    </row>
    <row r="150" spans="2:47" s="1" customFormat="1" ht="19.5">
      <c r="B150" s="33"/>
      <c r="D150" s="145" t="s">
        <v>218</v>
      </c>
      <c r="F150" s="146" t="s">
        <v>1377</v>
      </c>
      <c r="I150" s="147"/>
      <c r="L150" s="33"/>
      <c r="M150" s="148"/>
      <c r="T150" s="54"/>
      <c r="AT150" s="18" t="s">
        <v>218</v>
      </c>
      <c r="AU150" s="18" t="s">
        <v>82</v>
      </c>
    </row>
    <row r="151" spans="2:47" s="1" customFormat="1" ht="12">
      <c r="B151" s="33"/>
      <c r="D151" s="149" t="s">
        <v>220</v>
      </c>
      <c r="F151" s="150" t="s">
        <v>1378</v>
      </c>
      <c r="I151" s="147"/>
      <c r="L151" s="33"/>
      <c r="M151" s="148"/>
      <c r="T151" s="54"/>
      <c r="AT151" s="18" t="s">
        <v>220</v>
      </c>
      <c r="AU151" s="18" t="s">
        <v>82</v>
      </c>
    </row>
    <row r="152" spans="2:51" s="13" customFormat="1" ht="12">
      <c r="B152" s="157"/>
      <c r="D152" s="145" t="s">
        <v>222</v>
      </c>
      <c r="E152" s="158" t="s">
        <v>19</v>
      </c>
      <c r="F152" s="159" t="s">
        <v>1379</v>
      </c>
      <c r="H152" s="160">
        <v>9.9</v>
      </c>
      <c r="I152" s="161"/>
      <c r="L152" s="157"/>
      <c r="M152" s="162"/>
      <c r="T152" s="163"/>
      <c r="AT152" s="158" t="s">
        <v>222</v>
      </c>
      <c r="AU152" s="158" t="s">
        <v>82</v>
      </c>
      <c r="AV152" s="13" t="s">
        <v>82</v>
      </c>
      <c r="AW152" s="13" t="s">
        <v>35</v>
      </c>
      <c r="AX152" s="13" t="s">
        <v>80</v>
      </c>
      <c r="AY152" s="158" t="s">
        <v>208</v>
      </c>
    </row>
    <row r="153" spans="2:63" s="11" customFormat="1" ht="22.9" customHeight="1">
      <c r="B153" s="120"/>
      <c r="D153" s="121" t="s">
        <v>73</v>
      </c>
      <c r="E153" s="130" t="s">
        <v>112</v>
      </c>
      <c r="F153" s="130" t="s">
        <v>1249</v>
      </c>
      <c r="I153" s="123"/>
      <c r="J153" s="131">
        <f>BK153</f>
        <v>0</v>
      </c>
      <c r="L153" s="120"/>
      <c r="M153" s="125"/>
      <c r="P153" s="126">
        <f>SUM(P154:P177)</f>
        <v>0</v>
      </c>
      <c r="R153" s="126">
        <f>SUM(R154:R177)</f>
        <v>0.43817925</v>
      </c>
      <c r="T153" s="127">
        <f>SUM(T154:T177)</f>
        <v>0</v>
      </c>
      <c r="AR153" s="121" t="s">
        <v>80</v>
      </c>
      <c r="AT153" s="128" t="s">
        <v>73</v>
      </c>
      <c r="AU153" s="128" t="s">
        <v>80</v>
      </c>
      <c r="AY153" s="121" t="s">
        <v>208</v>
      </c>
      <c r="BK153" s="129">
        <f>SUM(BK154:BK177)</f>
        <v>0</v>
      </c>
    </row>
    <row r="154" spans="2:65" s="1" customFormat="1" ht="21.75" customHeight="1">
      <c r="B154" s="33"/>
      <c r="C154" s="132" t="s">
        <v>829</v>
      </c>
      <c r="D154" s="132" t="s">
        <v>212</v>
      </c>
      <c r="E154" s="133" t="s">
        <v>1380</v>
      </c>
      <c r="F154" s="134" t="s">
        <v>1381</v>
      </c>
      <c r="G154" s="135" t="s">
        <v>286</v>
      </c>
      <c r="H154" s="136">
        <v>0.339</v>
      </c>
      <c r="I154" s="137"/>
      <c r="J154" s="138">
        <f>ROUND(I154*H154,2)</f>
        <v>0</v>
      </c>
      <c r="K154" s="134" t="s">
        <v>1239</v>
      </c>
      <c r="L154" s="33"/>
      <c r="M154" s="139" t="s">
        <v>19</v>
      </c>
      <c r="N154" s="140" t="s">
        <v>45</v>
      </c>
      <c r="P154" s="141">
        <f>O154*H154</f>
        <v>0</v>
      </c>
      <c r="Q154" s="141">
        <v>0.01954</v>
      </c>
      <c r="R154" s="141">
        <f>Q154*H154</f>
        <v>0.00662406</v>
      </c>
      <c r="S154" s="141">
        <v>0</v>
      </c>
      <c r="T154" s="142">
        <f>S154*H154</f>
        <v>0</v>
      </c>
      <c r="AR154" s="143" t="s">
        <v>112</v>
      </c>
      <c r="AT154" s="143" t="s">
        <v>212</v>
      </c>
      <c r="AU154" s="143" t="s">
        <v>82</v>
      </c>
      <c r="AY154" s="18" t="s">
        <v>208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8" t="s">
        <v>80</v>
      </c>
      <c r="BK154" s="144">
        <f>ROUND(I154*H154,2)</f>
        <v>0</v>
      </c>
      <c r="BL154" s="18" t="s">
        <v>112</v>
      </c>
      <c r="BM154" s="143" t="s">
        <v>1382</v>
      </c>
    </row>
    <row r="155" spans="2:47" s="1" customFormat="1" ht="12">
      <c r="B155" s="33"/>
      <c r="D155" s="145" t="s">
        <v>218</v>
      </c>
      <c r="F155" s="146" t="s">
        <v>1383</v>
      </c>
      <c r="I155" s="147"/>
      <c r="L155" s="33"/>
      <c r="M155" s="148"/>
      <c r="T155" s="54"/>
      <c r="AT155" s="18" t="s">
        <v>218</v>
      </c>
      <c r="AU155" s="18" t="s">
        <v>82</v>
      </c>
    </row>
    <row r="156" spans="2:47" s="1" customFormat="1" ht="12">
      <c r="B156" s="33"/>
      <c r="D156" s="149" t="s">
        <v>220</v>
      </c>
      <c r="F156" s="150" t="s">
        <v>1384</v>
      </c>
      <c r="I156" s="147"/>
      <c r="L156" s="33"/>
      <c r="M156" s="148"/>
      <c r="T156" s="54"/>
      <c r="AT156" s="18" t="s">
        <v>220</v>
      </c>
      <c r="AU156" s="18" t="s">
        <v>82</v>
      </c>
    </row>
    <row r="157" spans="2:51" s="13" customFormat="1" ht="12">
      <c r="B157" s="157"/>
      <c r="D157" s="145" t="s">
        <v>222</v>
      </c>
      <c r="F157" s="159" t="s">
        <v>1385</v>
      </c>
      <c r="H157" s="160">
        <v>0.339</v>
      </c>
      <c r="I157" s="161"/>
      <c r="L157" s="157"/>
      <c r="M157" s="162"/>
      <c r="T157" s="163"/>
      <c r="AT157" s="158" t="s">
        <v>222</v>
      </c>
      <c r="AU157" s="158" t="s">
        <v>82</v>
      </c>
      <c r="AV157" s="13" t="s">
        <v>82</v>
      </c>
      <c r="AW157" s="13" t="s">
        <v>4</v>
      </c>
      <c r="AX157" s="13" t="s">
        <v>80</v>
      </c>
      <c r="AY157" s="158" t="s">
        <v>208</v>
      </c>
    </row>
    <row r="158" spans="2:65" s="1" customFormat="1" ht="16.5" customHeight="1">
      <c r="B158" s="33"/>
      <c r="C158" s="171" t="s">
        <v>837</v>
      </c>
      <c r="D158" s="171" t="s">
        <v>242</v>
      </c>
      <c r="E158" s="172" t="s">
        <v>1386</v>
      </c>
      <c r="F158" s="173" t="s">
        <v>1387</v>
      </c>
      <c r="G158" s="174" t="s">
        <v>286</v>
      </c>
      <c r="H158" s="175">
        <v>0.339</v>
      </c>
      <c r="I158" s="176"/>
      <c r="J158" s="177">
        <f>ROUND(I158*H158,2)</f>
        <v>0</v>
      </c>
      <c r="K158" s="173" t="s">
        <v>1239</v>
      </c>
      <c r="L158" s="178"/>
      <c r="M158" s="179" t="s">
        <v>19</v>
      </c>
      <c r="N158" s="180" t="s">
        <v>45</v>
      </c>
      <c r="P158" s="141">
        <f>O158*H158</f>
        <v>0</v>
      </c>
      <c r="Q158" s="141">
        <v>1</v>
      </c>
      <c r="R158" s="141">
        <f>Q158*H158</f>
        <v>0.339</v>
      </c>
      <c r="S158" s="141">
        <v>0</v>
      </c>
      <c r="T158" s="142">
        <f>S158*H158</f>
        <v>0</v>
      </c>
      <c r="AR158" s="143" t="s">
        <v>245</v>
      </c>
      <c r="AT158" s="143" t="s">
        <v>242</v>
      </c>
      <c r="AU158" s="143" t="s">
        <v>82</v>
      </c>
      <c r="AY158" s="18" t="s">
        <v>208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8" t="s">
        <v>80</v>
      </c>
      <c r="BK158" s="144">
        <f>ROUND(I158*H158,2)</f>
        <v>0</v>
      </c>
      <c r="BL158" s="18" t="s">
        <v>112</v>
      </c>
      <c r="BM158" s="143" t="s">
        <v>1388</v>
      </c>
    </row>
    <row r="159" spans="2:47" s="1" customFormat="1" ht="12">
      <c r="B159" s="33"/>
      <c r="D159" s="145" t="s">
        <v>218</v>
      </c>
      <c r="F159" s="146" t="s">
        <v>1387</v>
      </c>
      <c r="I159" s="147"/>
      <c r="L159" s="33"/>
      <c r="M159" s="148"/>
      <c r="T159" s="54"/>
      <c r="AT159" s="18" t="s">
        <v>218</v>
      </c>
      <c r="AU159" s="18" t="s">
        <v>82</v>
      </c>
    </row>
    <row r="160" spans="2:47" s="1" customFormat="1" ht="19.5">
      <c r="B160" s="33"/>
      <c r="D160" s="145" t="s">
        <v>418</v>
      </c>
      <c r="F160" s="181" t="s">
        <v>1389</v>
      </c>
      <c r="I160" s="147"/>
      <c r="L160" s="33"/>
      <c r="M160" s="148"/>
      <c r="T160" s="54"/>
      <c r="AT160" s="18" t="s">
        <v>418</v>
      </c>
      <c r="AU160" s="18" t="s">
        <v>82</v>
      </c>
    </row>
    <row r="161" spans="2:51" s="13" customFormat="1" ht="12">
      <c r="B161" s="157"/>
      <c r="D161" s="145" t="s">
        <v>222</v>
      </c>
      <c r="E161" s="158" t="s">
        <v>19</v>
      </c>
      <c r="F161" s="159" t="s">
        <v>1390</v>
      </c>
      <c r="H161" s="160">
        <v>0.175</v>
      </c>
      <c r="I161" s="161"/>
      <c r="L161" s="157"/>
      <c r="M161" s="162"/>
      <c r="T161" s="163"/>
      <c r="AT161" s="158" t="s">
        <v>222</v>
      </c>
      <c r="AU161" s="158" t="s">
        <v>82</v>
      </c>
      <c r="AV161" s="13" t="s">
        <v>82</v>
      </c>
      <c r="AW161" s="13" t="s">
        <v>35</v>
      </c>
      <c r="AX161" s="13" t="s">
        <v>74</v>
      </c>
      <c r="AY161" s="158" t="s">
        <v>208</v>
      </c>
    </row>
    <row r="162" spans="2:51" s="13" customFormat="1" ht="12">
      <c r="B162" s="157"/>
      <c r="D162" s="145" t="s">
        <v>222</v>
      </c>
      <c r="E162" s="158" t="s">
        <v>19</v>
      </c>
      <c r="F162" s="159" t="s">
        <v>1391</v>
      </c>
      <c r="H162" s="160">
        <v>0.06</v>
      </c>
      <c r="I162" s="161"/>
      <c r="L162" s="157"/>
      <c r="M162" s="162"/>
      <c r="T162" s="163"/>
      <c r="AT162" s="158" t="s">
        <v>222</v>
      </c>
      <c r="AU162" s="158" t="s">
        <v>82</v>
      </c>
      <c r="AV162" s="13" t="s">
        <v>82</v>
      </c>
      <c r="AW162" s="13" t="s">
        <v>35</v>
      </c>
      <c r="AX162" s="13" t="s">
        <v>74</v>
      </c>
      <c r="AY162" s="158" t="s">
        <v>208</v>
      </c>
    </row>
    <row r="163" spans="2:51" s="13" customFormat="1" ht="12">
      <c r="B163" s="157"/>
      <c r="D163" s="145" t="s">
        <v>222</v>
      </c>
      <c r="E163" s="158" t="s">
        <v>19</v>
      </c>
      <c r="F163" s="159" t="s">
        <v>1392</v>
      </c>
      <c r="H163" s="160">
        <v>0.088</v>
      </c>
      <c r="I163" s="161"/>
      <c r="L163" s="157"/>
      <c r="M163" s="162"/>
      <c r="T163" s="163"/>
      <c r="AT163" s="158" t="s">
        <v>222</v>
      </c>
      <c r="AU163" s="158" t="s">
        <v>82</v>
      </c>
      <c r="AV163" s="13" t="s">
        <v>82</v>
      </c>
      <c r="AW163" s="13" t="s">
        <v>35</v>
      </c>
      <c r="AX163" s="13" t="s">
        <v>74</v>
      </c>
      <c r="AY163" s="158" t="s">
        <v>208</v>
      </c>
    </row>
    <row r="164" spans="2:51" s="14" customFormat="1" ht="12">
      <c r="B164" s="164"/>
      <c r="D164" s="145" t="s">
        <v>222</v>
      </c>
      <c r="E164" s="165" t="s">
        <v>19</v>
      </c>
      <c r="F164" s="166" t="s">
        <v>226</v>
      </c>
      <c r="H164" s="167">
        <v>0.323</v>
      </c>
      <c r="I164" s="168"/>
      <c r="L164" s="164"/>
      <c r="M164" s="169"/>
      <c r="T164" s="170"/>
      <c r="AT164" s="165" t="s">
        <v>222</v>
      </c>
      <c r="AU164" s="165" t="s">
        <v>82</v>
      </c>
      <c r="AV164" s="14" t="s">
        <v>112</v>
      </c>
      <c r="AW164" s="14" t="s">
        <v>35</v>
      </c>
      <c r="AX164" s="14" t="s">
        <v>80</v>
      </c>
      <c r="AY164" s="165" t="s">
        <v>208</v>
      </c>
    </row>
    <row r="165" spans="2:51" s="13" customFormat="1" ht="12">
      <c r="B165" s="157"/>
      <c r="D165" s="145" t="s">
        <v>222</v>
      </c>
      <c r="F165" s="159" t="s">
        <v>1385</v>
      </c>
      <c r="H165" s="160">
        <v>0.339</v>
      </c>
      <c r="I165" s="161"/>
      <c r="L165" s="157"/>
      <c r="M165" s="162"/>
      <c r="T165" s="163"/>
      <c r="AT165" s="158" t="s">
        <v>222</v>
      </c>
      <c r="AU165" s="158" t="s">
        <v>82</v>
      </c>
      <c r="AV165" s="13" t="s">
        <v>82</v>
      </c>
      <c r="AW165" s="13" t="s">
        <v>4</v>
      </c>
      <c r="AX165" s="13" t="s">
        <v>80</v>
      </c>
      <c r="AY165" s="158" t="s">
        <v>208</v>
      </c>
    </row>
    <row r="166" spans="2:65" s="1" customFormat="1" ht="16.5" customHeight="1">
      <c r="B166" s="33"/>
      <c r="C166" s="132" t="s">
        <v>679</v>
      </c>
      <c r="D166" s="132" t="s">
        <v>212</v>
      </c>
      <c r="E166" s="133" t="s">
        <v>1393</v>
      </c>
      <c r="F166" s="134" t="s">
        <v>1394</v>
      </c>
      <c r="G166" s="135" t="s">
        <v>286</v>
      </c>
      <c r="H166" s="136">
        <v>0.091</v>
      </c>
      <c r="I166" s="137"/>
      <c r="J166" s="138">
        <f>ROUND(I166*H166,2)</f>
        <v>0</v>
      </c>
      <c r="K166" s="134" t="s">
        <v>1232</v>
      </c>
      <c r="L166" s="33"/>
      <c r="M166" s="139" t="s">
        <v>19</v>
      </c>
      <c r="N166" s="140" t="s">
        <v>45</v>
      </c>
      <c r="P166" s="141">
        <f>O166*H166</f>
        <v>0</v>
      </c>
      <c r="Q166" s="141">
        <v>0.01709</v>
      </c>
      <c r="R166" s="141">
        <f>Q166*H166</f>
        <v>0.0015551900000000001</v>
      </c>
      <c r="S166" s="141">
        <v>0</v>
      </c>
      <c r="T166" s="142">
        <f>S166*H166</f>
        <v>0</v>
      </c>
      <c r="AR166" s="143" t="s">
        <v>112</v>
      </c>
      <c r="AT166" s="143" t="s">
        <v>212</v>
      </c>
      <c r="AU166" s="143" t="s">
        <v>82</v>
      </c>
      <c r="AY166" s="18" t="s">
        <v>208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8" t="s">
        <v>80</v>
      </c>
      <c r="BK166" s="144">
        <f>ROUND(I166*H166,2)</f>
        <v>0</v>
      </c>
      <c r="BL166" s="18" t="s">
        <v>112</v>
      </c>
      <c r="BM166" s="143" t="s">
        <v>1395</v>
      </c>
    </row>
    <row r="167" spans="2:47" s="1" customFormat="1" ht="12">
      <c r="B167" s="33"/>
      <c r="D167" s="145" t="s">
        <v>218</v>
      </c>
      <c r="F167" s="146" t="s">
        <v>1396</v>
      </c>
      <c r="I167" s="147"/>
      <c r="L167" s="33"/>
      <c r="M167" s="148"/>
      <c r="T167" s="54"/>
      <c r="AT167" s="18" t="s">
        <v>218</v>
      </c>
      <c r="AU167" s="18" t="s">
        <v>82</v>
      </c>
    </row>
    <row r="168" spans="2:47" s="1" customFormat="1" ht="12">
      <c r="B168" s="33"/>
      <c r="D168" s="149" t="s">
        <v>220</v>
      </c>
      <c r="F168" s="150" t="s">
        <v>1397</v>
      </c>
      <c r="I168" s="147"/>
      <c r="L168" s="33"/>
      <c r="M168" s="148"/>
      <c r="T168" s="54"/>
      <c r="AT168" s="18" t="s">
        <v>220</v>
      </c>
      <c r="AU168" s="18" t="s">
        <v>82</v>
      </c>
    </row>
    <row r="169" spans="2:65" s="1" customFormat="1" ht="16.5" customHeight="1">
      <c r="B169" s="33"/>
      <c r="C169" s="171" t="s">
        <v>297</v>
      </c>
      <c r="D169" s="171" t="s">
        <v>242</v>
      </c>
      <c r="E169" s="172" t="s">
        <v>1398</v>
      </c>
      <c r="F169" s="173" t="s">
        <v>1399</v>
      </c>
      <c r="G169" s="174" t="s">
        <v>286</v>
      </c>
      <c r="H169" s="175">
        <v>0.091</v>
      </c>
      <c r="I169" s="176"/>
      <c r="J169" s="177">
        <f>ROUND(I169*H169,2)</f>
        <v>0</v>
      </c>
      <c r="K169" s="173" t="s">
        <v>19</v>
      </c>
      <c r="L169" s="178"/>
      <c r="M169" s="179" t="s">
        <v>19</v>
      </c>
      <c r="N169" s="180" t="s">
        <v>45</v>
      </c>
      <c r="P169" s="141">
        <f>O169*H169</f>
        <v>0</v>
      </c>
      <c r="Q169" s="141">
        <v>1</v>
      </c>
      <c r="R169" s="141">
        <f>Q169*H169</f>
        <v>0.091</v>
      </c>
      <c r="S169" s="141">
        <v>0</v>
      </c>
      <c r="T169" s="142">
        <f>S169*H169</f>
        <v>0</v>
      </c>
      <c r="AR169" s="143" t="s">
        <v>245</v>
      </c>
      <c r="AT169" s="143" t="s">
        <v>242</v>
      </c>
      <c r="AU169" s="143" t="s">
        <v>82</v>
      </c>
      <c r="AY169" s="18" t="s">
        <v>208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8" t="s">
        <v>80</v>
      </c>
      <c r="BK169" s="144">
        <f>ROUND(I169*H169,2)</f>
        <v>0</v>
      </c>
      <c r="BL169" s="18" t="s">
        <v>112</v>
      </c>
      <c r="BM169" s="143" t="s">
        <v>1400</v>
      </c>
    </row>
    <row r="170" spans="2:47" s="1" customFormat="1" ht="12">
      <c r="B170" s="33"/>
      <c r="D170" s="145" t="s">
        <v>218</v>
      </c>
      <c r="F170" s="146" t="s">
        <v>1399</v>
      </c>
      <c r="I170" s="147"/>
      <c r="L170" s="33"/>
      <c r="M170" s="148"/>
      <c r="T170" s="54"/>
      <c r="AT170" s="18" t="s">
        <v>218</v>
      </c>
      <c r="AU170" s="18" t="s">
        <v>82</v>
      </c>
    </row>
    <row r="171" spans="2:47" s="1" customFormat="1" ht="19.5">
      <c r="B171" s="33"/>
      <c r="D171" s="145" t="s">
        <v>418</v>
      </c>
      <c r="F171" s="181" t="s">
        <v>1401</v>
      </c>
      <c r="I171" s="147"/>
      <c r="L171" s="33"/>
      <c r="M171" s="148"/>
      <c r="T171" s="54"/>
      <c r="AT171" s="18" t="s">
        <v>418</v>
      </c>
      <c r="AU171" s="18" t="s">
        <v>82</v>
      </c>
    </row>
    <row r="172" spans="2:51" s="13" customFormat="1" ht="12">
      <c r="B172" s="157"/>
      <c r="D172" s="145" t="s">
        <v>222</v>
      </c>
      <c r="E172" s="158" t="s">
        <v>19</v>
      </c>
      <c r="F172" s="159" t="s">
        <v>1402</v>
      </c>
      <c r="H172" s="160">
        <v>0.091</v>
      </c>
      <c r="I172" s="161"/>
      <c r="L172" s="157"/>
      <c r="M172" s="162"/>
      <c r="T172" s="163"/>
      <c r="AT172" s="158" t="s">
        <v>222</v>
      </c>
      <c r="AU172" s="158" t="s">
        <v>82</v>
      </c>
      <c r="AV172" s="13" t="s">
        <v>82</v>
      </c>
      <c r="AW172" s="13" t="s">
        <v>35</v>
      </c>
      <c r="AX172" s="13" t="s">
        <v>80</v>
      </c>
      <c r="AY172" s="158" t="s">
        <v>208</v>
      </c>
    </row>
    <row r="173" spans="2:65" s="1" customFormat="1" ht="21.75" customHeight="1">
      <c r="B173" s="33"/>
      <c r="C173" s="132" t="s">
        <v>741</v>
      </c>
      <c r="D173" s="132" t="s">
        <v>212</v>
      </c>
      <c r="E173" s="133" t="s">
        <v>1403</v>
      </c>
      <c r="F173" s="134" t="s">
        <v>1404</v>
      </c>
      <c r="G173" s="135" t="s">
        <v>286</v>
      </c>
      <c r="H173" s="136">
        <v>0.43</v>
      </c>
      <c r="I173" s="137"/>
      <c r="J173" s="138">
        <f>ROUND(I173*H173,2)</f>
        <v>0</v>
      </c>
      <c r="K173" s="134" t="s">
        <v>19</v>
      </c>
      <c r="L173" s="33"/>
      <c r="M173" s="139" t="s">
        <v>19</v>
      </c>
      <c r="N173" s="140" t="s">
        <v>45</v>
      </c>
      <c r="P173" s="141">
        <f>O173*H173</f>
        <v>0</v>
      </c>
      <c r="Q173" s="141">
        <v>0</v>
      </c>
      <c r="R173" s="141">
        <f>Q173*H173</f>
        <v>0</v>
      </c>
      <c r="S173" s="141">
        <v>0</v>
      </c>
      <c r="T173" s="142">
        <f>S173*H173</f>
        <v>0</v>
      </c>
      <c r="AR173" s="143" t="s">
        <v>112</v>
      </c>
      <c r="AT173" s="143" t="s">
        <v>212</v>
      </c>
      <c r="AU173" s="143" t="s">
        <v>82</v>
      </c>
      <c r="AY173" s="18" t="s">
        <v>208</v>
      </c>
      <c r="BE173" s="144">
        <f>IF(N173="základní",J173,0)</f>
        <v>0</v>
      </c>
      <c r="BF173" s="144">
        <f>IF(N173="snížená",J173,0)</f>
        <v>0</v>
      </c>
      <c r="BG173" s="144">
        <f>IF(N173="zákl. přenesená",J173,0)</f>
        <v>0</v>
      </c>
      <c r="BH173" s="144">
        <f>IF(N173="sníž. přenesená",J173,0)</f>
        <v>0</v>
      </c>
      <c r="BI173" s="144">
        <f>IF(N173="nulová",J173,0)</f>
        <v>0</v>
      </c>
      <c r="BJ173" s="18" t="s">
        <v>80</v>
      </c>
      <c r="BK173" s="144">
        <f>ROUND(I173*H173,2)</f>
        <v>0</v>
      </c>
      <c r="BL173" s="18" t="s">
        <v>112</v>
      </c>
      <c r="BM173" s="143" t="s">
        <v>1405</v>
      </c>
    </row>
    <row r="174" spans="2:47" s="1" customFormat="1" ht="12">
      <c r="B174" s="33"/>
      <c r="D174" s="145" t="s">
        <v>218</v>
      </c>
      <c r="F174" s="146" t="s">
        <v>1404</v>
      </c>
      <c r="I174" s="147"/>
      <c r="L174" s="33"/>
      <c r="M174" s="148"/>
      <c r="T174" s="54"/>
      <c r="AT174" s="18" t="s">
        <v>218</v>
      </c>
      <c r="AU174" s="18" t="s">
        <v>82</v>
      </c>
    </row>
    <row r="175" spans="2:51" s="13" customFormat="1" ht="12">
      <c r="B175" s="157"/>
      <c r="D175" s="145" t="s">
        <v>222</v>
      </c>
      <c r="E175" s="158" t="s">
        <v>19</v>
      </c>
      <c r="F175" s="159" t="s">
        <v>1406</v>
      </c>
      <c r="H175" s="160">
        <v>0.43</v>
      </c>
      <c r="I175" s="161"/>
      <c r="L175" s="157"/>
      <c r="M175" s="162"/>
      <c r="T175" s="163"/>
      <c r="AT175" s="158" t="s">
        <v>222</v>
      </c>
      <c r="AU175" s="158" t="s">
        <v>82</v>
      </c>
      <c r="AV175" s="13" t="s">
        <v>82</v>
      </c>
      <c r="AW175" s="13" t="s">
        <v>35</v>
      </c>
      <c r="AX175" s="13" t="s">
        <v>80</v>
      </c>
      <c r="AY175" s="158" t="s">
        <v>208</v>
      </c>
    </row>
    <row r="176" spans="2:65" s="1" customFormat="1" ht="16.5" customHeight="1">
      <c r="B176" s="33"/>
      <c r="C176" s="132" t="s">
        <v>913</v>
      </c>
      <c r="D176" s="132" t="s">
        <v>212</v>
      </c>
      <c r="E176" s="133" t="s">
        <v>1407</v>
      </c>
      <c r="F176" s="134" t="s">
        <v>4463</v>
      </c>
      <c r="G176" s="135" t="s">
        <v>367</v>
      </c>
      <c r="H176" s="136">
        <v>2</v>
      </c>
      <c r="I176" s="137"/>
      <c r="J176" s="138">
        <f>ROUND(I176*H176,2)</f>
        <v>0</v>
      </c>
      <c r="K176" s="134" t="s">
        <v>19</v>
      </c>
      <c r="L176" s="33"/>
      <c r="M176" s="139" t="s">
        <v>19</v>
      </c>
      <c r="N176" s="140" t="s">
        <v>45</v>
      </c>
      <c r="P176" s="141">
        <f>O176*H176</f>
        <v>0</v>
      </c>
      <c r="Q176" s="141">
        <v>0</v>
      </c>
      <c r="R176" s="141">
        <f>Q176*H176</f>
        <v>0</v>
      </c>
      <c r="S176" s="141">
        <v>0</v>
      </c>
      <c r="T176" s="142">
        <f>S176*H176</f>
        <v>0</v>
      </c>
      <c r="AR176" s="143" t="s">
        <v>112</v>
      </c>
      <c r="AT176" s="143" t="s">
        <v>212</v>
      </c>
      <c r="AU176" s="143" t="s">
        <v>82</v>
      </c>
      <c r="AY176" s="18" t="s">
        <v>208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8" t="s">
        <v>80</v>
      </c>
      <c r="BK176" s="144">
        <f>ROUND(I176*H176,2)</f>
        <v>0</v>
      </c>
      <c r="BL176" s="18" t="s">
        <v>112</v>
      </c>
      <c r="BM176" s="143" t="s">
        <v>1408</v>
      </c>
    </row>
    <row r="177" spans="2:47" s="1" customFormat="1" ht="48.75">
      <c r="B177" s="33"/>
      <c r="D177" s="145" t="s">
        <v>218</v>
      </c>
      <c r="F177" s="146" t="s">
        <v>4464</v>
      </c>
      <c r="I177" s="147"/>
      <c r="L177" s="33"/>
      <c r="M177" s="148"/>
      <c r="T177" s="54"/>
      <c r="AT177" s="18" t="s">
        <v>218</v>
      </c>
      <c r="AU177" s="18" t="s">
        <v>82</v>
      </c>
    </row>
    <row r="178" spans="2:63" s="11" customFormat="1" ht="22.9" customHeight="1">
      <c r="B178" s="120"/>
      <c r="D178" s="121" t="s">
        <v>73</v>
      </c>
      <c r="E178" s="130" t="s">
        <v>775</v>
      </c>
      <c r="F178" s="130" t="s">
        <v>1185</v>
      </c>
      <c r="I178" s="123"/>
      <c r="J178" s="131">
        <f>BK178</f>
        <v>0</v>
      </c>
      <c r="L178" s="120"/>
      <c r="M178" s="125"/>
      <c r="P178" s="126">
        <f>SUM(P179:P188)</f>
        <v>0</v>
      </c>
      <c r="R178" s="126">
        <f>SUM(R179:R188)</f>
        <v>1.48855175</v>
      </c>
      <c r="T178" s="127">
        <f>SUM(T179:T188)</f>
        <v>0</v>
      </c>
      <c r="AR178" s="121" t="s">
        <v>80</v>
      </c>
      <c r="AT178" s="128" t="s">
        <v>73</v>
      </c>
      <c r="AU178" s="128" t="s">
        <v>80</v>
      </c>
      <c r="AY178" s="121" t="s">
        <v>208</v>
      </c>
      <c r="BK178" s="129">
        <f>SUM(BK179:BK188)</f>
        <v>0</v>
      </c>
    </row>
    <row r="179" spans="2:65" s="1" customFormat="1" ht="16.5" customHeight="1">
      <c r="B179" s="33"/>
      <c r="C179" s="132" t="s">
        <v>1220</v>
      </c>
      <c r="D179" s="132" t="s">
        <v>212</v>
      </c>
      <c r="E179" s="133" t="s">
        <v>1409</v>
      </c>
      <c r="F179" s="134" t="s">
        <v>1410</v>
      </c>
      <c r="G179" s="135" t="s">
        <v>215</v>
      </c>
      <c r="H179" s="136">
        <v>7.15</v>
      </c>
      <c r="I179" s="137"/>
      <c r="J179" s="138">
        <f>ROUND(I179*H179,2)</f>
        <v>0</v>
      </c>
      <c r="K179" s="134" t="s">
        <v>1232</v>
      </c>
      <c r="L179" s="33"/>
      <c r="M179" s="139" t="s">
        <v>19</v>
      </c>
      <c r="N179" s="140" t="s">
        <v>45</v>
      </c>
      <c r="P179" s="141">
        <f>O179*H179</f>
        <v>0</v>
      </c>
      <c r="Q179" s="141">
        <v>0</v>
      </c>
      <c r="R179" s="141">
        <f>Q179*H179</f>
        <v>0</v>
      </c>
      <c r="S179" s="141">
        <v>0</v>
      </c>
      <c r="T179" s="142">
        <f>S179*H179</f>
        <v>0</v>
      </c>
      <c r="AR179" s="143" t="s">
        <v>112</v>
      </c>
      <c r="AT179" s="143" t="s">
        <v>212</v>
      </c>
      <c r="AU179" s="143" t="s">
        <v>82</v>
      </c>
      <c r="AY179" s="18" t="s">
        <v>208</v>
      </c>
      <c r="BE179" s="144">
        <f>IF(N179="základní",J179,0)</f>
        <v>0</v>
      </c>
      <c r="BF179" s="144">
        <f>IF(N179="snížená",J179,0)</f>
        <v>0</v>
      </c>
      <c r="BG179" s="144">
        <f>IF(N179="zákl. přenesená",J179,0)</f>
        <v>0</v>
      </c>
      <c r="BH179" s="144">
        <f>IF(N179="sníž. přenesená",J179,0)</f>
        <v>0</v>
      </c>
      <c r="BI179" s="144">
        <f>IF(N179="nulová",J179,0)</f>
        <v>0</v>
      </c>
      <c r="BJ179" s="18" t="s">
        <v>80</v>
      </c>
      <c r="BK179" s="144">
        <f>ROUND(I179*H179,2)</f>
        <v>0</v>
      </c>
      <c r="BL179" s="18" t="s">
        <v>112</v>
      </c>
      <c r="BM179" s="143" t="s">
        <v>1411</v>
      </c>
    </row>
    <row r="180" spans="2:47" s="1" customFormat="1" ht="12">
      <c r="B180" s="33"/>
      <c r="D180" s="145" t="s">
        <v>218</v>
      </c>
      <c r="F180" s="146" t="s">
        <v>1412</v>
      </c>
      <c r="I180" s="147"/>
      <c r="L180" s="33"/>
      <c r="M180" s="148"/>
      <c r="T180" s="54"/>
      <c r="AT180" s="18" t="s">
        <v>218</v>
      </c>
      <c r="AU180" s="18" t="s">
        <v>82</v>
      </c>
    </row>
    <row r="181" spans="2:47" s="1" customFormat="1" ht="12">
      <c r="B181" s="33"/>
      <c r="D181" s="149" t="s">
        <v>220</v>
      </c>
      <c r="F181" s="150" t="s">
        <v>1413</v>
      </c>
      <c r="I181" s="147"/>
      <c r="L181" s="33"/>
      <c r="M181" s="148"/>
      <c r="T181" s="54"/>
      <c r="AT181" s="18" t="s">
        <v>220</v>
      </c>
      <c r="AU181" s="18" t="s">
        <v>82</v>
      </c>
    </row>
    <row r="182" spans="2:51" s="13" customFormat="1" ht="12">
      <c r="B182" s="157"/>
      <c r="D182" s="145" t="s">
        <v>222</v>
      </c>
      <c r="E182" s="158" t="s">
        <v>19</v>
      </c>
      <c r="F182" s="159" t="s">
        <v>1414</v>
      </c>
      <c r="H182" s="160">
        <v>7.15</v>
      </c>
      <c r="I182" s="161"/>
      <c r="L182" s="157"/>
      <c r="M182" s="162"/>
      <c r="T182" s="163"/>
      <c r="AT182" s="158" t="s">
        <v>222</v>
      </c>
      <c r="AU182" s="158" t="s">
        <v>82</v>
      </c>
      <c r="AV182" s="13" t="s">
        <v>82</v>
      </c>
      <c r="AW182" s="13" t="s">
        <v>35</v>
      </c>
      <c r="AX182" s="13" t="s">
        <v>80</v>
      </c>
      <c r="AY182" s="158" t="s">
        <v>208</v>
      </c>
    </row>
    <row r="183" spans="2:65" s="1" customFormat="1" ht="16.5" customHeight="1">
      <c r="B183" s="33"/>
      <c r="C183" s="132" t="s">
        <v>649</v>
      </c>
      <c r="D183" s="132" t="s">
        <v>212</v>
      </c>
      <c r="E183" s="133" t="s">
        <v>1415</v>
      </c>
      <c r="F183" s="134" t="s">
        <v>1416</v>
      </c>
      <c r="G183" s="135" t="s">
        <v>215</v>
      </c>
      <c r="H183" s="136">
        <v>7.15</v>
      </c>
      <c r="I183" s="137"/>
      <c r="J183" s="138">
        <f>ROUND(I183*H183,2)</f>
        <v>0</v>
      </c>
      <c r="K183" s="134" t="s">
        <v>19</v>
      </c>
      <c r="L183" s="33"/>
      <c r="M183" s="139" t="s">
        <v>19</v>
      </c>
      <c r="N183" s="140" t="s">
        <v>45</v>
      </c>
      <c r="P183" s="141">
        <f>O183*H183</f>
        <v>0</v>
      </c>
      <c r="Q183" s="141">
        <v>0.11162</v>
      </c>
      <c r="R183" s="141">
        <f>Q183*H183</f>
        <v>0.798083</v>
      </c>
      <c r="S183" s="141">
        <v>0</v>
      </c>
      <c r="T183" s="142">
        <f>S183*H183</f>
        <v>0</v>
      </c>
      <c r="AR183" s="143" t="s">
        <v>112</v>
      </c>
      <c r="AT183" s="143" t="s">
        <v>212</v>
      </c>
      <c r="AU183" s="143" t="s">
        <v>82</v>
      </c>
      <c r="AY183" s="18" t="s">
        <v>208</v>
      </c>
      <c r="BE183" s="144">
        <f>IF(N183="základní",J183,0)</f>
        <v>0</v>
      </c>
      <c r="BF183" s="144">
        <f>IF(N183="snížená",J183,0)</f>
        <v>0</v>
      </c>
      <c r="BG183" s="144">
        <f>IF(N183="zákl. přenesená",J183,0)</f>
        <v>0</v>
      </c>
      <c r="BH183" s="144">
        <f>IF(N183="sníž. přenesená",J183,0)</f>
        <v>0</v>
      </c>
      <c r="BI183" s="144">
        <f>IF(N183="nulová",J183,0)</f>
        <v>0</v>
      </c>
      <c r="BJ183" s="18" t="s">
        <v>80</v>
      </c>
      <c r="BK183" s="144">
        <f>ROUND(I183*H183,2)</f>
        <v>0</v>
      </c>
      <c r="BL183" s="18" t="s">
        <v>112</v>
      </c>
      <c r="BM183" s="143" t="s">
        <v>1417</v>
      </c>
    </row>
    <row r="184" spans="2:47" s="1" customFormat="1" ht="19.5">
      <c r="B184" s="33"/>
      <c r="D184" s="145" t="s">
        <v>218</v>
      </c>
      <c r="F184" s="146" t="s">
        <v>1418</v>
      </c>
      <c r="I184" s="147"/>
      <c r="L184" s="33"/>
      <c r="M184" s="148"/>
      <c r="T184" s="54"/>
      <c r="AT184" s="18" t="s">
        <v>218</v>
      </c>
      <c r="AU184" s="18" t="s">
        <v>82</v>
      </c>
    </row>
    <row r="185" spans="2:51" s="13" customFormat="1" ht="12">
      <c r="B185" s="157"/>
      <c r="D185" s="145" t="s">
        <v>222</v>
      </c>
      <c r="E185" s="158" t="s">
        <v>19</v>
      </c>
      <c r="F185" s="159" t="s">
        <v>1414</v>
      </c>
      <c r="H185" s="160">
        <v>7.15</v>
      </c>
      <c r="I185" s="161"/>
      <c r="L185" s="157"/>
      <c r="M185" s="162"/>
      <c r="T185" s="163"/>
      <c r="AT185" s="158" t="s">
        <v>222</v>
      </c>
      <c r="AU185" s="158" t="s">
        <v>82</v>
      </c>
      <c r="AV185" s="13" t="s">
        <v>82</v>
      </c>
      <c r="AW185" s="13" t="s">
        <v>35</v>
      </c>
      <c r="AX185" s="13" t="s">
        <v>80</v>
      </c>
      <c r="AY185" s="158" t="s">
        <v>208</v>
      </c>
    </row>
    <row r="186" spans="2:65" s="1" customFormat="1" ht="16.5" customHeight="1">
      <c r="B186" s="33"/>
      <c r="C186" s="171" t="s">
        <v>7</v>
      </c>
      <c r="D186" s="171" t="s">
        <v>242</v>
      </c>
      <c r="E186" s="172" t="s">
        <v>1419</v>
      </c>
      <c r="F186" s="173" t="s">
        <v>1420</v>
      </c>
      <c r="G186" s="174" t="s">
        <v>215</v>
      </c>
      <c r="H186" s="175">
        <v>7.365</v>
      </c>
      <c r="I186" s="176"/>
      <c r="J186" s="177">
        <f>ROUND(I186*H186,2)</f>
        <v>0</v>
      </c>
      <c r="K186" s="173" t="s">
        <v>1239</v>
      </c>
      <c r="L186" s="178"/>
      <c r="M186" s="179" t="s">
        <v>19</v>
      </c>
      <c r="N186" s="180" t="s">
        <v>45</v>
      </c>
      <c r="P186" s="141">
        <f>O186*H186</f>
        <v>0</v>
      </c>
      <c r="Q186" s="141">
        <v>0.09375</v>
      </c>
      <c r="R186" s="141">
        <f>Q186*H186</f>
        <v>0.69046875</v>
      </c>
      <c r="S186" s="141">
        <v>0</v>
      </c>
      <c r="T186" s="142">
        <f>S186*H186</f>
        <v>0</v>
      </c>
      <c r="AR186" s="143" t="s">
        <v>245</v>
      </c>
      <c r="AT186" s="143" t="s">
        <v>242</v>
      </c>
      <c r="AU186" s="143" t="s">
        <v>82</v>
      </c>
      <c r="AY186" s="18" t="s">
        <v>208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18" t="s">
        <v>80</v>
      </c>
      <c r="BK186" s="144">
        <f>ROUND(I186*H186,2)</f>
        <v>0</v>
      </c>
      <c r="BL186" s="18" t="s">
        <v>112</v>
      </c>
      <c r="BM186" s="143" t="s">
        <v>1421</v>
      </c>
    </row>
    <row r="187" spans="2:47" s="1" customFormat="1" ht="12">
      <c r="B187" s="33"/>
      <c r="D187" s="145" t="s">
        <v>218</v>
      </c>
      <c r="F187" s="146" t="s">
        <v>1420</v>
      </c>
      <c r="I187" s="147"/>
      <c r="L187" s="33"/>
      <c r="M187" s="148"/>
      <c r="T187" s="54"/>
      <c r="AT187" s="18" t="s">
        <v>218</v>
      </c>
      <c r="AU187" s="18" t="s">
        <v>82</v>
      </c>
    </row>
    <row r="188" spans="2:51" s="13" customFormat="1" ht="12">
      <c r="B188" s="157"/>
      <c r="D188" s="145" t="s">
        <v>222</v>
      </c>
      <c r="F188" s="159" t="s">
        <v>1422</v>
      </c>
      <c r="H188" s="160">
        <v>7.365</v>
      </c>
      <c r="I188" s="161"/>
      <c r="L188" s="157"/>
      <c r="M188" s="162"/>
      <c r="T188" s="163"/>
      <c r="AT188" s="158" t="s">
        <v>222</v>
      </c>
      <c r="AU188" s="158" t="s">
        <v>82</v>
      </c>
      <c r="AV188" s="13" t="s">
        <v>82</v>
      </c>
      <c r="AW188" s="13" t="s">
        <v>4</v>
      </c>
      <c r="AX188" s="13" t="s">
        <v>80</v>
      </c>
      <c r="AY188" s="158" t="s">
        <v>208</v>
      </c>
    </row>
    <row r="189" spans="2:63" s="11" customFormat="1" ht="22.9" customHeight="1">
      <c r="B189" s="120"/>
      <c r="D189" s="121" t="s">
        <v>73</v>
      </c>
      <c r="E189" s="130" t="s">
        <v>209</v>
      </c>
      <c r="F189" s="130" t="s">
        <v>210</v>
      </c>
      <c r="I189" s="123"/>
      <c r="J189" s="131">
        <f>BK189</f>
        <v>0</v>
      </c>
      <c r="L189" s="120"/>
      <c r="M189" s="125"/>
      <c r="P189" s="126">
        <f>SUM(P190:P195)</f>
        <v>0</v>
      </c>
      <c r="R189" s="126">
        <f>SUM(R190:R195)</f>
        <v>0.0052106999999999995</v>
      </c>
      <c r="T189" s="127">
        <f>SUM(T190:T195)</f>
        <v>0</v>
      </c>
      <c r="AR189" s="121" t="s">
        <v>80</v>
      </c>
      <c r="AT189" s="128" t="s">
        <v>73</v>
      </c>
      <c r="AU189" s="128" t="s">
        <v>80</v>
      </c>
      <c r="AY189" s="121" t="s">
        <v>208</v>
      </c>
      <c r="BK189" s="129">
        <f>SUM(BK190:BK195)</f>
        <v>0</v>
      </c>
    </row>
    <row r="190" spans="2:65" s="1" customFormat="1" ht="16.5" customHeight="1">
      <c r="B190" s="33"/>
      <c r="C190" s="132" t="s">
        <v>533</v>
      </c>
      <c r="D190" s="132" t="s">
        <v>212</v>
      </c>
      <c r="E190" s="133" t="s">
        <v>1423</v>
      </c>
      <c r="F190" s="134" t="s">
        <v>1424</v>
      </c>
      <c r="G190" s="135" t="s">
        <v>215</v>
      </c>
      <c r="H190" s="136">
        <v>15.79</v>
      </c>
      <c r="I190" s="137"/>
      <c r="J190" s="138">
        <f>ROUND(I190*H190,2)</f>
        <v>0</v>
      </c>
      <c r="K190" s="134" t="s">
        <v>1232</v>
      </c>
      <c r="L190" s="33"/>
      <c r="M190" s="139" t="s">
        <v>19</v>
      </c>
      <c r="N190" s="140" t="s">
        <v>45</v>
      </c>
      <c r="P190" s="141">
        <f>O190*H190</f>
        <v>0</v>
      </c>
      <c r="Q190" s="141">
        <v>0.00033</v>
      </c>
      <c r="R190" s="141">
        <f>Q190*H190</f>
        <v>0.0052106999999999995</v>
      </c>
      <c r="S190" s="141">
        <v>0</v>
      </c>
      <c r="T190" s="142">
        <f>S190*H190</f>
        <v>0</v>
      </c>
      <c r="AR190" s="143" t="s">
        <v>112</v>
      </c>
      <c r="AT190" s="143" t="s">
        <v>212</v>
      </c>
      <c r="AU190" s="143" t="s">
        <v>82</v>
      </c>
      <c r="AY190" s="18" t="s">
        <v>208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8" t="s">
        <v>80</v>
      </c>
      <c r="BK190" s="144">
        <f>ROUND(I190*H190,2)</f>
        <v>0</v>
      </c>
      <c r="BL190" s="18" t="s">
        <v>112</v>
      </c>
      <c r="BM190" s="143" t="s">
        <v>1425</v>
      </c>
    </row>
    <row r="191" spans="2:47" s="1" customFormat="1" ht="12">
      <c r="B191" s="33"/>
      <c r="D191" s="145" t="s">
        <v>218</v>
      </c>
      <c r="F191" s="146" t="s">
        <v>1426</v>
      </c>
      <c r="I191" s="147"/>
      <c r="L191" s="33"/>
      <c r="M191" s="148"/>
      <c r="T191" s="54"/>
      <c r="AT191" s="18" t="s">
        <v>218</v>
      </c>
      <c r="AU191" s="18" t="s">
        <v>82</v>
      </c>
    </row>
    <row r="192" spans="2:47" s="1" customFormat="1" ht="12">
      <c r="B192" s="33"/>
      <c r="D192" s="149" t="s">
        <v>220</v>
      </c>
      <c r="F192" s="150" t="s">
        <v>1427</v>
      </c>
      <c r="I192" s="147"/>
      <c r="L192" s="33"/>
      <c r="M192" s="148"/>
      <c r="T192" s="54"/>
      <c r="AT192" s="18" t="s">
        <v>220</v>
      </c>
      <c r="AU192" s="18" t="s">
        <v>82</v>
      </c>
    </row>
    <row r="193" spans="2:51" s="13" customFormat="1" ht="12">
      <c r="B193" s="157"/>
      <c r="D193" s="145" t="s">
        <v>222</v>
      </c>
      <c r="E193" s="158" t="s">
        <v>19</v>
      </c>
      <c r="F193" s="159" t="s">
        <v>1428</v>
      </c>
      <c r="H193" s="160">
        <v>5.34</v>
      </c>
      <c r="I193" s="161"/>
      <c r="L193" s="157"/>
      <c r="M193" s="162"/>
      <c r="T193" s="163"/>
      <c r="AT193" s="158" t="s">
        <v>222</v>
      </c>
      <c r="AU193" s="158" t="s">
        <v>82</v>
      </c>
      <c r="AV193" s="13" t="s">
        <v>82</v>
      </c>
      <c r="AW193" s="13" t="s">
        <v>35</v>
      </c>
      <c r="AX193" s="13" t="s">
        <v>74</v>
      </c>
      <c r="AY193" s="158" t="s">
        <v>208</v>
      </c>
    </row>
    <row r="194" spans="2:51" s="13" customFormat="1" ht="12">
      <c r="B194" s="157"/>
      <c r="D194" s="145" t="s">
        <v>222</v>
      </c>
      <c r="E194" s="158" t="s">
        <v>19</v>
      </c>
      <c r="F194" s="159" t="s">
        <v>1429</v>
      </c>
      <c r="H194" s="160">
        <v>10.45</v>
      </c>
      <c r="I194" s="161"/>
      <c r="L194" s="157"/>
      <c r="M194" s="162"/>
      <c r="T194" s="163"/>
      <c r="AT194" s="158" t="s">
        <v>222</v>
      </c>
      <c r="AU194" s="158" t="s">
        <v>82</v>
      </c>
      <c r="AV194" s="13" t="s">
        <v>82</v>
      </c>
      <c r="AW194" s="13" t="s">
        <v>35</v>
      </c>
      <c r="AX194" s="13" t="s">
        <v>74</v>
      </c>
      <c r="AY194" s="158" t="s">
        <v>208</v>
      </c>
    </row>
    <row r="195" spans="2:51" s="14" customFormat="1" ht="12">
      <c r="B195" s="164"/>
      <c r="D195" s="145" t="s">
        <v>222</v>
      </c>
      <c r="E195" s="165" t="s">
        <v>19</v>
      </c>
      <c r="F195" s="166" t="s">
        <v>226</v>
      </c>
      <c r="H195" s="167">
        <v>15.79</v>
      </c>
      <c r="I195" s="168"/>
      <c r="L195" s="164"/>
      <c r="M195" s="169"/>
      <c r="T195" s="170"/>
      <c r="AT195" s="165" t="s">
        <v>222</v>
      </c>
      <c r="AU195" s="165" t="s">
        <v>82</v>
      </c>
      <c r="AV195" s="14" t="s">
        <v>112</v>
      </c>
      <c r="AW195" s="14" t="s">
        <v>35</v>
      </c>
      <c r="AX195" s="14" t="s">
        <v>80</v>
      </c>
      <c r="AY195" s="165" t="s">
        <v>208</v>
      </c>
    </row>
    <row r="196" spans="2:63" s="11" customFormat="1" ht="22.9" customHeight="1">
      <c r="B196" s="120"/>
      <c r="D196" s="121" t="s">
        <v>73</v>
      </c>
      <c r="E196" s="130" t="s">
        <v>273</v>
      </c>
      <c r="F196" s="130" t="s">
        <v>274</v>
      </c>
      <c r="I196" s="123"/>
      <c r="J196" s="131">
        <f>BK196</f>
        <v>0</v>
      </c>
      <c r="L196" s="120"/>
      <c r="M196" s="125"/>
      <c r="P196" s="126">
        <f>SUM(P197:P198)</f>
        <v>0</v>
      </c>
      <c r="R196" s="126">
        <f>SUM(R197:R198)</f>
        <v>0.02574</v>
      </c>
      <c r="T196" s="127">
        <f>SUM(T197:T198)</f>
        <v>0</v>
      </c>
      <c r="AR196" s="121" t="s">
        <v>80</v>
      </c>
      <c r="AT196" s="128" t="s">
        <v>73</v>
      </c>
      <c r="AU196" s="128" t="s">
        <v>80</v>
      </c>
      <c r="AY196" s="121" t="s">
        <v>208</v>
      </c>
      <c r="BK196" s="129">
        <f>SUM(BK197:BK198)</f>
        <v>0</v>
      </c>
    </row>
    <row r="197" spans="2:65" s="1" customFormat="1" ht="16.5" customHeight="1">
      <c r="B197" s="33"/>
      <c r="C197" s="132" t="s">
        <v>1430</v>
      </c>
      <c r="D197" s="132" t="s">
        <v>212</v>
      </c>
      <c r="E197" s="133" t="s">
        <v>1431</v>
      </c>
      <c r="F197" s="134" t="s">
        <v>1432</v>
      </c>
      <c r="G197" s="135" t="s">
        <v>236</v>
      </c>
      <c r="H197" s="136">
        <v>5.5</v>
      </c>
      <c r="I197" s="137"/>
      <c r="J197" s="138">
        <f>ROUND(I197*H197,2)</f>
        <v>0</v>
      </c>
      <c r="K197" s="134" t="s">
        <v>19</v>
      </c>
      <c r="L197" s="33"/>
      <c r="M197" s="139" t="s">
        <v>19</v>
      </c>
      <c r="N197" s="140" t="s">
        <v>45</v>
      </c>
      <c r="P197" s="141">
        <f>O197*H197</f>
        <v>0</v>
      </c>
      <c r="Q197" s="141">
        <v>0.00468</v>
      </c>
      <c r="R197" s="141">
        <f>Q197*H197</f>
        <v>0.02574</v>
      </c>
      <c r="S197" s="141">
        <v>0</v>
      </c>
      <c r="T197" s="142">
        <f>S197*H197</f>
        <v>0</v>
      </c>
      <c r="AR197" s="143" t="s">
        <v>112</v>
      </c>
      <c r="AT197" s="143" t="s">
        <v>212</v>
      </c>
      <c r="AU197" s="143" t="s">
        <v>82</v>
      </c>
      <c r="AY197" s="18" t="s">
        <v>208</v>
      </c>
      <c r="BE197" s="144">
        <f>IF(N197="základní",J197,0)</f>
        <v>0</v>
      </c>
      <c r="BF197" s="144">
        <f>IF(N197="snížená",J197,0)</f>
        <v>0</v>
      </c>
      <c r="BG197" s="144">
        <f>IF(N197="zákl. přenesená",J197,0)</f>
        <v>0</v>
      </c>
      <c r="BH197" s="144">
        <f>IF(N197="sníž. přenesená",J197,0)</f>
        <v>0</v>
      </c>
      <c r="BI197" s="144">
        <f>IF(N197="nulová",J197,0)</f>
        <v>0</v>
      </c>
      <c r="BJ197" s="18" t="s">
        <v>80</v>
      </c>
      <c r="BK197" s="144">
        <f>ROUND(I197*H197,2)</f>
        <v>0</v>
      </c>
      <c r="BL197" s="18" t="s">
        <v>112</v>
      </c>
      <c r="BM197" s="143" t="s">
        <v>1433</v>
      </c>
    </row>
    <row r="198" spans="2:47" s="1" customFormat="1" ht="19.5">
      <c r="B198" s="33"/>
      <c r="D198" s="145" t="s">
        <v>218</v>
      </c>
      <c r="F198" s="146" t="s">
        <v>1434</v>
      </c>
      <c r="I198" s="147"/>
      <c r="L198" s="33"/>
      <c r="M198" s="148"/>
      <c r="T198" s="54"/>
      <c r="AT198" s="18" t="s">
        <v>218</v>
      </c>
      <c r="AU198" s="18" t="s">
        <v>82</v>
      </c>
    </row>
    <row r="199" spans="2:63" s="11" customFormat="1" ht="25.9" customHeight="1">
      <c r="B199" s="120"/>
      <c r="D199" s="121" t="s">
        <v>73</v>
      </c>
      <c r="E199" s="122" t="s">
        <v>290</v>
      </c>
      <c r="F199" s="122" t="s">
        <v>291</v>
      </c>
      <c r="I199" s="123"/>
      <c r="J199" s="124">
        <f>BK199</f>
        <v>0</v>
      </c>
      <c r="L199" s="120"/>
      <c r="M199" s="125"/>
      <c r="P199" s="126">
        <f>P200+P205+P215+P223+P234+P242</f>
        <v>0</v>
      </c>
      <c r="R199" s="126">
        <f>R200+R205+R215+R223+R234+R242</f>
        <v>0.6408980500000001</v>
      </c>
      <c r="T199" s="127">
        <f>T200+T205+T215+T223+T234+T242</f>
        <v>0</v>
      </c>
      <c r="AR199" s="121" t="s">
        <v>82</v>
      </c>
      <c r="AT199" s="128" t="s">
        <v>73</v>
      </c>
      <c r="AU199" s="128" t="s">
        <v>74</v>
      </c>
      <c r="AY199" s="121" t="s">
        <v>208</v>
      </c>
      <c r="BK199" s="129">
        <f>BK200+BK205+BK215+BK223+BK234+BK242</f>
        <v>0</v>
      </c>
    </row>
    <row r="200" spans="2:63" s="11" customFormat="1" ht="22.9" customHeight="1">
      <c r="B200" s="120"/>
      <c r="D200" s="121" t="s">
        <v>73</v>
      </c>
      <c r="E200" s="130" t="s">
        <v>1435</v>
      </c>
      <c r="F200" s="130" t="s">
        <v>1436</v>
      </c>
      <c r="I200" s="123"/>
      <c r="J200" s="131">
        <f>BK200</f>
        <v>0</v>
      </c>
      <c r="L200" s="120"/>
      <c r="M200" s="125"/>
      <c r="P200" s="126">
        <f>SUM(P201:P204)</f>
        <v>0</v>
      </c>
      <c r="R200" s="126">
        <f>SUM(R201:R204)</f>
        <v>0.00433125</v>
      </c>
      <c r="T200" s="127">
        <f>SUM(T201:T204)</f>
        <v>0</v>
      </c>
      <c r="AR200" s="121" t="s">
        <v>82</v>
      </c>
      <c r="AT200" s="128" t="s">
        <v>73</v>
      </c>
      <c r="AU200" s="128" t="s">
        <v>80</v>
      </c>
      <c r="AY200" s="121" t="s">
        <v>208</v>
      </c>
      <c r="BK200" s="129">
        <f>SUM(BK201:BK204)</f>
        <v>0</v>
      </c>
    </row>
    <row r="201" spans="2:65" s="1" customFormat="1" ht="16.5" customHeight="1">
      <c r="B201" s="33"/>
      <c r="C201" s="132" t="s">
        <v>919</v>
      </c>
      <c r="D201" s="132" t="s">
        <v>212</v>
      </c>
      <c r="E201" s="133" t="s">
        <v>1437</v>
      </c>
      <c r="F201" s="134" t="s">
        <v>1438</v>
      </c>
      <c r="G201" s="135" t="s">
        <v>215</v>
      </c>
      <c r="H201" s="136">
        <v>12.375</v>
      </c>
      <c r="I201" s="137"/>
      <c r="J201" s="138">
        <f>ROUND(I201*H201,2)</f>
        <v>0</v>
      </c>
      <c r="K201" s="134" t="s">
        <v>1232</v>
      </c>
      <c r="L201" s="33"/>
      <c r="M201" s="139" t="s">
        <v>19</v>
      </c>
      <c r="N201" s="140" t="s">
        <v>45</v>
      </c>
      <c r="P201" s="141">
        <f>O201*H201</f>
        <v>0</v>
      </c>
      <c r="Q201" s="141">
        <v>0.00035</v>
      </c>
      <c r="R201" s="141">
        <f>Q201*H201</f>
        <v>0.00433125</v>
      </c>
      <c r="S201" s="141">
        <v>0</v>
      </c>
      <c r="T201" s="142">
        <f>S201*H201</f>
        <v>0</v>
      </c>
      <c r="AR201" s="143" t="s">
        <v>297</v>
      </c>
      <c r="AT201" s="143" t="s">
        <v>212</v>
      </c>
      <c r="AU201" s="143" t="s">
        <v>82</v>
      </c>
      <c r="AY201" s="18" t="s">
        <v>208</v>
      </c>
      <c r="BE201" s="144">
        <f>IF(N201="základní",J201,0)</f>
        <v>0</v>
      </c>
      <c r="BF201" s="144">
        <f>IF(N201="snížená",J201,0)</f>
        <v>0</v>
      </c>
      <c r="BG201" s="144">
        <f>IF(N201="zákl. přenesená",J201,0)</f>
        <v>0</v>
      </c>
      <c r="BH201" s="144">
        <f>IF(N201="sníž. přenesená",J201,0)</f>
        <v>0</v>
      </c>
      <c r="BI201" s="144">
        <f>IF(N201="nulová",J201,0)</f>
        <v>0</v>
      </c>
      <c r="BJ201" s="18" t="s">
        <v>80</v>
      </c>
      <c r="BK201" s="144">
        <f>ROUND(I201*H201,2)</f>
        <v>0</v>
      </c>
      <c r="BL201" s="18" t="s">
        <v>297</v>
      </c>
      <c r="BM201" s="143" t="s">
        <v>1439</v>
      </c>
    </row>
    <row r="202" spans="2:47" s="1" customFormat="1" ht="19.5">
      <c r="B202" s="33"/>
      <c r="D202" s="145" t="s">
        <v>218</v>
      </c>
      <c r="F202" s="146" t="s">
        <v>1440</v>
      </c>
      <c r="I202" s="147"/>
      <c r="L202" s="33"/>
      <c r="M202" s="148"/>
      <c r="T202" s="54"/>
      <c r="AT202" s="18" t="s">
        <v>218</v>
      </c>
      <c r="AU202" s="18" t="s">
        <v>82</v>
      </c>
    </row>
    <row r="203" spans="2:47" s="1" customFormat="1" ht="12">
      <c r="B203" s="33"/>
      <c r="D203" s="149" t="s">
        <v>220</v>
      </c>
      <c r="F203" s="150" t="s">
        <v>1441</v>
      </c>
      <c r="I203" s="147"/>
      <c r="L203" s="33"/>
      <c r="M203" s="148"/>
      <c r="T203" s="54"/>
      <c r="AT203" s="18" t="s">
        <v>220</v>
      </c>
      <c r="AU203" s="18" t="s">
        <v>82</v>
      </c>
    </row>
    <row r="204" spans="2:51" s="13" customFormat="1" ht="12">
      <c r="B204" s="157"/>
      <c r="D204" s="145" t="s">
        <v>222</v>
      </c>
      <c r="E204" s="158" t="s">
        <v>19</v>
      </c>
      <c r="F204" s="159" t="s">
        <v>1367</v>
      </c>
      <c r="H204" s="160">
        <v>12.375</v>
      </c>
      <c r="I204" s="161"/>
      <c r="L204" s="157"/>
      <c r="M204" s="162"/>
      <c r="T204" s="163"/>
      <c r="AT204" s="158" t="s">
        <v>222</v>
      </c>
      <c r="AU204" s="158" t="s">
        <v>82</v>
      </c>
      <c r="AV204" s="13" t="s">
        <v>82</v>
      </c>
      <c r="AW204" s="13" t="s">
        <v>35</v>
      </c>
      <c r="AX204" s="13" t="s">
        <v>80</v>
      </c>
      <c r="AY204" s="158" t="s">
        <v>208</v>
      </c>
    </row>
    <row r="205" spans="2:63" s="11" customFormat="1" ht="22.9" customHeight="1">
      <c r="B205" s="120"/>
      <c r="D205" s="121" t="s">
        <v>73</v>
      </c>
      <c r="E205" s="130" t="s">
        <v>1442</v>
      </c>
      <c r="F205" s="130" t="s">
        <v>1443</v>
      </c>
      <c r="I205" s="123"/>
      <c r="J205" s="131">
        <f>BK205</f>
        <v>0</v>
      </c>
      <c r="L205" s="120"/>
      <c r="M205" s="125"/>
      <c r="P205" s="126">
        <f>SUM(P206:P214)</f>
        <v>0</v>
      </c>
      <c r="R205" s="126">
        <f>SUM(R206:R214)</f>
        <v>0.0404866</v>
      </c>
      <c r="T205" s="127">
        <f>SUM(T206:T214)</f>
        <v>0</v>
      </c>
      <c r="AR205" s="121" t="s">
        <v>82</v>
      </c>
      <c r="AT205" s="128" t="s">
        <v>73</v>
      </c>
      <c r="AU205" s="128" t="s">
        <v>80</v>
      </c>
      <c r="AY205" s="121" t="s">
        <v>208</v>
      </c>
      <c r="BK205" s="129">
        <f>SUM(BK206:BK214)</f>
        <v>0</v>
      </c>
    </row>
    <row r="206" spans="2:65" s="1" customFormat="1" ht="21.75" customHeight="1">
      <c r="B206" s="33"/>
      <c r="C206" s="132" t="s">
        <v>1039</v>
      </c>
      <c r="D206" s="132" t="s">
        <v>212</v>
      </c>
      <c r="E206" s="133" t="s">
        <v>1444</v>
      </c>
      <c r="F206" s="134" t="s">
        <v>1445</v>
      </c>
      <c r="G206" s="135" t="s">
        <v>215</v>
      </c>
      <c r="H206" s="136">
        <v>15.79</v>
      </c>
      <c r="I206" s="137"/>
      <c r="J206" s="138">
        <f>ROUND(I206*H206,2)</f>
        <v>0</v>
      </c>
      <c r="K206" s="134" t="s">
        <v>1232</v>
      </c>
      <c r="L206" s="33"/>
      <c r="M206" s="139" t="s">
        <v>19</v>
      </c>
      <c r="N206" s="140" t="s">
        <v>45</v>
      </c>
      <c r="P206" s="141">
        <f>O206*H206</f>
        <v>0</v>
      </c>
      <c r="Q206" s="141">
        <v>0</v>
      </c>
      <c r="R206" s="141">
        <f>Q206*H206</f>
        <v>0</v>
      </c>
      <c r="S206" s="141">
        <v>0</v>
      </c>
      <c r="T206" s="142">
        <f>S206*H206</f>
        <v>0</v>
      </c>
      <c r="AR206" s="143" t="s">
        <v>297</v>
      </c>
      <c r="AT206" s="143" t="s">
        <v>212</v>
      </c>
      <c r="AU206" s="143" t="s">
        <v>82</v>
      </c>
      <c r="AY206" s="18" t="s">
        <v>208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8" t="s">
        <v>80</v>
      </c>
      <c r="BK206" s="144">
        <f>ROUND(I206*H206,2)</f>
        <v>0</v>
      </c>
      <c r="BL206" s="18" t="s">
        <v>297</v>
      </c>
      <c r="BM206" s="143" t="s">
        <v>1446</v>
      </c>
    </row>
    <row r="207" spans="2:47" s="1" customFormat="1" ht="12">
      <c r="B207" s="33"/>
      <c r="D207" s="145" t="s">
        <v>218</v>
      </c>
      <c r="F207" s="146" t="s">
        <v>1447</v>
      </c>
      <c r="I207" s="147"/>
      <c r="L207" s="33"/>
      <c r="M207" s="148"/>
      <c r="T207" s="54"/>
      <c r="AT207" s="18" t="s">
        <v>218</v>
      </c>
      <c r="AU207" s="18" t="s">
        <v>82</v>
      </c>
    </row>
    <row r="208" spans="2:47" s="1" customFormat="1" ht="12">
      <c r="B208" s="33"/>
      <c r="D208" s="149" t="s">
        <v>220</v>
      </c>
      <c r="F208" s="150" t="s">
        <v>1448</v>
      </c>
      <c r="I208" s="147"/>
      <c r="L208" s="33"/>
      <c r="M208" s="148"/>
      <c r="T208" s="54"/>
      <c r="AT208" s="18" t="s">
        <v>220</v>
      </c>
      <c r="AU208" s="18" t="s">
        <v>82</v>
      </c>
    </row>
    <row r="209" spans="2:51" s="13" customFormat="1" ht="12">
      <c r="B209" s="157"/>
      <c r="D209" s="145" t="s">
        <v>222</v>
      </c>
      <c r="E209" s="158" t="s">
        <v>19</v>
      </c>
      <c r="F209" s="159" t="s">
        <v>1428</v>
      </c>
      <c r="H209" s="160">
        <v>5.34</v>
      </c>
      <c r="I209" s="161"/>
      <c r="L209" s="157"/>
      <c r="M209" s="162"/>
      <c r="T209" s="163"/>
      <c r="AT209" s="158" t="s">
        <v>222</v>
      </c>
      <c r="AU209" s="158" t="s">
        <v>82</v>
      </c>
      <c r="AV209" s="13" t="s">
        <v>82</v>
      </c>
      <c r="AW209" s="13" t="s">
        <v>35</v>
      </c>
      <c r="AX209" s="13" t="s">
        <v>74</v>
      </c>
      <c r="AY209" s="158" t="s">
        <v>208</v>
      </c>
    </row>
    <row r="210" spans="2:51" s="13" customFormat="1" ht="12">
      <c r="B210" s="157"/>
      <c r="D210" s="145" t="s">
        <v>222</v>
      </c>
      <c r="E210" s="158" t="s">
        <v>19</v>
      </c>
      <c r="F210" s="159" t="s">
        <v>1429</v>
      </c>
      <c r="H210" s="160">
        <v>10.45</v>
      </c>
      <c r="I210" s="161"/>
      <c r="L210" s="157"/>
      <c r="M210" s="162"/>
      <c r="T210" s="163"/>
      <c r="AT210" s="158" t="s">
        <v>222</v>
      </c>
      <c r="AU210" s="158" t="s">
        <v>82</v>
      </c>
      <c r="AV210" s="13" t="s">
        <v>82</v>
      </c>
      <c r="AW210" s="13" t="s">
        <v>35</v>
      </c>
      <c r="AX210" s="13" t="s">
        <v>74</v>
      </c>
      <c r="AY210" s="158" t="s">
        <v>208</v>
      </c>
    </row>
    <row r="211" spans="2:51" s="14" customFormat="1" ht="12">
      <c r="B211" s="164"/>
      <c r="D211" s="145" t="s">
        <v>222</v>
      </c>
      <c r="E211" s="165" t="s">
        <v>19</v>
      </c>
      <c r="F211" s="166" t="s">
        <v>226</v>
      </c>
      <c r="H211" s="167">
        <v>15.79</v>
      </c>
      <c r="I211" s="168"/>
      <c r="L211" s="164"/>
      <c r="M211" s="169"/>
      <c r="T211" s="170"/>
      <c r="AT211" s="165" t="s">
        <v>222</v>
      </c>
      <c r="AU211" s="165" t="s">
        <v>82</v>
      </c>
      <c r="AV211" s="14" t="s">
        <v>112</v>
      </c>
      <c r="AW211" s="14" t="s">
        <v>35</v>
      </c>
      <c r="AX211" s="14" t="s">
        <v>80</v>
      </c>
      <c r="AY211" s="165" t="s">
        <v>208</v>
      </c>
    </row>
    <row r="212" spans="2:65" s="1" customFormat="1" ht="16.5" customHeight="1">
      <c r="B212" s="33"/>
      <c r="C212" s="171" t="s">
        <v>921</v>
      </c>
      <c r="D212" s="171" t="s">
        <v>242</v>
      </c>
      <c r="E212" s="172" t="s">
        <v>1449</v>
      </c>
      <c r="F212" s="173" t="s">
        <v>1450</v>
      </c>
      <c r="G212" s="174" t="s">
        <v>215</v>
      </c>
      <c r="H212" s="175">
        <v>18.403</v>
      </c>
      <c r="I212" s="176"/>
      <c r="J212" s="177">
        <f>ROUND(I212*H212,2)</f>
        <v>0</v>
      </c>
      <c r="K212" s="173" t="s">
        <v>1232</v>
      </c>
      <c r="L212" s="178"/>
      <c r="M212" s="179" t="s">
        <v>19</v>
      </c>
      <c r="N212" s="180" t="s">
        <v>45</v>
      </c>
      <c r="P212" s="141">
        <f>O212*H212</f>
        <v>0</v>
      </c>
      <c r="Q212" s="141">
        <v>0.0022</v>
      </c>
      <c r="R212" s="141">
        <f>Q212*H212</f>
        <v>0.0404866</v>
      </c>
      <c r="S212" s="141">
        <v>0</v>
      </c>
      <c r="T212" s="142">
        <f>S212*H212</f>
        <v>0</v>
      </c>
      <c r="AR212" s="143" t="s">
        <v>304</v>
      </c>
      <c r="AT212" s="143" t="s">
        <v>242</v>
      </c>
      <c r="AU212" s="143" t="s">
        <v>82</v>
      </c>
      <c r="AY212" s="18" t="s">
        <v>208</v>
      </c>
      <c r="BE212" s="144">
        <f>IF(N212="základní",J212,0)</f>
        <v>0</v>
      </c>
      <c r="BF212" s="144">
        <f>IF(N212="snížená",J212,0)</f>
        <v>0</v>
      </c>
      <c r="BG212" s="144">
        <f>IF(N212="zákl. přenesená",J212,0)</f>
        <v>0</v>
      </c>
      <c r="BH212" s="144">
        <f>IF(N212="sníž. přenesená",J212,0)</f>
        <v>0</v>
      </c>
      <c r="BI212" s="144">
        <f>IF(N212="nulová",J212,0)</f>
        <v>0</v>
      </c>
      <c r="BJ212" s="18" t="s">
        <v>80</v>
      </c>
      <c r="BK212" s="144">
        <f>ROUND(I212*H212,2)</f>
        <v>0</v>
      </c>
      <c r="BL212" s="18" t="s">
        <v>297</v>
      </c>
      <c r="BM212" s="143" t="s">
        <v>1451</v>
      </c>
    </row>
    <row r="213" spans="2:47" s="1" customFormat="1" ht="12">
      <c r="B213" s="33"/>
      <c r="D213" s="145" t="s">
        <v>218</v>
      </c>
      <c r="F213" s="146" t="s">
        <v>1450</v>
      </c>
      <c r="I213" s="147"/>
      <c r="L213" s="33"/>
      <c r="M213" s="148"/>
      <c r="T213" s="54"/>
      <c r="AT213" s="18" t="s">
        <v>218</v>
      </c>
      <c r="AU213" s="18" t="s">
        <v>82</v>
      </c>
    </row>
    <row r="214" spans="2:51" s="13" customFormat="1" ht="12">
      <c r="B214" s="157"/>
      <c r="D214" s="145" t="s">
        <v>222</v>
      </c>
      <c r="F214" s="159" t="s">
        <v>1452</v>
      </c>
      <c r="H214" s="160">
        <v>18.403</v>
      </c>
      <c r="I214" s="161"/>
      <c r="L214" s="157"/>
      <c r="M214" s="162"/>
      <c r="T214" s="163"/>
      <c r="AT214" s="158" t="s">
        <v>222</v>
      </c>
      <c r="AU214" s="158" t="s">
        <v>82</v>
      </c>
      <c r="AV214" s="13" t="s">
        <v>82</v>
      </c>
      <c r="AW214" s="13" t="s">
        <v>4</v>
      </c>
      <c r="AX214" s="13" t="s">
        <v>80</v>
      </c>
      <c r="AY214" s="158" t="s">
        <v>208</v>
      </c>
    </row>
    <row r="215" spans="2:63" s="11" customFormat="1" ht="22.9" customHeight="1">
      <c r="B215" s="120"/>
      <c r="D215" s="121" t="s">
        <v>73</v>
      </c>
      <c r="E215" s="130" t="s">
        <v>292</v>
      </c>
      <c r="F215" s="130" t="s">
        <v>293</v>
      </c>
      <c r="I215" s="123"/>
      <c r="J215" s="131">
        <f>BK215</f>
        <v>0</v>
      </c>
      <c r="L215" s="120"/>
      <c r="M215" s="125"/>
      <c r="P215" s="126">
        <f>SUM(P216:P222)</f>
        <v>0</v>
      </c>
      <c r="R215" s="126">
        <f>SUM(R216:R222)</f>
        <v>0.014508000000000002</v>
      </c>
      <c r="T215" s="127">
        <f>SUM(T216:T222)</f>
        <v>0</v>
      </c>
      <c r="AR215" s="121" t="s">
        <v>82</v>
      </c>
      <c r="AT215" s="128" t="s">
        <v>73</v>
      </c>
      <c r="AU215" s="128" t="s">
        <v>80</v>
      </c>
      <c r="AY215" s="121" t="s">
        <v>208</v>
      </c>
      <c r="BK215" s="129">
        <f>SUM(BK216:BK222)</f>
        <v>0</v>
      </c>
    </row>
    <row r="216" spans="2:65" s="1" customFormat="1" ht="16.5" customHeight="1">
      <c r="B216" s="33"/>
      <c r="C216" s="132" t="s">
        <v>1127</v>
      </c>
      <c r="D216" s="132" t="s">
        <v>212</v>
      </c>
      <c r="E216" s="133" t="s">
        <v>1453</v>
      </c>
      <c r="F216" s="134" t="s">
        <v>1454</v>
      </c>
      <c r="G216" s="135" t="s">
        <v>236</v>
      </c>
      <c r="H216" s="136">
        <v>9.3</v>
      </c>
      <c r="I216" s="137"/>
      <c r="J216" s="138">
        <f>ROUND(I216*H216,2)</f>
        <v>0</v>
      </c>
      <c r="K216" s="134" t="s">
        <v>1232</v>
      </c>
      <c r="L216" s="33"/>
      <c r="M216" s="139" t="s">
        <v>19</v>
      </c>
      <c r="N216" s="140" t="s">
        <v>45</v>
      </c>
      <c r="P216" s="141">
        <f>O216*H216</f>
        <v>0</v>
      </c>
      <c r="Q216" s="141">
        <v>3E-05</v>
      </c>
      <c r="R216" s="141">
        <f>Q216*H216</f>
        <v>0.000279</v>
      </c>
      <c r="S216" s="141">
        <v>0</v>
      </c>
      <c r="T216" s="142">
        <f>S216*H216</f>
        <v>0</v>
      </c>
      <c r="AR216" s="143" t="s">
        <v>297</v>
      </c>
      <c r="AT216" s="143" t="s">
        <v>212</v>
      </c>
      <c r="AU216" s="143" t="s">
        <v>82</v>
      </c>
      <c r="AY216" s="18" t="s">
        <v>208</v>
      </c>
      <c r="BE216" s="144">
        <f>IF(N216="základní",J216,0)</f>
        <v>0</v>
      </c>
      <c r="BF216" s="144">
        <f>IF(N216="snížená",J216,0)</f>
        <v>0</v>
      </c>
      <c r="BG216" s="144">
        <f>IF(N216="zákl. přenesená",J216,0)</f>
        <v>0</v>
      </c>
      <c r="BH216" s="144">
        <f>IF(N216="sníž. přenesená",J216,0)</f>
        <v>0</v>
      </c>
      <c r="BI216" s="144">
        <f>IF(N216="nulová",J216,0)</f>
        <v>0</v>
      </c>
      <c r="BJ216" s="18" t="s">
        <v>80</v>
      </c>
      <c r="BK216" s="144">
        <f>ROUND(I216*H216,2)</f>
        <v>0</v>
      </c>
      <c r="BL216" s="18" t="s">
        <v>297</v>
      </c>
      <c r="BM216" s="143" t="s">
        <v>1455</v>
      </c>
    </row>
    <row r="217" spans="2:47" s="1" customFormat="1" ht="12">
      <c r="B217" s="33"/>
      <c r="D217" s="145" t="s">
        <v>218</v>
      </c>
      <c r="F217" s="146" t="s">
        <v>1456</v>
      </c>
      <c r="I217" s="147"/>
      <c r="L217" s="33"/>
      <c r="M217" s="148"/>
      <c r="T217" s="54"/>
      <c r="AT217" s="18" t="s">
        <v>218</v>
      </c>
      <c r="AU217" s="18" t="s">
        <v>82</v>
      </c>
    </row>
    <row r="218" spans="2:47" s="1" customFormat="1" ht="12">
      <c r="B218" s="33"/>
      <c r="D218" s="149" t="s">
        <v>220</v>
      </c>
      <c r="F218" s="150" t="s">
        <v>1457</v>
      </c>
      <c r="I218" s="147"/>
      <c r="L218" s="33"/>
      <c r="M218" s="148"/>
      <c r="T218" s="54"/>
      <c r="AT218" s="18" t="s">
        <v>220</v>
      </c>
      <c r="AU218" s="18" t="s">
        <v>82</v>
      </c>
    </row>
    <row r="219" spans="2:51" s="13" customFormat="1" ht="12">
      <c r="B219" s="157"/>
      <c r="D219" s="145" t="s">
        <v>222</v>
      </c>
      <c r="E219" s="158" t="s">
        <v>19</v>
      </c>
      <c r="F219" s="159" t="s">
        <v>1458</v>
      </c>
      <c r="H219" s="160">
        <v>9.3</v>
      </c>
      <c r="I219" s="161"/>
      <c r="L219" s="157"/>
      <c r="M219" s="162"/>
      <c r="T219" s="163"/>
      <c r="AT219" s="158" t="s">
        <v>222</v>
      </c>
      <c r="AU219" s="158" t="s">
        <v>82</v>
      </c>
      <c r="AV219" s="13" t="s">
        <v>82</v>
      </c>
      <c r="AW219" s="13" t="s">
        <v>35</v>
      </c>
      <c r="AX219" s="13" t="s">
        <v>80</v>
      </c>
      <c r="AY219" s="158" t="s">
        <v>208</v>
      </c>
    </row>
    <row r="220" spans="2:65" s="1" customFormat="1" ht="16.5" customHeight="1">
      <c r="B220" s="33"/>
      <c r="C220" s="171" t="s">
        <v>924</v>
      </c>
      <c r="D220" s="171" t="s">
        <v>242</v>
      </c>
      <c r="E220" s="172" t="s">
        <v>1459</v>
      </c>
      <c r="F220" s="173" t="s">
        <v>1460</v>
      </c>
      <c r="G220" s="174" t="s">
        <v>236</v>
      </c>
      <c r="H220" s="175">
        <v>9.486</v>
      </c>
      <c r="I220" s="176"/>
      <c r="J220" s="177">
        <f>ROUND(I220*H220,2)</f>
        <v>0</v>
      </c>
      <c r="K220" s="173" t="s">
        <v>1232</v>
      </c>
      <c r="L220" s="178"/>
      <c r="M220" s="179" t="s">
        <v>19</v>
      </c>
      <c r="N220" s="180" t="s">
        <v>45</v>
      </c>
      <c r="P220" s="141">
        <f>O220*H220</f>
        <v>0</v>
      </c>
      <c r="Q220" s="141">
        <v>0.0015</v>
      </c>
      <c r="R220" s="141">
        <f>Q220*H220</f>
        <v>0.014229000000000002</v>
      </c>
      <c r="S220" s="141">
        <v>0</v>
      </c>
      <c r="T220" s="142">
        <f>S220*H220</f>
        <v>0</v>
      </c>
      <c r="AR220" s="143" t="s">
        <v>304</v>
      </c>
      <c r="AT220" s="143" t="s">
        <v>242</v>
      </c>
      <c r="AU220" s="143" t="s">
        <v>82</v>
      </c>
      <c r="AY220" s="18" t="s">
        <v>208</v>
      </c>
      <c r="BE220" s="144">
        <f>IF(N220="základní",J220,0)</f>
        <v>0</v>
      </c>
      <c r="BF220" s="144">
        <f>IF(N220="snížená",J220,0)</f>
        <v>0</v>
      </c>
      <c r="BG220" s="144">
        <f>IF(N220="zákl. přenesená",J220,0)</f>
        <v>0</v>
      </c>
      <c r="BH220" s="144">
        <f>IF(N220="sníž. přenesená",J220,0)</f>
        <v>0</v>
      </c>
      <c r="BI220" s="144">
        <f>IF(N220="nulová",J220,0)</f>
        <v>0</v>
      </c>
      <c r="BJ220" s="18" t="s">
        <v>80</v>
      </c>
      <c r="BK220" s="144">
        <f>ROUND(I220*H220,2)</f>
        <v>0</v>
      </c>
      <c r="BL220" s="18" t="s">
        <v>297</v>
      </c>
      <c r="BM220" s="143" t="s">
        <v>1461</v>
      </c>
    </row>
    <row r="221" spans="2:47" s="1" customFormat="1" ht="12">
      <c r="B221" s="33"/>
      <c r="D221" s="145" t="s">
        <v>218</v>
      </c>
      <c r="F221" s="146" t="s">
        <v>1460</v>
      </c>
      <c r="I221" s="147"/>
      <c r="L221" s="33"/>
      <c r="M221" s="148"/>
      <c r="T221" s="54"/>
      <c r="AT221" s="18" t="s">
        <v>218</v>
      </c>
      <c r="AU221" s="18" t="s">
        <v>82</v>
      </c>
    </row>
    <row r="222" spans="2:51" s="13" customFormat="1" ht="12">
      <c r="B222" s="157"/>
      <c r="D222" s="145" t="s">
        <v>222</v>
      </c>
      <c r="F222" s="159" t="s">
        <v>1462</v>
      </c>
      <c r="H222" s="160">
        <v>9.486</v>
      </c>
      <c r="I222" s="161"/>
      <c r="L222" s="157"/>
      <c r="M222" s="162"/>
      <c r="T222" s="163"/>
      <c r="AT222" s="158" t="s">
        <v>222</v>
      </c>
      <c r="AU222" s="158" t="s">
        <v>82</v>
      </c>
      <c r="AV222" s="13" t="s">
        <v>82</v>
      </c>
      <c r="AW222" s="13" t="s">
        <v>4</v>
      </c>
      <c r="AX222" s="13" t="s">
        <v>80</v>
      </c>
      <c r="AY222" s="158" t="s">
        <v>208</v>
      </c>
    </row>
    <row r="223" spans="2:63" s="11" customFormat="1" ht="22.9" customHeight="1">
      <c r="B223" s="120"/>
      <c r="D223" s="121" t="s">
        <v>73</v>
      </c>
      <c r="E223" s="130" t="s">
        <v>814</v>
      </c>
      <c r="F223" s="130" t="s">
        <v>815</v>
      </c>
      <c r="I223" s="123"/>
      <c r="J223" s="131">
        <f>BK223</f>
        <v>0</v>
      </c>
      <c r="L223" s="120"/>
      <c r="M223" s="125"/>
      <c r="P223" s="126">
        <f>SUM(P224:P233)</f>
        <v>0</v>
      </c>
      <c r="R223" s="126">
        <f>SUM(R224:R233)</f>
        <v>0.20347519999999997</v>
      </c>
      <c r="T223" s="127">
        <f>SUM(T224:T233)</f>
        <v>0</v>
      </c>
      <c r="AR223" s="121" t="s">
        <v>82</v>
      </c>
      <c r="AT223" s="128" t="s">
        <v>73</v>
      </c>
      <c r="AU223" s="128" t="s">
        <v>80</v>
      </c>
      <c r="AY223" s="121" t="s">
        <v>208</v>
      </c>
      <c r="BK223" s="129">
        <f>SUM(BK224:BK233)</f>
        <v>0</v>
      </c>
    </row>
    <row r="224" spans="2:65" s="1" customFormat="1" ht="16.5" customHeight="1">
      <c r="B224" s="33"/>
      <c r="C224" s="132" t="s">
        <v>1463</v>
      </c>
      <c r="D224" s="132" t="s">
        <v>212</v>
      </c>
      <c r="E224" s="133" t="s">
        <v>1464</v>
      </c>
      <c r="F224" s="134" t="s">
        <v>1465</v>
      </c>
      <c r="G224" s="135" t="s">
        <v>215</v>
      </c>
      <c r="H224" s="136">
        <v>9.52</v>
      </c>
      <c r="I224" s="137"/>
      <c r="J224" s="138">
        <f>ROUND(I224*H224,2)</f>
        <v>0</v>
      </c>
      <c r="K224" s="134" t="s">
        <v>1232</v>
      </c>
      <c r="L224" s="33"/>
      <c r="M224" s="139" t="s">
        <v>19</v>
      </c>
      <c r="N224" s="140" t="s">
        <v>45</v>
      </c>
      <c r="P224" s="141">
        <f>O224*H224</f>
        <v>0</v>
      </c>
      <c r="Q224" s="141">
        <v>0.008</v>
      </c>
      <c r="R224" s="141">
        <f>Q224*H224</f>
        <v>0.07615999999999999</v>
      </c>
      <c r="S224" s="141">
        <v>0</v>
      </c>
      <c r="T224" s="142">
        <f>S224*H224</f>
        <v>0</v>
      </c>
      <c r="AR224" s="143" t="s">
        <v>297</v>
      </c>
      <c r="AT224" s="143" t="s">
        <v>212</v>
      </c>
      <c r="AU224" s="143" t="s">
        <v>82</v>
      </c>
      <c r="AY224" s="18" t="s">
        <v>208</v>
      </c>
      <c r="BE224" s="144">
        <f>IF(N224="základní",J224,0)</f>
        <v>0</v>
      </c>
      <c r="BF224" s="144">
        <f>IF(N224="snížená",J224,0)</f>
        <v>0</v>
      </c>
      <c r="BG224" s="144">
        <f>IF(N224="zákl. přenesená",J224,0)</f>
        <v>0</v>
      </c>
      <c r="BH224" s="144">
        <f>IF(N224="sníž. přenesená",J224,0)</f>
        <v>0</v>
      </c>
      <c r="BI224" s="144">
        <f>IF(N224="nulová",J224,0)</f>
        <v>0</v>
      </c>
      <c r="BJ224" s="18" t="s">
        <v>80</v>
      </c>
      <c r="BK224" s="144">
        <f>ROUND(I224*H224,2)</f>
        <v>0</v>
      </c>
      <c r="BL224" s="18" t="s">
        <v>297</v>
      </c>
      <c r="BM224" s="143" t="s">
        <v>1466</v>
      </c>
    </row>
    <row r="225" spans="2:47" s="1" customFormat="1" ht="19.5">
      <c r="B225" s="33"/>
      <c r="D225" s="145" t="s">
        <v>218</v>
      </c>
      <c r="F225" s="146" t="s">
        <v>1467</v>
      </c>
      <c r="I225" s="147"/>
      <c r="L225" s="33"/>
      <c r="M225" s="148"/>
      <c r="T225" s="54"/>
      <c r="AT225" s="18" t="s">
        <v>218</v>
      </c>
      <c r="AU225" s="18" t="s">
        <v>82</v>
      </c>
    </row>
    <row r="226" spans="2:47" s="1" customFormat="1" ht="12">
      <c r="B226" s="33"/>
      <c r="D226" s="149" t="s">
        <v>220</v>
      </c>
      <c r="F226" s="150" t="s">
        <v>1468</v>
      </c>
      <c r="I226" s="147"/>
      <c r="L226" s="33"/>
      <c r="M226" s="148"/>
      <c r="T226" s="54"/>
      <c r="AT226" s="18" t="s">
        <v>220</v>
      </c>
      <c r="AU226" s="18" t="s">
        <v>82</v>
      </c>
    </row>
    <row r="227" spans="2:51" s="13" customFormat="1" ht="12">
      <c r="B227" s="157"/>
      <c r="D227" s="145" t="s">
        <v>222</v>
      </c>
      <c r="E227" s="158" t="s">
        <v>19</v>
      </c>
      <c r="F227" s="159" t="s">
        <v>1469</v>
      </c>
      <c r="H227" s="160">
        <v>9.52</v>
      </c>
      <c r="I227" s="161"/>
      <c r="L227" s="157"/>
      <c r="M227" s="162"/>
      <c r="T227" s="163"/>
      <c r="AT227" s="158" t="s">
        <v>222</v>
      </c>
      <c r="AU227" s="158" t="s">
        <v>82</v>
      </c>
      <c r="AV227" s="13" t="s">
        <v>82</v>
      </c>
      <c r="AW227" s="13" t="s">
        <v>35</v>
      </c>
      <c r="AX227" s="13" t="s">
        <v>80</v>
      </c>
      <c r="AY227" s="158" t="s">
        <v>208</v>
      </c>
    </row>
    <row r="228" spans="2:65" s="1" customFormat="1" ht="16.5" customHeight="1">
      <c r="B228" s="33"/>
      <c r="C228" s="132" t="s">
        <v>927</v>
      </c>
      <c r="D228" s="132" t="s">
        <v>212</v>
      </c>
      <c r="E228" s="133" t="s">
        <v>1470</v>
      </c>
      <c r="F228" s="134" t="s">
        <v>1471</v>
      </c>
      <c r="G228" s="135" t="s">
        <v>215</v>
      </c>
      <c r="H228" s="136">
        <v>9.12</v>
      </c>
      <c r="I228" s="137"/>
      <c r="J228" s="138">
        <f>ROUND(I228*H228,2)</f>
        <v>0</v>
      </c>
      <c r="K228" s="134" t="s">
        <v>1232</v>
      </c>
      <c r="L228" s="33"/>
      <c r="M228" s="139" t="s">
        <v>19</v>
      </c>
      <c r="N228" s="140" t="s">
        <v>45</v>
      </c>
      <c r="P228" s="141">
        <f>O228*H228</f>
        <v>0</v>
      </c>
      <c r="Q228" s="141">
        <v>0.01396</v>
      </c>
      <c r="R228" s="141">
        <f>Q228*H228</f>
        <v>0.1273152</v>
      </c>
      <c r="S228" s="141">
        <v>0</v>
      </c>
      <c r="T228" s="142">
        <f>S228*H228</f>
        <v>0</v>
      </c>
      <c r="AR228" s="143" t="s">
        <v>297</v>
      </c>
      <c r="AT228" s="143" t="s">
        <v>212</v>
      </c>
      <c r="AU228" s="143" t="s">
        <v>82</v>
      </c>
      <c r="AY228" s="18" t="s">
        <v>208</v>
      </c>
      <c r="BE228" s="144">
        <f>IF(N228="základní",J228,0)</f>
        <v>0</v>
      </c>
      <c r="BF228" s="144">
        <f>IF(N228="snížená",J228,0)</f>
        <v>0</v>
      </c>
      <c r="BG228" s="144">
        <f>IF(N228="zákl. přenesená",J228,0)</f>
        <v>0</v>
      </c>
      <c r="BH228" s="144">
        <f>IF(N228="sníž. přenesená",J228,0)</f>
        <v>0</v>
      </c>
      <c r="BI228" s="144">
        <f>IF(N228="nulová",J228,0)</f>
        <v>0</v>
      </c>
      <c r="BJ228" s="18" t="s">
        <v>80</v>
      </c>
      <c r="BK228" s="144">
        <f>ROUND(I228*H228,2)</f>
        <v>0</v>
      </c>
      <c r="BL228" s="18" t="s">
        <v>297</v>
      </c>
      <c r="BM228" s="143" t="s">
        <v>1472</v>
      </c>
    </row>
    <row r="229" spans="2:47" s="1" customFormat="1" ht="19.5">
      <c r="B229" s="33"/>
      <c r="D229" s="145" t="s">
        <v>218</v>
      </c>
      <c r="F229" s="146" t="s">
        <v>1473</v>
      </c>
      <c r="I229" s="147"/>
      <c r="L229" s="33"/>
      <c r="M229" s="148"/>
      <c r="T229" s="54"/>
      <c r="AT229" s="18" t="s">
        <v>218</v>
      </c>
      <c r="AU229" s="18" t="s">
        <v>82</v>
      </c>
    </row>
    <row r="230" spans="2:47" s="1" customFormat="1" ht="12">
      <c r="B230" s="33"/>
      <c r="D230" s="149" t="s">
        <v>220</v>
      </c>
      <c r="F230" s="150" t="s">
        <v>1474</v>
      </c>
      <c r="I230" s="147"/>
      <c r="L230" s="33"/>
      <c r="M230" s="148"/>
      <c r="T230" s="54"/>
      <c r="AT230" s="18" t="s">
        <v>220</v>
      </c>
      <c r="AU230" s="18" t="s">
        <v>82</v>
      </c>
    </row>
    <row r="231" spans="2:51" s="13" customFormat="1" ht="12">
      <c r="B231" s="157"/>
      <c r="D231" s="145" t="s">
        <v>222</v>
      </c>
      <c r="E231" s="158" t="s">
        <v>19</v>
      </c>
      <c r="F231" s="159" t="s">
        <v>1475</v>
      </c>
      <c r="H231" s="160">
        <v>4.56</v>
      </c>
      <c r="I231" s="161"/>
      <c r="L231" s="157"/>
      <c r="M231" s="162"/>
      <c r="T231" s="163"/>
      <c r="AT231" s="158" t="s">
        <v>222</v>
      </c>
      <c r="AU231" s="158" t="s">
        <v>82</v>
      </c>
      <c r="AV231" s="13" t="s">
        <v>82</v>
      </c>
      <c r="AW231" s="13" t="s">
        <v>35</v>
      </c>
      <c r="AX231" s="13" t="s">
        <v>74</v>
      </c>
      <c r="AY231" s="158" t="s">
        <v>208</v>
      </c>
    </row>
    <row r="232" spans="2:51" s="13" customFormat="1" ht="12">
      <c r="B232" s="157"/>
      <c r="D232" s="145" t="s">
        <v>222</v>
      </c>
      <c r="E232" s="158" t="s">
        <v>19</v>
      </c>
      <c r="F232" s="159" t="s">
        <v>1476</v>
      </c>
      <c r="H232" s="160">
        <v>4.56</v>
      </c>
      <c r="I232" s="161"/>
      <c r="L232" s="157"/>
      <c r="M232" s="162"/>
      <c r="T232" s="163"/>
      <c r="AT232" s="158" t="s">
        <v>222</v>
      </c>
      <c r="AU232" s="158" t="s">
        <v>82</v>
      </c>
      <c r="AV232" s="13" t="s">
        <v>82</v>
      </c>
      <c r="AW232" s="13" t="s">
        <v>35</v>
      </c>
      <c r="AX232" s="13" t="s">
        <v>74</v>
      </c>
      <c r="AY232" s="158" t="s">
        <v>208</v>
      </c>
    </row>
    <row r="233" spans="2:51" s="14" customFormat="1" ht="12">
      <c r="B233" s="164"/>
      <c r="D233" s="145" t="s">
        <v>222</v>
      </c>
      <c r="E233" s="165" t="s">
        <v>19</v>
      </c>
      <c r="F233" s="166" t="s">
        <v>226</v>
      </c>
      <c r="H233" s="167">
        <v>9.12</v>
      </c>
      <c r="I233" s="168"/>
      <c r="L233" s="164"/>
      <c r="M233" s="169"/>
      <c r="T233" s="170"/>
      <c r="AT233" s="165" t="s">
        <v>222</v>
      </c>
      <c r="AU233" s="165" t="s">
        <v>82</v>
      </c>
      <c r="AV233" s="14" t="s">
        <v>112</v>
      </c>
      <c r="AW233" s="14" t="s">
        <v>35</v>
      </c>
      <c r="AX233" s="14" t="s">
        <v>80</v>
      </c>
      <c r="AY233" s="165" t="s">
        <v>208</v>
      </c>
    </row>
    <row r="234" spans="2:63" s="11" customFormat="1" ht="22.9" customHeight="1">
      <c r="B234" s="120"/>
      <c r="D234" s="121" t="s">
        <v>73</v>
      </c>
      <c r="E234" s="130" t="s">
        <v>835</v>
      </c>
      <c r="F234" s="130" t="s">
        <v>836</v>
      </c>
      <c r="I234" s="123"/>
      <c r="J234" s="131">
        <f>BK234</f>
        <v>0</v>
      </c>
      <c r="L234" s="120"/>
      <c r="M234" s="125"/>
      <c r="P234" s="126">
        <f>SUM(P235:P241)</f>
        <v>0</v>
      </c>
      <c r="R234" s="126">
        <f>SUM(R235:R241)</f>
        <v>0.070647</v>
      </c>
      <c r="T234" s="127">
        <f>SUM(T235:T241)</f>
        <v>0</v>
      </c>
      <c r="AR234" s="121" t="s">
        <v>82</v>
      </c>
      <c r="AT234" s="128" t="s">
        <v>73</v>
      </c>
      <c r="AU234" s="128" t="s">
        <v>80</v>
      </c>
      <c r="AY234" s="121" t="s">
        <v>208</v>
      </c>
      <c r="BK234" s="129">
        <f>SUM(BK235:BK241)</f>
        <v>0</v>
      </c>
    </row>
    <row r="235" spans="2:65" s="1" customFormat="1" ht="16.5" customHeight="1">
      <c r="B235" s="33"/>
      <c r="C235" s="132" t="s">
        <v>1477</v>
      </c>
      <c r="D235" s="132" t="s">
        <v>212</v>
      </c>
      <c r="E235" s="133" t="s">
        <v>1478</v>
      </c>
      <c r="F235" s="134" t="s">
        <v>1479</v>
      </c>
      <c r="G235" s="135" t="s">
        <v>236</v>
      </c>
      <c r="H235" s="136">
        <v>5.5</v>
      </c>
      <c r="I235" s="137"/>
      <c r="J235" s="138">
        <f>ROUND(I235*H235,2)</f>
        <v>0</v>
      </c>
      <c r="K235" s="134" t="s">
        <v>1232</v>
      </c>
      <c r="L235" s="33"/>
      <c r="M235" s="139" t="s">
        <v>19</v>
      </c>
      <c r="N235" s="140" t="s">
        <v>45</v>
      </c>
      <c r="P235" s="141">
        <f>O235*H235</f>
        <v>0</v>
      </c>
      <c r="Q235" s="141">
        <v>0.00297</v>
      </c>
      <c r="R235" s="141">
        <f>Q235*H235</f>
        <v>0.016335</v>
      </c>
      <c r="S235" s="141">
        <v>0</v>
      </c>
      <c r="T235" s="142">
        <f>S235*H235</f>
        <v>0</v>
      </c>
      <c r="AR235" s="143" t="s">
        <v>297</v>
      </c>
      <c r="AT235" s="143" t="s">
        <v>212</v>
      </c>
      <c r="AU235" s="143" t="s">
        <v>82</v>
      </c>
      <c r="AY235" s="18" t="s">
        <v>208</v>
      </c>
      <c r="BE235" s="144">
        <f>IF(N235="základní",J235,0)</f>
        <v>0</v>
      </c>
      <c r="BF235" s="144">
        <f>IF(N235="snížená",J235,0)</f>
        <v>0</v>
      </c>
      <c r="BG235" s="144">
        <f>IF(N235="zákl. přenesená",J235,0)</f>
        <v>0</v>
      </c>
      <c r="BH235" s="144">
        <f>IF(N235="sníž. přenesená",J235,0)</f>
        <v>0</v>
      </c>
      <c r="BI235" s="144">
        <f>IF(N235="nulová",J235,0)</f>
        <v>0</v>
      </c>
      <c r="BJ235" s="18" t="s">
        <v>80</v>
      </c>
      <c r="BK235" s="144">
        <f>ROUND(I235*H235,2)</f>
        <v>0</v>
      </c>
      <c r="BL235" s="18" t="s">
        <v>297</v>
      </c>
      <c r="BM235" s="143" t="s">
        <v>1480</v>
      </c>
    </row>
    <row r="236" spans="2:47" s="1" customFormat="1" ht="12">
      <c r="B236" s="33"/>
      <c r="D236" s="145" t="s">
        <v>218</v>
      </c>
      <c r="F236" s="146" t="s">
        <v>1481</v>
      </c>
      <c r="I236" s="147"/>
      <c r="L236" s="33"/>
      <c r="M236" s="148"/>
      <c r="T236" s="54"/>
      <c r="AT236" s="18" t="s">
        <v>218</v>
      </c>
      <c r="AU236" s="18" t="s">
        <v>82</v>
      </c>
    </row>
    <row r="237" spans="2:47" s="1" customFormat="1" ht="12">
      <c r="B237" s="33"/>
      <c r="D237" s="149" t="s">
        <v>220</v>
      </c>
      <c r="F237" s="150" t="s">
        <v>1482</v>
      </c>
      <c r="I237" s="147"/>
      <c r="L237" s="33"/>
      <c r="M237" s="148"/>
      <c r="T237" s="54"/>
      <c r="AT237" s="18" t="s">
        <v>220</v>
      </c>
      <c r="AU237" s="18" t="s">
        <v>82</v>
      </c>
    </row>
    <row r="238" spans="2:65" s="1" customFormat="1" ht="21.75" customHeight="1">
      <c r="B238" s="33"/>
      <c r="C238" s="132" t="s">
        <v>304</v>
      </c>
      <c r="D238" s="132" t="s">
        <v>212</v>
      </c>
      <c r="E238" s="133" t="s">
        <v>1483</v>
      </c>
      <c r="F238" s="134" t="s">
        <v>1484</v>
      </c>
      <c r="G238" s="135" t="s">
        <v>236</v>
      </c>
      <c r="H238" s="136">
        <v>9.3</v>
      </c>
      <c r="I238" s="137"/>
      <c r="J238" s="138">
        <f>ROUND(I238*H238,2)</f>
        <v>0</v>
      </c>
      <c r="K238" s="134" t="s">
        <v>1232</v>
      </c>
      <c r="L238" s="33"/>
      <c r="M238" s="139" t="s">
        <v>19</v>
      </c>
      <c r="N238" s="140" t="s">
        <v>45</v>
      </c>
      <c r="P238" s="141">
        <f>O238*H238</f>
        <v>0</v>
      </c>
      <c r="Q238" s="141">
        <v>0.00584</v>
      </c>
      <c r="R238" s="141">
        <f>Q238*H238</f>
        <v>0.054312</v>
      </c>
      <c r="S238" s="141">
        <v>0</v>
      </c>
      <c r="T238" s="142">
        <f>S238*H238</f>
        <v>0</v>
      </c>
      <c r="AR238" s="143" t="s">
        <v>297</v>
      </c>
      <c r="AT238" s="143" t="s">
        <v>212</v>
      </c>
      <c r="AU238" s="143" t="s">
        <v>82</v>
      </c>
      <c r="AY238" s="18" t="s">
        <v>208</v>
      </c>
      <c r="BE238" s="144">
        <f>IF(N238="základní",J238,0)</f>
        <v>0</v>
      </c>
      <c r="BF238" s="144">
        <f>IF(N238="snížená",J238,0)</f>
        <v>0</v>
      </c>
      <c r="BG238" s="144">
        <f>IF(N238="zákl. přenesená",J238,0)</f>
        <v>0</v>
      </c>
      <c r="BH238" s="144">
        <f>IF(N238="sníž. přenesená",J238,0)</f>
        <v>0</v>
      </c>
      <c r="BI238" s="144">
        <f>IF(N238="nulová",J238,0)</f>
        <v>0</v>
      </c>
      <c r="BJ238" s="18" t="s">
        <v>80</v>
      </c>
      <c r="BK238" s="144">
        <f>ROUND(I238*H238,2)</f>
        <v>0</v>
      </c>
      <c r="BL238" s="18" t="s">
        <v>297</v>
      </c>
      <c r="BM238" s="143" t="s">
        <v>1485</v>
      </c>
    </row>
    <row r="239" spans="2:47" s="1" customFormat="1" ht="12">
      <c r="B239" s="33"/>
      <c r="D239" s="145" t="s">
        <v>218</v>
      </c>
      <c r="F239" s="146" t="s">
        <v>1486</v>
      </c>
      <c r="I239" s="147"/>
      <c r="L239" s="33"/>
      <c r="M239" s="148"/>
      <c r="T239" s="54"/>
      <c r="AT239" s="18" t="s">
        <v>218</v>
      </c>
      <c r="AU239" s="18" t="s">
        <v>82</v>
      </c>
    </row>
    <row r="240" spans="2:47" s="1" customFormat="1" ht="12">
      <c r="B240" s="33"/>
      <c r="D240" s="149" t="s">
        <v>220</v>
      </c>
      <c r="F240" s="150" t="s">
        <v>1487</v>
      </c>
      <c r="I240" s="147"/>
      <c r="L240" s="33"/>
      <c r="M240" s="148"/>
      <c r="T240" s="54"/>
      <c r="AT240" s="18" t="s">
        <v>220</v>
      </c>
      <c r="AU240" s="18" t="s">
        <v>82</v>
      </c>
    </row>
    <row r="241" spans="2:51" s="13" customFormat="1" ht="12">
      <c r="B241" s="157"/>
      <c r="D241" s="145" t="s">
        <v>222</v>
      </c>
      <c r="E241" s="158" t="s">
        <v>19</v>
      </c>
      <c r="F241" s="159" t="s">
        <v>1488</v>
      </c>
      <c r="H241" s="160">
        <v>9.3</v>
      </c>
      <c r="I241" s="161"/>
      <c r="L241" s="157"/>
      <c r="M241" s="162"/>
      <c r="T241" s="163"/>
      <c r="AT241" s="158" t="s">
        <v>222</v>
      </c>
      <c r="AU241" s="158" t="s">
        <v>82</v>
      </c>
      <c r="AV241" s="13" t="s">
        <v>82</v>
      </c>
      <c r="AW241" s="13" t="s">
        <v>35</v>
      </c>
      <c r="AX241" s="13" t="s">
        <v>80</v>
      </c>
      <c r="AY241" s="158" t="s">
        <v>208</v>
      </c>
    </row>
    <row r="242" spans="2:63" s="11" customFormat="1" ht="22.9" customHeight="1">
      <c r="B242" s="120"/>
      <c r="D242" s="121" t="s">
        <v>73</v>
      </c>
      <c r="E242" s="130" t="s">
        <v>381</v>
      </c>
      <c r="F242" s="130" t="s">
        <v>382</v>
      </c>
      <c r="I242" s="123"/>
      <c r="J242" s="131">
        <f>BK242</f>
        <v>0</v>
      </c>
      <c r="L242" s="120"/>
      <c r="M242" s="125"/>
      <c r="P242" s="126">
        <f>SUM(P243:P253)</f>
        <v>0</v>
      </c>
      <c r="R242" s="126">
        <f>SUM(R243:R253)</f>
        <v>0.30745000000000006</v>
      </c>
      <c r="T242" s="127">
        <f>SUM(T243:T253)</f>
        <v>0</v>
      </c>
      <c r="AR242" s="121" t="s">
        <v>82</v>
      </c>
      <c r="AT242" s="128" t="s">
        <v>73</v>
      </c>
      <c r="AU242" s="128" t="s">
        <v>80</v>
      </c>
      <c r="AY242" s="121" t="s">
        <v>208</v>
      </c>
      <c r="BK242" s="129">
        <f>SUM(BK243:BK253)</f>
        <v>0</v>
      </c>
    </row>
    <row r="243" spans="2:65" s="1" customFormat="1" ht="16.5" customHeight="1">
      <c r="B243" s="33"/>
      <c r="C243" s="132" t="s">
        <v>545</v>
      </c>
      <c r="D243" s="132" t="s">
        <v>212</v>
      </c>
      <c r="E243" s="133" t="s">
        <v>1489</v>
      </c>
      <c r="F243" s="134" t="s">
        <v>1490</v>
      </c>
      <c r="G243" s="135" t="s">
        <v>236</v>
      </c>
      <c r="H243" s="136">
        <v>194</v>
      </c>
      <c r="I243" s="137"/>
      <c r="J243" s="138">
        <f>ROUND(I243*H243,2)</f>
        <v>0</v>
      </c>
      <c r="K243" s="134" t="s">
        <v>1232</v>
      </c>
      <c r="L243" s="33"/>
      <c r="M243" s="139" t="s">
        <v>19</v>
      </c>
      <c r="N243" s="140" t="s">
        <v>45</v>
      </c>
      <c r="P243" s="141">
        <f>O243*H243</f>
        <v>0</v>
      </c>
      <c r="Q243" s="141">
        <v>0</v>
      </c>
      <c r="R243" s="141">
        <f>Q243*H243</f>
        <v>0</v>
      </c>
      <c r="S243" s="141">
        <v>0</v>
      </c>
      <c r="T243" s="142">
        <f>S243*H243</f>
        <v>0</v>
      </c>
      <c r="AR243" s="143" t="s">
        <v>297</v>
      </c>
      <c r="AT243" s="143" t="s">
        <v>212</v>
      </c>
      <c r="AU243" s="143" t="s">
        <v>82</v>
      </c>
      <c r="AY243" s="18" t="s">
        <v>208</v>
      </c>
      <c r="BE243" s="144">
        <f>IF(N243="základní",J243,0)</f>
        <v>0</v>
      </c>
      <c r="BF243" s="144">
        <f>IF(N243="snížená",J243,0)</f>
        <v>0</v>
      </c>
      <c r="BG243" s="144">
        <f>IF(N243="zákl. přenesená",J243,0)</f>
        <v>0</v>
      </c>
      <c r="BH243" s="144">
        <f>IF(N243="sníž. přenesená",J243,0)</f>
        <v>0</v>
      </c>
      <c r="BI243" s="144">
        <f>IF(N243="nulová",J243,0)</f>
        <v>0</v>
      </c>
      <c r="BJ243" s="18" t="s">
        <v>80</v>
      </c>
      <c r="BK243" s="144">
        <f>ROUND(I243*H243,2)</f>
        <v>0</v>
      </c>
      <c r="BL243" s="18" t="s">
        <v>297</v>
      </c>
      <c r="BM243" s="143" t="s">
        <v>1491</v>
      </c>
    </row>
    <row r="244" spans="2:47" s="1" customFormat="1" ht="12">
      <c r="B244" s="33"/>
      <c r="D244" s="145" t="s">
        <v>218</v>
      </c>
      <c r="F244" s="146" t="s">
        <v>1492</v>
      </c>
      <c r="I244" s="147"/>
      <c r="L244" s="33"/>
      <c r="M244" s="148"/>
      <c r="T244" s="54"/>
      <c r="AT244" s="18" t="s">
        <v>218</v>
      </c>
      <c r="AU244" s="18" t="s">
        <v>82</v>
      </c>
    </row>
    <row r="245" spans="2:47" s="1" customFormat="1" ht="12">
      <c r="B245" s="33"/>
      <c r="D245" s="149" t="s">
        <v>220</v>
      </c>
      <c r="F245" s="150" t="s">
        <v>1493</v>
      </c>
      <c r="I245" s="147"/>
      <c r="L245" s="33"/>
      <c r="M245" s="148"/>
      <c r="T245" s="54"/>
      <c r="AT245" s="18" t="s">
        <v>220</v>
      </c>
      <c r="AU245" s="18" t="s">
        <v>82</v>
      </c>
    </row>
    <row r="246" spans="2:51" s="13" customFormat="1" ht="12">
      <c r="B246" s="157"/>
      <c r="D246" s="145" t="s">
        <v>222</v>
      </c>
      <c r="E246" s="158" t="s">
        <v>19</v>
      </c>
      <c r="F246" s="159" t="s">
        <v>1494</v>
      </c>
      <c r="H246" s="160">
        <v>8</v>
      </c>
      <c r="I246" s="161"/>
      <c r="L246" s="157"/>
      <c r="M246" s="162"/>
      <c r="T246" s="163"/>
      <c r="AT246" s="158" t="s">
        <v>222</v>
      </c>
      <c r="AU246" s="158" t="s">
        <v>82</v>
      </c>
      <c r="AV246" s="13" t="s">
        <v>82</v>
      </c>
      <c r="AW246" s="13" t="s">
        <v>35</v>
      </c>
      <c r="AX246" s="13" t="s">
        <v>74</v>
      </c>
      <c r="AY246" s="158" t="s">
        <v>208</v>
      </c>
    </row>
    <row r="247" spans="2:51" s="13" customFormat="1" ht="12">
      <c r="B247" s="157"/>
      <c r="D247" s="145" t="s">
        <v>222</v>
      </c>
      <c r="E247" s="158" t="s">
        <v>19</v>
      </c>
      <c r="F247" s="159" t="s">
        <v>1495</v>
      </c>
      <c r="H247" s="160">
        <v>110</v>
      </c>
      <c r="I247" s="161"/>
      <c r="L247" s="157"/>
      <c r="M247" s="162"/>
      <c r="T247" s="163"/>
      <c r="AT247" s="158" t="s">
        <v>222</v>
      </c>
      <c r="AU247" s="158" t="s">
        <v>82</v>
      </c>
      <c r="AV247" s="13" t="s">
        <v>82</v>
      </c>
      <c r="AW247" s="13" t="s">
        <v>35</v>
      </c>
      <c r="AX247" s="13" t="s">
        <v>74</v>
      </c>
      <c r="AY247" s="158" t="s">
        <v>208</v>
      </c>
    </row>
    <row r="248" spans="2:51" s="13" customFormat="1" ht="12">
      <c r="B248" s="157"/>
      <c r="D248" s="145" t="s">
        <v>222</v>
      </c>
      <c r="E248" s="158" t="s">
        <v>19</v>
      </c>
      <c r="F248" s="159" t="s">
        <v>1496</v>
      </c>
      <c r="H248" s="160">
        <v>38</v>
      </c>
      <c r="I248" s="161"/>
      <c r="L248" s="157"/>
      <c r="M248" s="162"/>
      <c r="T248" s="163"/>
      <c r="AT248" s="158" t="s">
        <v>222</v>
      </c>
      <c r="AU248" s="158" t="s">
        <v>82</v>
      </c>
      <c r="AV248" s="13" t="s">
        <v>82</v>
      </c>
      <c r="AW248" s="13" t="s">
        <v>35</v>
      </c>
      <c r="AX248" s="13" t="s">
        <v>74</v>
      </c>
      <c r="AY248" s="158" t="s">
        <v>208</v>
      </c>
    </row>
    <row r="249" spans="2:51" s="13" customFormat="1" ht="12">
      <c r="B249" s="157"/>
      <c r="D249" s="145" t="s">
        <v>222</v>
      </c>
      <c r="E249" s="158" t="s">
        <v>19</v>
      </c>
      <c r="F249" s="159" t="s">
        <v>1496</v>
      </c>
      <c r="H249" s="160">
        <v>38</v>
      </c>
      <c r="I249" s="161"/>
      <c r="L249" s="157"/>
      <c r="M249" s="162"/>
      <c r="T249" s="163"/>
      <c r="AT249" s="158" t="s">
        <v>222</v>
      </c>
      <c r="AU249" s="158" t="s">
        <v>82</v>
      </c>
      <c r="AV249" s="13" t="s">
        <v>82</v>
      </c>
      <c r="AW249" s="13" t="s">
        <v>35</v>
      </c>
      <c r="AX249" s="13" t="s">
        <v>74</v>
      </c>
      <c r="AY249" s="158" t="s">
        <v>208</v>
      </c>
    </row>
    <row r="250" spans="2:51" s="14" customFormat="1" ht="12">
      <c r="B250" s="164"/>
      <c r="D250" s="145" t="s">
        <v>222</v>
      </c>
      <c r="E250" s="165" t="s">
        <v>19</v>
      </c>
      <c r="F250" s="166" t="s">
        <v>226</v>
      </c>
      <c r="H250" s="167">
        <v>194</v>
      </c>
      <c r="I250" s="168"/>
      <c r="L250" s="164"/>
      <c r="M250" s="169"/>
      <c r="T250" s="170"/>
      <c r="AT250" s="165" t="s">
        <v>222</v>
      </c>
      <c r="AU250" s="165" t="s">
        <v>82</v>
      </c>
      <c r="AV250" s="14" t="s">
        <v>112</v>
      </c>
      <c r="AW250" s="14" t="s">
        <v>35</v>
      </c>
      <c r="AX250" s="14" t="s">
        <v>80</v>
      </c>
      <c r="AY250" s="165" t="s">
        <v>208</v>
      </c>
    </row>
    <row r="251" spans="2:65" s="1" customFormat="1" ht="16.5" customHeight="1">
      <c r="B251" s="33"/>
      <c r="C251" s="171" t="s">
        <v>550</v>
      </c>
      <c r="D251" s="171" t="s">
        <v>242</v>
      </c>
      <c r="E251" s="172" t="s">
        <v>1497</v>
      </c>
      <c r="F251" s="173" t="s">
        <v>1498</v>
      </c>
      <c r="G251" s="174" t="s">
        <v>762</v>
      </c>
      <c r="H251" s="175">
        <v>0.559</v>
      </c>
      <c r="I251" s="176"/>
      <c r="J251" s="177">
        <f>ROUND(I251*H251,2)</f>
        <v>0</v>
      </c>
      <c r="K251" s="173" t="s">
        <v>19</v>
      </c>
      <c r="L251" s="178"/>
      <c r="M251" s="179" t="s">
        <v>19</v>
      </c>
      <c r="N251" s="180" t="s">
        <v>45</v>
      </c>
      <c r="P251" s="141">
        <f>O251*H251</f>
        <v>0</v>
      </c>
      <c r="Q251" s="141">
        <v>0.55</v>
      </c>
      <c r="R251" s="141">
        <f>Q251*H251</f>
        <v>0.30745000000000006</v>
      </c>
      <c r="S251" s="141">
        <v>0</v>
      </c>
      <c r="T251" s="142">
        <f>S251*H251</f>
        <v>0</v>
      </c>
      <c r="AR251" s="143" t="s">
        <v>304</v>
      </c>
      <c r="AT251" s="143" t="s">
        <v>242</v>
      </c>
      <c r="AU251" s="143" t="s">
        <v>82</v>
      </c>
      <c r="AY251" s="18" t="s">
        <v>208</v>
      </c>
      <c r="BE251" s="144">
        <f>IF(N251="základní",J251,0)</f>
        <v>0</v>
      </c>
      <c r="BF251" s="144">
        <f>IF(N251="snížená",J251,0)</f>
        <v>0</v>
      </c>
      <c r="BG251" s="144">
        <f>IF(N251="zákl. přenesená",J251,0)</f>
        <v>0</v>
      </c>
      <c r="BH251" s="144">
        <f>IF(N251="sníž. přenesená",J251,0)</f>
        <v>0</v>
      </c>
      <c r="BI251" s="144">
        <f>IF(N251="nulová",J251,0)</f>
        <v>0</v>
      </c>
      <c r="BJ251" s="18" t="s">
        <v>80</v>
      </c>
      <c r="BK251" s="144">
        <f>ROUND(I251*H251,2)</f>
        <v>0</v>
      </c>
      <c r="BL251" s="18" t="s">
        <v>297</v>
      </c>
      <c r="BM251" s="143" t="s">
        <v>1499</v>
      </c>
    </row>
    <row r="252" spans="2:47" s="1" customFormat="1" ht="12">
      <c r="B252" s="33"/>
      <c r="D252" s="145" t="s">
        <v>218</v>
      </c>
      <c r="F252" s="146" t="s">
        <v>1498</v>
      </c>
      <c r="I252" s="147"/>
      <c r="L252" s="33"/>
      <c r="M252" s="148"/>
      <c r="T252" s="54"/>
      <c r="AT252" s="18" t="s">
        <v>218</v>
      </c>
      <c r="AU252" s="18" t="s">
        <v>82</v>
      </c>
    </row>
    <row r="253" spans="2:51" s="13" customFormat="1" ht="12">
      <c r="B253" s="157"/>
      <c r="D253" s="145" t="s">
        <v>222</v>
      </c>
      <c r="E253" s="158" t="s">
        <v>19</v>
      </c>
      <c r="F253" s="159" t="s">
        <v>1500</v>
      </c>
      <c r="H253" s="160">
        <v>0.559</v>
      </c>
      <c r="I253" s="161"/>
      <c r="L253" s="157"/>
      <c r="M253" s="188"/>
      <c r="N253" s="189"/>
      <c r="O253" s="189"/>
      <c r="P253" s="189"/>
      <c r="Q253" s="189"/>
      <c r="R253" s="189"/>
      <c r="S253" s="189"/>
      <c r="T253" s="190"/>
      <c r="AT253" s="158" t="s">
        <v>222</v>
      </c>
      <c r="AU253" s="158" t="s">
        <v>82</v>
      </c>
      <c r="AV253" s="13" t="s">
        <v>82</v>
      </c>
      <c r="AW253" s="13" t="s">
        <v>35</v>
      </c>
      <c r="AX253" s="13" t="s">
        <v>80</v>
      </c>
      <c r="AY253" s="158" t="s">
        <v>208</v>
      </c>
    </row>
    <row r="254" spans="2:12" s="1" customFormat="1" ht="6.95" customHeight="1">
      <c r="B254" s="42"/>
      <c r="C254" s="43"/>
      <c r="D254" s="43"/>
      <c r="E254" s="43"/>
      <c r="F254" s="43"/>
      <c r="G254" s="43"/>
      <c r="H254" s="43"/>
      <c r="I254" s="43"/>
      <c r="J254" s="43"/>
      <c r="K254" s="43"/>
      <c r="L254" s="33"/>
    </row>
  </sheetData>
  <sheetProtection algorithmName="SHA-512" hashValue="My1cGsHf9b4ErQ7GB5u+v44nuARHxacpTZheEen5XsJUHn593tBTCChPX0zXitL0Y1liWOJh6gEctE6Bd6DayA==" saltValue="K7wAnHPyKQFG7K5VIX5T5A==" spinCount="100000" sheet="1" objects="1" scenarios="1" formatColumns="0" formatRows="0" autoFilter="0"/>
  <autoFilter ref="C99:K253"/>
  <mergeCells count="12">
    <mergeCell ref="E92:H92"/>
    <mergeCell ref="L2:V2"/>
    <mergeCell ref="E50:H50"/>
    <mergeCell ref="E52:H52"/>
    <mergeCell ref="E54:H54"/>
    <mergeCell ref="E88:H88"/>
    <mergeCell ref="E90:H90"/>
    <mergeCell ref="E7:H7"/>
    <mergeCell ref="E9:H9"/>
    <mergeCell ref="E11:H11"/>
    <mergeCell ref="E20:H20"/>
    <mergeCell ref="E29:H29"/>
  </mergeCells>
  <hyperlinks>
    <hyperlink ref="F105" r:id="rId1" display="https://podminky.urs.cz/item/CS_URS_2021_01/122151101"/>
    <hyperlink ref="F109" r:id="rId2" display="https://podminky.urs.cz/item/CS_URS_2021_01/132151101"/>
    <hyperlink ref="F127" r:id="rId3" display="https://podminky.urs.cz/item/CS_URS_2021_01/274321411"/>
    <hyperlink ref="F133" r:id="rId4" display="https://podminky.urs.cz/item/CS_URS_2021_01/274351121"/>
    <hyperlink ref="F139" r:id="rId5" display="https://podminky.urs.cz/item/CS_URS_2021_01/274351122"/>
    <hyperlink ref="F142" r:id="rId6" display="https://podminky.urs.cz/item/CS_URS_2021_01/279113144"/>
    <hyperlink ref="F146" r:id="rId7" display="https://podminky.urs.cz/item/CS_URS_2021_01/279361821"/>
    <hyperlink ref="F151" r:id="rId8" display="https://podminky.urs.cz/item/CS_URS_2021_01/348272615"/>
    <hyperlink ref="F156" r:id="rId9" display="https://podminky.urs.cz/item/CS_URS_2023_02/413941121"/>
    <hyperlink ref="F168" r:id="rId10" display="https://podminky.urs.cz/item/CS_URS_2021_01/413941123"/>
    <hyperlink ref="F181" r:id="rId11" display="https://podminky.urs.cz/item/CS_URS_2021_01/564750111"/>
    <hyperlink ref="F192" r:id="rId12" display="https://podminky.urs.cz/item/CS_URS_2021_01/632481215"/>
    <hyperlink ref="F203" r:id="rId13" display="https://podminky.urs.cz/item/CS_URS_2021_01/711161112"/>
    <hyperlink ref="F208" r:id="rId14" display="https://podminky.urs.cz/item/CS_URS_2021_01/712363001"/>
    <hyperlink ref="F218" r:id="rId15" display="https://podminky.urs.cz/item/CS_URS_2021_01/713141212"/>
    <hyperlink ref="F226" r:id="rId16" display="https://podminky.urs.cz/item/CS_URS_2021_01/762341042"/>
    <hyperlink ref="F230" r:id="rId17" display="https://podminky.urs.cz/item/CS_URS_2021_01/762361312"/>
    <hyperlink ref="F237" r:id="rId18" display="https://podminky.urs.cz/item/CS_URS_2021_01/764212664"/>
    <hyperlink ref="F240" r:id="rId19" display="https://podminky.urs.cz/item/CS_URS_2021_01/764214607"/>
    <hyperlink ref="F245" r:id="rId20" display="https://podminky.urs.cz/item/CS_URS_2021_01/7664172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2:BM14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152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171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2" t="str">
        <f>'Rekapitulace stavby'!K6</f>
        <v>Přístavba objektu SOŠ a SOU Kladno</v>
      </c>
      <c r="F7" s="333"/>
      <c r="G7" s="333"/>
      <c r="H7" s="333"/>
      <c r="L7" s="21"/>
    </row>
    <row r="8" spans="2:12" ht="12" customHeight="1">
      <c r="B8" s="21"/>
      <c r="D8" s="28" t="s">
        <v>172</v>
      </c>
      <c r="L8" s="21"/>
    </row>
    <row r="9" spans="2:12" s="1" customFormat="1" ht="16.5" customHeight="1">
      <c r="B9" s="33"/>
      <c r="E9" s="332" t="s">
        <v>733</v>
      </c>
      <c r="F9" s="334"/>
      <c r="G9" s="334"/>
      <c r="H9" s="334"/>
      <c r="L9" s="33"/>
    </row>
    <row r="10" spans="2:12" s="1" customFormat="1" ht="12" customHeight="1">
      <c r="B10" s="33"/>
      <c r="D10" s="28" t="s">
        <v>174</v>
      </c>
      <c r="L10" s="33"/>
    </row>
    <row r="11" spans="2:12" s="1" customFormat="1" ht="16.5" customHeight="1">
      <c r="B11" s="33"/>
      <c r="E11" s="311" t="s">
        <v>1126</v>
      </c>
      <c r="F11" s="334"/>
      <c r="G11" s="334"/>
      <c r="H11" s="334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19. 9. 2023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19</v>
      </c>
      <c r="L16" s="33"/>
    </row>
    <row r="17" spans="2:12" s="1" customFormat="1" ht="18" customHeight="1">
      <c r="B17" s="33"/>
      <c r="E17" s="26" t="s">
        <v>27</v>
      </c>
      <c r="I17" s="28" t="s">
        <v>28</v>
      </c>
      <c r="J17" s="26" t="s">
        <v>19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29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35" t="str">
        <f>'Rekapitulace stavby'!E14</f>
        <v>Vyplň údaj</v>
      </c>
      <c r="F20" s="324"/>
      <c r="G20" s="324"/>
      <c r="H20" s="324"/>
      <c r="I20" s="28" t="s">
        <v>28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31</v>
      </c>
      <c r="I22" s="28" t="s">
        <v>26</v>
      </c>
      <c r="J22" s="26" t="s">
        <v>32</v>
      </c>
      <c r="L22" s="33"/>
    </row>
    <row r="23" spans="2:12" s="1" customFormat="1" ht="18" customHeight="1">
      <c r="B23" s="33"/>
      <c r="E23" s="26" t="s">
        <v>33</v>
      </c>
      <c r="I23" s="28" t="s">
        <v>28</v>
      </c>
      <c r="J23" s="26" t="s">
        <v>34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36</v>
      </c>
      <c r="I25" s="28" t="s">
        <v>26</v>
      </c>
      <c r="J25" s="26" t="s">
        <v>19</v>
      </c>
      <c r="L25" s="33"/>
    </row>
    <row r="26" spans="2:12" s="1" customFormat="1" ht="18" customHeight="1">
      <c r="B26" s="33"/>
      <c r="E26" s="26" t="s">
        <v>37</v>
      </c>
      <c r="I26" s="28" t="s">
        <v>28</v>
      </c>
      <c r="J26" s="26" t="s">
        <v>19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38</v>
      </c>
      <c r="L28" s="33"/>
    </row>
    <row r="29" spans="2:12" s="7" customFormat="1" ht="143.25" customHeight="1">
      <c r="B29" s="92"/>
      <c r="E29" s="328" t="s">
        <v>39</v>
      </c>
      <c r="F29" s="328"/>
      <c r="G29" s="328"/>
      <c r="H29" s="328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40</v>
      </c>
      <c r="J32" s="64">
        <f>ROUND(J91,2)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42</v>
      </c>
      <c r="I34" s="36" t="s">
        <v>41</v>
      </c>
      <c r="J34" s="36" t="s">
        <v>43</v>
      </c>
      <c r="L34" s="33"/>
    </row>
    <row r="35" spans="2:12" s="1" customFormat="1" ht="14.45" customHeight="1">
      <c r="B35" s="33"/>
      <c r="D35" s="53" t="s">
        <v>44</v>
      </c>
      <c r="E35" s="28" t="s">
        <v>45</v>
      </c>
      <c r="F35" s="83">
        <f>ROUND((SUM(BE91:BE144)),2)</f>
        <v>0</v>
      </c>
      <c r="I35" s="94">
        <v>0.21</v>
      </c>
      <c r="J35" s="83">
        <f>ROUND(((SUM(BE91:BE144))*I35),2)</f>
        <v>0</v>
      </c>
      <c r="L35" s="33"/>
    </row>
    <row r="36" spans="2:12" s="1" customFormat="1" ht="14.45" customHeight="1">
      <c r="B36" s="33"/>
      <c r="E36" s="28" t="s">
        <v>46</v>
      </c>
      <c r="F36" s="83">
        <f>ROUND((SUM(BF91:BF144)),2)</f>
        <v>0</v>
      </c>
      <c r="I36" s="94">
        <v>0.12</v>
      </c>
      <c r="J36" s="83">
        <f>ROUND(((SUM(BF91:BF144))*I36),2)</f>
        <v>0</v>
      </c>
      <c r="L36" s="33"/>
    </row>
    <row r="37" spans="2:12" s="1" customFormat="1" ht="14.45" customHeight="1" hidden="1">
      <c r="B37" s="33"/>
      <c r="E37" s="28" t="s">
        <v>47</v>
      </c>
      <c r="F37" s="83">
        <f>ROUND((SUM(BG91:BG144)),2)</f>
        <v>0</v>
      </c>
      <c r="I37" s="94">
        <v>0.21</v>
      </c>
      <c r="J37" s="83">
        <f>0</f>
        <v>0</v>
      </c>
      <c r="L37" s="33"/>
    </row>
    <row r="38" spans="2:12" s="1" customFormat="1" ht="14.45" customHeight="1" hidden="1">
      <c r="B38" s="33"/>
      <c r="E38" s="28" t="s">
        <v>48</v>
      </c>
      <c r="F38" s="83">
        <f>ROUND((SUM(BH91:BH144)),2)</f>
        <v>0</v>
      </c>
      <c r="I38" s="94">
        <v>0.12</v>
      </c>
      <c r="J38" s="83">
        <f>0</f>
        <v>0</v>
      </c>
      <c r="L38" s="33"/>
    </row>
    <row r="39" spans="2:12" s="1" customFormat="1" ht="14.45" customHeight="1" hidden="1">
      <c r="B39" s="33"/>
      <c r="E39" s="28" t="s">
        <v>49</v>
      </c>
      <c r="F39" s="83">
        <f>ROUND((SUM(BI91:BI144)),2)</f>
        <v>0</v>
      </c>
      <c r="I39" s="94">
        <v>0</v>
      </c>
      <c r="J39" s="83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50</v>
      </c>
      <c r="E41" s="55"/>
      <c r="F41" s="55"/>
      <c r="G41" s="97" t="s">
        <v>51</v>
      </c>
      <c r="H41" s="98" t="s">
        <v>52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32" t="str">
        <f>E7</f>
        <v>Přístavba objektu SOŠ a SOU Kladno</v>
      </c>
      <c r="F50" s="333"/>
      <c r="G50" s="333"/>
      <c r="H50" s="333"/>
      <c r="L50" s="33"/>
    </row>
    <row r="51" spans="2:12" ht="12" customHeight="1">
      <c r="B51" s="21"/>
      <c r="C51" s="28" t="s">
        <v>172</v>
      </c>
      <c r="L51" s="21"/>
    </row>
    <row r="52" spans="2:12" s="1" customFormat="1" ht="16.5" customHeight="1">
      <c r="B52" s="33"/>
      <c r="E52" s="332" t="s">
        <v>733</v>
      </c>
      <c r="F52" s="334"/>
      <c r="G52" s="334"/>
      <c r="H52" s="334"/>
      <c r="L52" s="33"/>
    </row>
    <row r="53" spans="2:12" s="1" customFormat="1" ht="12" customHeight="1">
      <c r="B53" s="33"/>
      <c r="C53" s="28" t="s">
        <v>174</v>
      </c>
      <c r="L53" s="33"/>
    </row>
    <row r="54" spans="2:12" s="1" customFormat="1" ht="16.5" customHeight="1">
      <c r="B54" s="33"/>
      <c r="E54" s="311" t="str">
        <f>E11</f>
        <v>VRN - Vedlejší rozpočtové náklady</v>
      </c>
      <c r="F54" s="334"/>
      <c r="G54" s="334"/>
      <c r="H54" s="334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Kladno</v>
      </c>
      <c r="I56" s="28" t="s">
        <v>23</v>
      </c>
      <c r="J56" s="50" t="str">
        <f>IF(J14="","",J14)</f>
        <v>19. 9. 2023</v>
      </c>
      <c r="L56" s="33"/>
    </row>
    <row r="57" spans="2:12" s="1" customFormat="1" ht="6.95" customHeight="1">
      <c r="B57" s="33"/>
      <c r="L57" s="33"/>
    </row>
    <row r="58" spans="2:12" s="1" customFormat="1" ht="40.15" customHeight="1">
      <c r="B58" s="33"/>
      <c r="C58" s="28" t="s">
        <v>25</v>
      </c>
      <c r="F58" s="26" t="str">
        <f>E17</f>
        <v>SOŠ a SOU Kladno, Nám. E. Beneše 2353, Kladno</v>
      </c>
      <c r="I58" s="28" t="s">
        <v>31</v>
      </c>
      <c r="J58" s="31" t="str">
        <f>E23</f>
        <v>Ateliér Civilista s.r.o., Bratronice 241, 273 63</v>
      </c>
      <c r="L58" s="33"/>
    </row>
    <row r="59" spans="2:12" s="1" customFormat="1" ht="15.2" customHeight="1">
      <c r="B59" s="33"/>
      <c r="C59" s="28" t="s">
        <v>29</v>
      </c>
      <c r="F59" s="26" t="str">
        <f>IF(E20="","",E20)</f>
        <v>Vyplň údaj</v>
      </c>
      <c r="I59" s="28" t="s">
        <v>36</v>
      </c>
      <c r="J59" s="31" t="str">
        <f>E26</f>
        <v xml:space="preserve">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72</v>
      </c>
      <c r="J63" s="64">
        <f>J91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1126</v>
      </c>
      <c r="E64" s="106"/>
      <c r="F64" s="106"/>
      <c r="G64" s="106"/>
      <c r="H64" s="106"/>
      <c r="I64" s="106"/>
      <c r="J64" s="107">
        <f>J92</f>
        <v>0</v>
      </c>
      <c r="L64" s="104"/>
    </row>
    <row r="65" spans="2:12" s="9" customFormat="1" ht="19.9" customHeight="1">
      <c r="B65" s="108"/>
      <c r="D65" s="109" t="s">
        <v>1501</v>
      </c>
      <c r="E65" s="110"/>
      <c r="F65" s="110"/>
      <c r="G65" s="110"/>
      <c r="H65" s="110"/>
      <c r="I65" s="110"/>
      <c r="J65" s="111">
        <f>J93</f>
        <v>0</v>
      </c>
      <c r="L65" s="108"/>
    </row>
    <row r="66" spans="2:12" s="8" customFormat="1" ht="24.95" customHeight="1">
      <c r="B66" s="104"/>
      <c r="D66" s="105" t="s">
        <v>1502</v>
      </c>
      <c r="E66" s="106"/>
      <c r="F66" s="106"/>
      <c r="G66" s="106"/>
      <c r="H66" s="106"/>
      <c r="I66" s="106"/>
      <c r="J66" s="107">
        <f>J104</f>
        <v>0</v>
      </c>
      <c r="L66" s="104"/>
    </row>
    <row r="67" spans="2:12" s="8" customFormat="1" ht="24.95" customHeight="1">
      <c r="B67" s="104"/>
      <c r="D67" s="105" t="s">
        <v>1503</v>
      </c>
      <c r="E67" s="106"/>
      <c r="F67" s="106"/>
      <c r="G67" s="106"/>
      <c r="H67" s="106"/>
      <c r="I67" s="106"/>
      <c r="J67" s="107">
        <f>J114</f>
        <v>0</v>
      </c>
      <c r="L67" s="104"/>
    </row>
    <row r="68" spans="2:12" s="8" customFormat="1" ht="24.95" customHeight="1">
      <c r="B68" s="104"/>
      <c r="D68" s="105" t="s">
        <v>1504</v>
      </c>
      <c r="E68" s="106"/>
      <c r="F68" s="106"/>
      <c r="G68" s="106"/>
      <c r="H68" s="106"/>
      <c r="I68" s="106"/>
      <c r="J68" s="107">
        <f>J133</f>
        <v>0</v>
      </c>
      <c r="L68" s="104"/>
    </row>
    <row r="69" spans="2:12" s="8" customFormat="1" ht="24.95" customHeight="1">
      <c r="B69" s="104"/>
      <c r="D69" s="105" t="s">
        <v>1505</v>
      </c>
      <c r="E69" s="106"/>
      <c r="F69" s="106"/>
      <c r="G69" s="106"/>
      <c r="H69" s="106"/>
      <c r="I69" s="106"/>
      <c r="J69" s="107">
        <f>J137</f>
        <v>0</v>
      </c>
      <c r="L69" s="104"/>
    </row>
    <row r="70" spans="2:12" s="1" customFormat="1" ht="21.75" customHeight="1">
      <c r="B70" s="33"/>
      <c r="L70" s="33"/>
    </row>
    <row r="71" spans="2:12" s="1" customFormat="1" ht="6.9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33"/>
    </row>
    <row r="75" spans="2:12" s="1" customFormat="1" ht="6.9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33"/>
    </row>
    <row r="76" spans="2:12" s="1" customFormat="1" ht="24.95" customHeight="1">
      <c r="B76" s="33"/>
      <c r="C76" s="22" t="s">
        <v>193</v>
      </c>
      <c r="L76" s="33"/>
    </row>
    <row r="77" spans="2:12" s="1" customFormat="1" ht="6.95" customHeight="1">
      <c r="B77" s="33"/>
      <c r="L77" s="33"/>
    </row>
    <row r="78" spans="2:12" s="1" customFormat="1" ht="12" customHeight="1">
      <c r="B78" s="33"/>
      <c r="C78" s="28" t="s">
        <v>16</v>
      </c>
      <c r="L78" s="33"/>
    </row>
    <row r="79" spans="2:12" s="1" customFormat="1" ht="16.5" customHeight="1">
      <c r="B79" s="33"/>
      <c r="E79" s="332" t="str">
        <f>E7</f>
        <v>Přístavba objektu SOŠ a SOU Kladno</v>
      </c>
      <c r="F79" s="333"/>
      <c r="G79" s="333"/>
      <c r="H79" s="333"/>
      <c r="L79" s="33"/>
    </row>
    <row r="80" spans="2:12" ht="12" customHeight="1">
      <c r="B80" s="21"/>
      <c r="C80" s="28" t="s">
        <v>172</v>
      </c>
      <c r="L80" s="21"/>
    </row>
    <row r="81" spans="2:12" s="1" customFormat="1" ht="16.5" customHeight="1">
      <c r="B81" s="33"/>
      <c r="E81" s="332" t="s">
        <v>733</v>
      </c>
      <c r="F81" s="334"/>
      <c r="G81" s="334"/>
      <c r="H81" s="334"/>
      <c r="L81" s="33"/>
    </row>
    <row r="82" spans="2:12" s="1" customFormat="1" ht="12" customHeight="1">
      <c r="B82" s="33"/>
      <c r="C82" s="28" t="s">
        <v>174</v>
      </c>
      <c r="L82" s="33"/>
    </row>
    <row r="83" spans="2:12" s="1" customFormat="1" ht="16.5" customHeight="1">
      <c r="B83" s="33"/>
      <c r="E83" s="311" t="str">
        <f>E11</f>
        <v>VRN - Vedlejší rozpočtové náklady</v>
      </c>
      <c r="F83" s="334"/>
      <c r="G83" s="334"/>
      <c r="H83" s="334"/>
      <c r="L83" s="33"/>
    </row>
    <row r="84" spans="2:12" s="1" customFormat="1" ht="6.95" customHeight="1">
      <c r="B84" s="33"/>
      <c r="L84" s="33"/>
    </row>
    <row r="85" spans="2:12" s="1" customFormat="1" ht="12" customHeight="1">
      <c r="B85" s="33"/>
      <c r="C85" s="28" t="s">
        <v>21</v>
      </c>
      <c r="F85" s="26" t="str">
        <f>F14</f>
        <v>Kladno</v>
      </c>
      <c r="I85" s="28" t="s">
        <v>23</v>
      </c>
      <c r="J85" s="50" t="str">
        <f>IF(J14="","",J14)</f>
        <v>19. 9. 2023</v>
      </c>
      <c r="L85" s="33"/>
    </row>
    <row r="86" spans="2:12" s="1" customFormat="1" ht="6.95" customHeight="1">
      <c r="B86" s="33"/>
      <c r="L86" s="33"/>
    </row>
    <row r="87" spans="2:12" s="1" customFormat="1" ht="40.15" customHeight="1">
      <c r="B87" s="33"/>
      <c r="C87" s="28" t="s">
        <v>25</v>
      </c>
      <c r="F87" s="26" t="str">
        <f>E17</f>
        <v>SOŠ a SOU Kladno, Nám. E. Beneše 2353, Kladno</v>
      </c>
      <c r="I87" s="28" t="s">
        <v>31</v>
      </c>
      <c r="J87" s="31" t="str">
        <f>E23</f>
        <v>Ateliér Civilista s.r.o., Bratronice 241, 273 63</v>
      </c>
      <c r="L87" s="33"/>
    </row>
    <row r="88" spans="2:12" s="1" customFormat="1" ht="15.2" customHeight="1">
      <c r="B88" s="33"/>
      <c r="C88" s="28" t="s">
        <v>29</v>
      </c>
      <c r="F88" s="26" t="str">
        <f>IF(E20="","",E20)</f>
        <v>Vyplň údaj</v>
      </c>
      <c r="I88" s="28" t="s">
        <v>36</v>
      </c>
      <c r="J88" s="31" t="str">
        <f>E26</f>
        <v xml:space="preserve"> </v>
      </c>
      <c r="L88" s="33"/>
    </row>
    <row r="89" spans="2:12" s="1" customFormat="1" ht="10.35" customHeight="1">
      <c r="B89" s="33"/>
      <c r="L89" s="33"/>
    </row>
    <row r="90" spans="2:20" s="10" customFormat="1" ht="29.25" customHeight="1">
      <c r="B90" s="112"/>
      <c r="C90" s="113" t="s">
        <v>194</v>
      </c>
      <c r="D90" s="114" t="s">
        <v>59</v>
      </c>
      <c r="E90" s="114" t="s">
        <v>55</v>
      </c>
      <c r="F90" s="114" t="s">
        <v>56</v>
      </c>
      <c r="G90" s="114" t="s">
        <v>195</v>
      </c>
      <c r="H90" s="114" t="s">
        <v>196</v>
      </c>
      <c r="I90" s="114" t="s">
        <v>197</v>
      </c>
      <c r="J90" s="114" t="s">
        <v>180</v>
      </c>
      <c r="K90" s="115" t="s">
        <v>198</v>
      </c>
      <c r="L90" s="112"/>
      <c r="M90" s="57" t="s">
        <v>19</v>
      </c>
      <c r="N90" s="58" t="s">
        <v>44</v>
      </c>
      <c r="O90" s="58" t="s">
        <v>199</v>
      </c>
      <c r="P90" s="58" t="s">
        <v>200</v>
      </c>
      <c r="Q90" s="58" t="s">
        <v>201</v>
      </c>
      <c r="R90" s="58" t="s">
        <v>202</v>
      </c>
      <c r="S90" s="58" t="s">
        <v>203</v>
      </c>
      <c r="T90" s="59" t="s">
        <v>204</v>
      </c>
    </row>
    <row r="91" spans="2:63" s="1" customFormat="1" ht="22.9" customHeight="1">
      <c r="B91" s="33"/>
      <c r="C91" s="62" t="s">
        <v>205</v>
      </c>
      <c r="J91" s="116">
        <f>BK91</f>
        <v>0</v>
      </c>
      <c r="L91" s="33"/>
      <c r="M91" s="60"/>
      <c r="N91" s="51"/>
      <c r="O91" s="51"/>
      <c r="P91" s="117">
        <f>P92+P104+P114+P133+P137</f>
        <v>0</v>
      </c>
      <c r="Q91" s="51"/>
      <c r="R91" s="117">
        <f>R92+R104+R114+R133+R137</f>
        <v>0</v>
      </c>
      <c r="S91" s="51"/>
      <c r="T91" s="118">
        <f>T92+T104+T114+T133+T137</f>
        <v>0</v>
      </c>
      <c r="AT91" s="18" t="s">
        <v>73</v>
      </c>
      <c r="AU91" s="18" t="s">
        <v>181</v>
      </c>
      <c r="BK91" s="119">
        <f>BK92+BK104+BK114+BK133+BK137</f>
        <v>0</v>
      </c>
    </row>
    <row r="92" spans="2:63" s="11" customFormat="1" ht="25.9" customHeight="1">
      <c r="B92" s="120"/>
      <c r="D92" s="121" t="s">
        <v>73</v>
      </c>
      <c r="E92" s="122" t="s">
        <v>150</v>
      </c>
      <c r="F92" s="122" t="s">
        <v>151</v>
      </c>
      <c r="I92" s="123"/>
      <c r="J92" s="124">
        <f>BK92</f>
        <v>0</v>
      </c>
      <c r="L92" s="120"/>
      <c r="M92" s="125"/>
      <c r="P92" s="126">
        <f>P93</f>
        <v>0</v>
      </c>
      <c r="R92" s="126">
        <f>R93</f>
        <v>0</v>
      </c>
      <c r="T92" s="127">
        <f>T93</f>
        <v>0</v>
      </c>
      <c r="AR92" s="121" t="s">
        <v>775</v>
      </c>
      <c r="AT92" s="128" t="s">
        <v>73</v>
      </c>
      <c r="AU92" s="128" t="s">
        <v>74</v>
      </c>
      <c r="AY92" s="121" t="s">
        <v>208</v>
      </c>
      <c r="BK92" s="129">
        <f>BK93</f>
        <v>0</v>
      </c>
    </row>
    <row r="93" spans="2:63" s="11" customFormat="1" ht="22.9" customHeight="1">
      <c r="B93" s="120"/>
      <c r="D93" s="121" t="s">
        <v>73</v>
      </c>
      <c r="E93" s="130" t="s">
        <v>1506</v>
      </c>
      <c r="F93" s="130" t="s">
        <v>1507</v>
      </c>
      <c r="I93" s="123"/>
      <c r="J93" s="131">
        <f>BK93</f>
        <v>0</v>
      </c>
      <c r="L93" s="120"/>
      <c r="M93" s="125"/>
      <c r="P93" s="126">
        <f>SUM(P94:P103)</f>
        <v>0</v>
      </c>
      <c r="R93" s="126">
        <f>SUM(R94:R103)</f>
        <v>0</v>
      </c>
      <c r="T93" s="127">
        <f>SUM(T94:T103)</f>
        <v>0</v>
      </c>
      <c r="AR93" s="121" t="s">
        <v>775</v>
      </c>
      <c r="AT93" s="128" t="s">
        <v>73</v>
      </c>
      <c r="AU93" s="128" t="s">
        <v>80</v>
      </c>
      <c r="AY93" s="121" t="s">
        <v>208</v>
      </c>
      <c r="BK93" s="129">
        <f>SUM(BK94:BK103)</f>
        <v>0</v>
      </c>
    </row>
    <row r="94" spans="2:65" s="1" customFormat="1" ht="16.5" customHeight="1">
      <c r="B94" s="33"/>
      <c r="C94" s="132" t="s">
        <v>80</v>
      </c>
      <c r="D94" s="132" t="s">
        <v>212</v>
      </c>
      <c r="E94" s="133" t="s">
        <v>1508</v>
      </c>
      <c r="F94" s="134" t="s">
        <v>1509</v>
      </c>
      <c r="G94" s="135" t="s">
        <v>682</v>
      </c>
      <c r="H94" s="136">
        <v>1</v>
      </c>
      <c r="I94" s="137"/>
      <c r="J94" s="138">
        <f>ROUND(I94*H94,2)</f>
        <v>0</v>
      </c>
      <c r="K94" s="134" t="s">
        <v>216</v>
      </c>
      <c r="L94" s="33"/>
      <c r="M94" s="139" t="s">
        <v>19</v>
      </c>
      <c r="N94" s="140" t="s">
        <v>45</v>
      </c>
      <c r="P94" s="141">
        <f>O94*H94</f>
        <v>0</v>
      </c>
      <c r="Q94" s="141">
        <v>0</v>
      </c>
      <c r="R94" s="141">
        <f>Q94*H94</f>
        <v>0</v>
      </c>
      <c r="S94" s="141">
        <v>0</v>
      </c>
      <c r="T94" s="142">
        <f>S94*H94</f>
        <v>0</v>
      </c>
      <c r="AR94" s="143" t="s">
        <v>1510</v>
      </c>
      <c r="AT94" s="143" t="s">
        <v>212</v>
      </c>
      <c r="AU94" s="143" t="s">
        <v>82</v>
      </c>
      <c r="AY94" s="18" t="s">
        <v>208</v>
      </c>
      <c r="BE94" s="144">
        <f>IF(N94="základní",J94,0)</f>
        <v>0</v>
      </c>
      <c r="BF94" s="144">
        <f>IF(N94="snížená",J94,0)</f>
        <v>0</v>
      </c>
      <c r="BG94" s="144">
        <f>IF(N94="zákl. přenesená",J94,0)</f>
        <v>0</v>
      </c>
      <c r="BH94" s="144">
        <f>IF(N94="sníž. přenesená",J94,0)</f>
        <v>0</v>
      </c>
      <c r="BI94" s="144">
        <f>IF(N94="nulová",J94,0)</f>
        <v>0</v>
      </c>
      <c r="BJ94" s="18" t="s">
        <v>80</v>
      </c>
      <c r="BK94" s="144">
        <f>ROUND(I94*H94,2)</f>
        <v>0</v>
      </c>
      <c r="BL94" s="18" t="s">
        <v>1510</v>
      </c>
      <c r="BM94" s="143" t="s">
        <v>1511</v>
      </c>
    </row>
    <row r="95" spans="2:47" s="1" customFormat="1" ht="12">
      <c r="B95" s="33"/>
      <c r="D95" s="145" t="s">
        <v>218</v>
      </c>
      <c r="F95" s="146" t="s">
        <v>1509</v>
      </c>
      <c r="I95" s="147"/>
      <c r="L95" s="33"/>
      <c r="M95" s="148"/>
      <c r="T95" s="54"/>
      <c r="AT95" s="18" t="s">
        <v>218</v>
      </c>
      <c r="AU95" s="18" t="s">
        <v>82</v>
      </c>
    </row>
    <row r="96" spans="2:47" s="1" customFormat="1" ht="12">
      <c r="B96" s="33"/>
      <c r="D96" s="149" t="s">
        <v>220</v>
      </c>
      <c r="F96" s="150" t="s">
        <v>1512</v>
      </c>
      <c r="I96" s="147"/>
      <c r="L96" s="33"/>
      <c r="M96" s="148"/>
      <c r="T96" s="54"/>
      <c r="AT96" s="18" t="s">
        <v>220</v>
      </c>
      <c r="AU96" s="18" t="s">
        <v>82</v>
      </c>
    </row>
    <row r="97" spans="2:65" s="1" customFormat="1" ht="16.5" customHeight="1">
      <c r="B97" s="33"/>
      <c r="C97" s="132" t="s">
        <v>82</v>
      </c>
      <c r="D97" s="132" t="s">
        <v>212</v>
      </c>
      <c r="E97" s="133" t="s">
        <v>1513</v>
      </c>
      <c r="F97" s="134" t="s">
        <v>1514</v>
      </c>
      <c r="G97" s="135" t="s">
        <v>682</v>
      </c>
      <c r="H97" s="136">
        <v>1</v>
      </c>
      <c r="I97" s="137"/>
      <c r="J97" s="138">
        <f>ROUND(I97*H97,2)</f>
        <v>0</v>
      </c>
      <c r="K97" s="134" t="s">
        <v>216</v>
      </c>
      <c r="L97" s="33"/>
      <c r="M97" s="139" t="s">
        <v>19</v>
      </c>
      <c r="N97" s="140" t="s">
        <v>45</v>
      </c>
      <c r="P97" s="141">
        <f>O97*H97</f>
        <v>0</v>
      </c>
      <c r="Q97" s="141">
        <v>0</v>
      </c>
      <c r="R97" s="141">
        <f>Q97*H97</f>
        <v>0</v>
      </c>
      <c r="S97" s="141">
        <v>0</v>
      </c>
      <c r="T97" s="142">
        <f>S97*H97</f>
        <v>0</v>
      </c>
      <c r="AR97" s="143" t="s">
        <v>1510</v>
      </c>
      <c r="AT97" s="143" t="s">
        <v>212</v>
      </c>
      <c r="AU97" s="143" t="s">
        <v>82</v>
      </c>
      <c r="AY97" s="18" t="s">
        <v>208</v>
      </c>
      <c r="BE97" s="144">
        <f>IF(N97="základní",J97,0)</f>
        <v>0</v>
      </c>
      <c r="BF97" s="144">
        <f>IF(N97="snížená",J97,0)</f>
        <v>0</v>
      </c>
      <c r="BG97" s="144">
        <f>IF(N97="zákl. přenesená",J97,0)</f>
        <v>0</v>
      </c>
      <c r="BH97" s="144">
        <f>IF(N97="sníž. přenesená",J97,0)</f>
        <v>0</v>
      </c>
      <c r="BI97" s="144">
        <f>IF(N97="nulová",J97,0)</f>
        <v>0</v>
      </c>
      <c r="BJ97" s="18" t="s">
        <v>80</v>
      </c>
      <c r="BK97" s="144">
        <f>ROUND(I97*H97,2)</f>
        <v>0</v>
      </c>
      <c r="BL97" s="18" t="s">
        <v>1510</v>
      </c>
      <c r="BM97" s="143" t="s">
        <v>1515</v>
      </c>
    </row>
    <row r="98" spans="2:47" s="1" customFormat="1" ht="12">
      <c r="B98" s="33"/>
      <c r="D98" s="145" t="s">
        <v>218</v>
      </c>
      <c r="F98" s="146" t="s">
        <v>1514</v>
      </c>
      <c r="I98" s="147"/>
      <c r="L98" s="33"/>
      <c r="M98" s="148"/>
      <c r="T98" s="54"/>
      <c r="AT98" s="18" t="s">
        <v>218</v>
      </c>
      <c r="AU98" s="18" t="s">
        <v>82</v>
      </c>
    </row>
    <row r="99" spans="2:47" s="1" customFormat="1" ht="12">
      <c r="B99" s="33"/>
      <c r="D99" s="149" t="s">
        <v>220</v>
      </c>
      <c r="F99" s="150" t="s">
        <v>1516</v>
      </c>
      <c r="I99" s="147"/>
      <c r="L99" s="33"/>
      <c r="M99" s="148"/>
      <c r="T99" s="54"/>
      <c r="AT99" s="18" t="s">
        <v>220</v>
      </c>
      <c r="AU99" s="18" t="s">
        <v>82</v>
      </c>
    </row>
    <row r="100" spans="2:47" s="1" customFormat="1" ht="19.5">
      <c r="B100" s="33"/>
      <c r="D100" s="145" t="s">
        <v>418</v>
      </c>
      <c r="F100" s="181" t="s">
        <v>1517</v>
      </c>
      <c r="I100" s="147"/>
      <c r="L100" s="33"/>
      <c r="M100" s="148"/>
      <c r="T100" s="54"/>
      <c r="AT100" s="18" t="s">
        <v>418</v>
      </c>
      <c r="AU100" s="18" t="s">
        <v>82</v>
      </c>
    </row>
    <row r="101" spans="2:65" s="1" customFormat="1" ht="16.5" customHeight="1">
      <c r="B101" s="33"/>
      <c r="C101" s="132" t="s">
        <v>90</v>
      </c>
      <c r="D101" s="132" t="s">
        <v>212</v>
      </c>
      <c r="E101" s="133" t="s">
        <v>1518</v>
      </c>
      <c r="F101" s="134" t="s">
        <v>1519</v>
      </c>
      <c r="G101" s="135" t="s">
        <v>682</v>
      </c>
      <c r="H101" s="136">
        <v>1</v>
      </c>
      <c r="I101" s="137"/>
      <c r="J101" s="138">
        <f>ROUND(I101*H101,2)</f>
        <v>0</v>
      </c>
      <c r="K101" s="134" t="s">
        <v>216</v>
      </c>
      <c r="L101" s="33"/>
      <c r="M101" s="139" t="s">
        <v>19</v>
      </c>
      <c r="N101" s="140" t="s">
        <v>45</v>
      </c>
      <c r="P101" s="141">
        <f>O101*H101</f>
        <v>0</v>
      </c>
      <c r="Q101" s="141">
        <v>0</v>
      </c>
      <c r="R101" s="141">
        <f>Q101*H101</f>
        <v>0</v>
      </c>
      <c r="S101" s="141">
        <v>0</v>
      </c>
      <c r="T101" s="142">
        <f>S101*H101</f>
        <v>0</v>
      </c>
      <c r="AR101" s="143" t="s">
        <v>1510</v>
      </c>
      <c r="AT101" s="143" t="s">
        <v>212</v>
      </c>
      <c r="AU101" s="143" t="s">
        <v>82</v>
      </c>
      <c r="AY101" s="18" t="s">
        <v>208</v>
      </c>
      <c r="BE101" s="144">
        <f>IF(N101="základní",J101,0)</f>
        <v>0</v>
      </c>
      <c r="BF101" s="144">
        <f>IF(N101="snížená",J101,0)</f>
        <v>0</v>
      </c>
      <c r="BG101" s="144">
        <f>IF(N101="zákl. přenesená",J101,0)</f>
        <v>0</v>
      </c>
      <c r="BH101" s="144">
        <f>IF(N101="sníž. přenesená",J101,0)</f>
        <v>0</v>
      </c>
      <c r="BI101" s="144">
        <f>IF(N101="nulová",J101,0)</f>
        <v>0</v>
      </c>
      <c r="BJ101" s="18" t="s">
        <v>80</v>
      </c>
      <c r="BK101" s="144">
        <f>ROUND(I101*H101,2)</f>
        <v>0</v>
      </c>
      <c r="BL101" s="18" t="s">
        <v>1510</v>
      </c>
      <c r="BM101" s="143" t="s">
        <v>1520</v>
      </c>
    </row>
    <row r="102" spans="2:47" s="1" customFormat="1" ht="12">
      <c r="B102" s="33"/>
      <c r="D102" s="145" t="s">
        <v>218</v>
      </c>
      <c r="F102" s="146" t="s">
        <v>1519</v>
      </c>
      <c r="I102" s="147"/>
      <c r="L102" s="33"/>
      <c r="M102" s="148"/>
      <c r="T102" s="54"/>
      <c r="AT102" s="18" t="s">
        <v>218</v>
      </c>
      <c r="AU102" s="18" t="s">
        <v>82</v>
      </c>
    </row>
    <row r="103" spans="2:47" s="1" customFormat="1" ht="12">
      <c r="B103" s="33"/>
      <c r="D103" s="149" t="s">
        <v>220</v>
      </c>
      <c r="F103" s="150" t="s">
        <v>1521</v>
      </c>
      <c r="I103" s="147"/>
      <c r="L103" s="33"/>
      <c r="M103" s="148"/>
      <c r="T103" s="54"/>
      <c r="AT103" s="18" t="s">
        <v>220</v>
      </c>
      <c r="AU103" s="18" t="s">
        <v>82</v>
      </c>
    </row>
    <row r="104" spans="2:63" s="11" customFormat="1" ht="25.9" customHeight="1">
      <c r="B104" s="120"/>
      <c r="D104" s="121" t="s">
        <v>73</v>
      </c>
      <c r="E104" s="122" t="s">
        <v>1522</v>
      </c>
      <c r="F104" s="122" t="s">
        <v>1523</v>
      </c>
      <c r="I104" s="123"/>
      <c r="J104" s="124">
        <f>BK104</f>
        <v>0</v>
      </c>
      <c r="L104" s="120"/>
      <c r="M104" s="125"/>
      <c r="P104" s="126">
        <f>SUM(P105:P113)</f>
        <v>0</v>
      </c>
      <c r="R104" s="126">
        <f>SUM(R105:R113)</f>
        <v>0</v>
      </c>
      <c r="T104" s="127">
        <f>SUM(T105:T113)</f>
        <v>0</v>
      </c>
      <c r="AR104" s="121" t="s">
        <v>775</v>
      </c>
      <c r="AT104" s="128" t="s">
        <v>73</v>
      </c>
      <c r="AU104" s="128" t="s">
        <v>74</v>
      </c>
      <c r="AY104" s="121" t="s">
        <v>208</v>
      </c>
      <c r="BK104" s="129">
        <f>SUM(BK105:BK113)</f>
        <v>0</v>
      </c>
    </row>
    <row r="105" spans="2:65" s="1" customFormat="1" ht="16.5" customHeight="1">
      <c r="B105" s="33"/>
      <c r="C105" s="132" t="s">
        <v>775</v>
      </c>
      <c r="D105" s="132" t="s">
        <v>212</v>
      </c>
      <c r="E105" s="133" t="s">
        <v>1524</v>
      </c>
      <c r="F105" s="134" t="s">
        <v>1523</v>
      </c>
      <c r="G105" s="135" t="s">
        <v>548</v>
      </c>
      <c r="H105" s="136">
        <v>1</v>
      </c>
      <c r="I105" s="137"/>
      <c r="J105" s="138">
        <f>ROUND(I105*H105,2)</f>
        <v>0</v>
      </c>
      <c r="K105" s="134" t="s">
        <v>216</v>
      </c>
      <c r="L105" s="33"/>
      <c r="M105" s="139" t="s">
        <v>19</v>
      </c>
      <c r="N105" s="140" t="s">
        <v>45</v>
      </c>
      <c r="P105" s="141">
        <f>O105*H105</f>
        <v>0</v>
      </c>
      <c r="Q105" s="141">
        <v>0</v>
      </c>
      <c r="R105" s="141">
        <f>Q105*H105</f>
        <v>0</v>
      </c>
      <c r="S105" s="141">
        <v>0</v>
      </c>
      <c r="T105" s="142">
        <f>S105*H105</f>
        <v>0</v>
      </c>
      <c r="AR105" s="143" t="s">
        <v>1510</v>
      </c>
      <c r="AT105" s="143" t="s">
        <v>212</v>
      </c>
      <c r="AU105" s="143" t="s">
        <v>80</v>
      </c>
      <c r="AY105" s="18" t="s">
        <v>208</v>
      </c>
      <c r="BE105" s="144">
        <f>IF(N105="základní",J105,0)</f>
        <v>0</v>
      </c>
      <c r="BF105" s="144">
        <f>IF(N105="snížená",J105,0)</f>
        <v>0</v>
      </c>
      <c r="BG105" s="144">
        <f>IF(N105="zákl. přenesená",J105,0)</f>
        <v>0</v>
      </c>
      <c r="BH105" s="144">
        <f>IF(N105="sníž. přenesená",J105,0)</f>
        <v>0</v>
      </c>
      <c r="BI105" s="144">
        <f>IF(N105="nulová",J105,0)</f>
        <v>0</v>
      </c>
      <c r="BJ105" s="18" t="s">
        <v>80</v>
      </c>
      <c r="BK105" s="144">
        <f>ROUND(I105*H105,2)</f>
        <v>0</v>
      </c>
      <c r="BL105" s="18" t="s">
        <v>1510</v>
      </c>
      <c r="BM105" s="143" t="s">
        <v>1525</v>
      </c>
    </row>
    <row r="106" spans="2:47" s="1" customFormat="1" ht="12">
      <c r="B106" s="33"/>
      <c r="D106" s="145" t="s">
        <v>218</v>
      </c>
      <c r="F106" s="146" t="s">
        <v>1523</v>
      </c>
      <c r="I106" s="147"/>
      <c r="L106" s="33"/>
      <c r="M106" s="148"/>
      <c r="T106" s="54"/>
      <c r="AT106" s="18" t="s">
        <v>218</v>
      </c>
      <c r="AU106" s="18" t="s">
        <v>80</v>
      </c>
    </row>
    <row r="107" spans="2:47" s="1" customFormat="1" ht="12">
      <c r="B107" s="33"/>
      <c r="D107" s="149" t="s">
        <v>220</v>
      </c>
      <c r="F107" s="150" t="s">
        <v>1526</v>
      </c>
      <c r="I107" s="147"/>
      <c r="L107" s="33"/>
      <c r="M107" s="148"/>
      <c r="T107" s="54"/>
      <c r="AT107" s="18" t="s">
        <v>220</v>
      </c>
      <c r="AU107" s="18" t="s">
        <v>80</v>
      </c>
    </row>
    <row r="108" spans="2:65" s="1" customFormat="1" ht="16.5" customHeight="1">
      <c r="B108" s="33"/>
      <c r="C108" s="132" t="s">
        <v>209</v>
      </c>
      <c r="D108" s="132" t="s">
        <v>212</v>
      </c>
      <c r="E108" s="133" t="s">
        <v>1527</v>
      </c>
      <c r="F108" s="134" t="s">
        <v>1528</v>
      </c>
      <c r="G108" s="135" t="s">
        <v>682</v>
      </c>
      <c r="H108" s="136">
        <v>1</v>
      </c>
      <c r="I108" s="137"/>
      <c r="J108" s="138">
        <f>ROUND(I108*H108,2)</f>
        <v>0</v>
      </c>
      <c r="K108" s="134" t="s">
        <v>216</v>
      </c>
      <c r="L108" s="33"/>
      <c r="M108" s="139" t="s">
        <v>19</v>
      </c>
      <c r="N108" s="140" t="s">
        <v>45</v>
      </c>
      <c r="P108" s="141">
        <f>O108*H108</f>
        <v>0</v>
      </c>
      <c r="Q108" s="141">
        <v>0</v>
      </c>
      <c r="R108" s="141">
        <f>Q108*H108</f>
        <v>0</v>
      </c>
      <c r="S108" s="141">
        <v>0</v>
      </c>
      <c r="T108" s="142">
        <f>S108*H108</f>
        <v>0</v>
      </c>
      <c r="AR108" s="143" t="s">
        <v>1510</v>
      </c>
      <c r="AT108" s="143" t="s">
        <v>212</v>
      </c>
      <c r="AU108" s="143" t="s">
        <v>80</v>
      </c>
      <c r="AY108" s="18" t="s">
        <v>208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8" t="s">
        <v>80</v>
      </c>
      <c r="BK108" s="144">
        <f>ROUND(I108*H108,2)</f>
        <v>0</v>
      </c>
      <c r="BL108" s="18" t="s">
        <v>1510</v>
      </c>
      <c r="BM108" s="143" t="s">
        <v>1529</v>
      </c>
    </row>
    <row r="109" spans="2:47" s="1" customFormat="1" ht="12">
      <c r="B109" s="33"/>
      <c r="D109" s="145" t="s">
        <v>218</v>
      </c>
      <c r="F109" s="146" t="s">
        <v>1528</v>
      </c>
      <c r="I109" s="147"/>
      <c r="L109" s="33"/>
      <c r="M109" s="148"/>
      <c r="T109" s="54"/>
      <c r="AT109" s="18" t="s">
        <v>218</v>
      </c>
      <c r="AU109" s="18" t="s">
        <v>80</v>
      </c>
    </row>
    <row r="110" spans="2:47" s="1" customFormat="1" ht="12">
      <c r="B110" s="33"/>
      <c r="D110" s="149" t="s">
        <v>220</v>
      </c>
      <c r="F110" s="150" t="s">
        <v>1530</v>
      </c>
      <c r="I110" s="147"/>
      <c r="L110" s="33"/>
      <c r="M110" s="148"/>
      <c r="T110" s="54"/>
      <c r="AT110" s="18" t="s">
        <v>220</v>
      </c>
      <c r="AU110" s="18" t="s">
        <v>80</v>
      </c>
    </row>
    <row r="111" spans="2:65" s="1" customFormat="1" ht="16.5" customHeight="1">
      <c r="B111" s="33"/>
      <c r="C111" s="132" t="s">
        <v>788</v>
      </c>
      <c r="D111" s="132" t="s">
        <v>212</v>
      </c>
      <c r="E111" s="133" t="s">
        <v>1531</v>
      </c>
      <c r="F111" s="134" t="s">
        <v>1532</v>
      </c>
      <c r="G111" s="135" t="s">
        <v>548</v>
      </c>
      <c r="H111" s="136">
        <v>1</v>
      </c>
      <c r="I111" s="137"/>
      <c r="J111" s="138">
        <f>ROUND(I111*H111,2)</f>
        <v>0</v>
      </c>
      <c r="K111" s="134" t="s">
        <v>216</v>
      </c>
      <c r="L111" s="33"/>
      <c r="M111" s="139" t="s">
        <v>19</v>
      </c>
      <c r="N111" s="140" t="s">
        <v>45</v>
      </c>
      <c r="P111" s="141">
        <f>O111*H111</f>
        <v>0</v>
      </c>
      <c r="Q111" s="141">
        <v>0</v>
      </c>
      <c r="R111" s="141">
        <f>Q111*H111</f>
        <v>0</v>
      </c>
      <c r="S111" s="141">
        <v>0</v>
      </c>
      <c r="T111" s="142">
        <f>S111*H111</f>
        <v>0</v>
      </c>
      <c r="AR111" s="143" t="s">
        <v>1510</v>
      </c>
      <c r="AT111" s="143" t="s">
        <v>212</v>
      </c>
      <c r="AU111" s="143" t="s">
        <v>80</v>
      </c>
      <c r="AY111" s="18" t="s">
        <v>208</v>
      </c>
      <c r="BE111" s="144">
        <f>IF(N111="základní",J111,0)</f>
        <v>0</v>
      </c>
      <c r="BF111" s="144">
        <f>IF(N111="snížená",J111,0)</f>
        <v>0</v>
      </c>
      <c r="BG111" s="144">
        <f>IF(N111="zákl. přenesená",J111,0)</f>
        <v>0</v>
      </c>
      <c r="BH111" s="144">
        <f>IF(N111="sníž. přenesená",J111,0)</f>
        <v>0</v>
      </c>
      <c r="BI111" s="144">
        <f>IF(N111="nulová",J111,0)</f>
        <v>0</v>
      </c>
      <c r="BJ111" s="18" t="s">
        <v>80</v>
      </c>
      <c r="BK111" s="144">
        <f>ROUND(I111*H111,2)</f>
        <v>0</v>
      </c>
      <c r="BL111" s="18" t="s">
        <v>1510</v>
      </c>
      <c r="BM111" s="143" t="s">
        <v>1533</v>
      </c>
    </row>
    <row r="112" spans="2:47" s="1" customFormat="1" ht="12">
      <c r="B112" s="33"/>
      <c r="D112" s="145" t="s">
        <v>218</v>
      </c>
      <c r="F112" s="146" t="s">
        <v>1532</v>
      </c>
      <c r="I112" s="147"/>
      <c r="L112" s="33"/>
      <c r="M112" s="148"/>
      <c r="T112" s="54"/>
      <c r="AT112" s="18" t="s">
        <v>218</v>
      </c>
      <c r="AU112" s="18" t="s">
        <v>80</v>
      </c>
    </row>
    <row r="113" spans="2:47" s="1" customFormat="1" ht="12">
      <c r="B113" s="33"/>
      <c r="D113" s="149" t="s">
        <v>220</v>
      </c>
      <c r="F113" s="150" t="s">
        <v>1534</v>
      </c>
      <c r="I113" s="147"/>
      <c r="L113" s="33"/>
      <c r="M113" s="148"/>
      <c r="T113" s="54"/>
      <c r="AT113" s="18" t="s">
        <v>220</v>
      </c>
      <c r="AU113" s="18" t="s">
        <v>80</v>
      </c>
    </row>
    <row r="114" spans="2:63" s="11" customFormat="1" ht="25.9" customHeight="1">
      <c r="B114" s="120"/>
      <c r="D114" s="121" t="s">
        <v>73</v>
      </c>
      <c r="E114" s="122" t="s">
        <v>1535</v>
      </c>
      <c r="F114" s="122" t="s">
        <v>1536</v>
      </c>
      <c r="I114" s="123"/>
      <c r="J114" s="124">
        <f>BK114</f>
        <v>0</v>
      </c>
      <c r="L114" s="120"/>
      <c r="M114" s="125"/>
      <c r="P114" s="126">
        <f>SUM(P115:P132)</f>
        <v>0</v>
      </c>
      <c r="R114" s="126">
        <f>SUM(R115:R132)</f>
        <v>0</v>
      </c>
      <c r="T114" s="127">
        <f>SUM(T115:T132)</f>
        <v>0</v>
      </c>
      <c r="AR114" s="121" t="s">
        <v>775</v>
      </c>
      <c r="AT114" s="128" t="s">
        <v>73</v>
      </c>
      <c r="AU114" s="128" t="s">
        <v>74</v>
      </c>
      <c r="AY114" s="121" t="s">
        <v>208</v>
      </c>
      <c r="BK114" s="129">
        <f>SUM(BK115:BK132)</f>
        <v>0</v>
      </c>
    </row>
    <row r="115" spans="2:65" s="1" customFormat="1" ht="16.5" customHeight="1">
      <c r="B115" s="33"/>
      <c r="C115" s="132" t="s">
        <v>245</v>
      </c>
      <c r="D115" s="132" t="s">
        <v>212</v>
      </c>
      <c r="E115" s="133" t="s">
        <v>1537</v>
      </c>
      <c r="F115" s="134" t="s">
        <v>1536</v>
      </c>
      <c r="G115" s="135" t="s">
        <v>548</v>
      </c>
      <c r="H115" s="136">
        <v>1</v>
      </c>
      <c r="I115" s="137"/>
      <c r="J115" s="138">
        <f>ROUND(I115*H115,2)</f>
        <v>0</v>
      </c>
      <c r="K115" s="134" t="s">
        <v>216</v>
      </c>
      <c r="L115" s="33"/>
      <c r="M115" s="139" t="s">
        <v>19</v>
      </c>
      <c r="N115" s="140" t="s">
        <v>45</v>
      </c>
      <c r="P115" s="141">
        <f>O115*H115</f>
        <v>0</v>
      </c>
      <c r="Q115" s="141">
        <v>0</v>
      </c>
      <c r="R115" s="141">
        <f>Q115*H115</f>
        <v>0</v>
      </c>
      <c r="S115" s="141">
        <v>0</v>
      </c>
      <c r="T115" s="142">
        <f>S115*H115</f>
        <v>0</v>
      </c>
      <c r="AR115" s="143" t="s">
        <v>1510</v>
      </c>
      <c r="AT115" s="143" t="s">
        <v>212</v>
      </c>
      <c r="AU115" s="143" t="s">
        <v>80</v>
      </c>
      <c r="AY115" s="18" t="s">
        <v>208</v>
      </c>
      <c r="BE115" s="144">
        <f>IF(N115="základní",J115,0)</f>
        <v>0</v>
      </c>
      <c r="BF115" s="144">
        <f>IF(N115="snížená",J115,0)</f>
        <v>0</v>
      </c>
      <c r="BG115" s="144">
        <f>IF(N115="zákl. přenesená",J115,0)</f>
        <v>0</v>
      </c>
      <c r="BH115" s="144">
        <f>IF(N115="sníž. přenesená",J115,0)</f>
        <v>0</v>
      </c>
      <c r="BI115" s="144">
        <f>IF(N115="nulová",J115,0)</f>
        <v>0</v>
      </c>
      <c r="BJ115" s="18" t="s">
        <v>80</v>
      </c>
      <c r="BK115" s="144">
        <f>ROUND(I115*H115,2)</f>
        <v>0</v>
      </c>
      <c r="BL115" s="18" t="s">
        <v>1510</v>
      </c>
      <c r="BM115" s="143" t="s">
        <v>1538</v>
      </c>
    </row>
    <row r="116" spans="2:47" s="1" customFormat="1" ht="12">
      <c r="B116" s="33"/>
      <c r="D116" s="145" t="s">
        <v>218</v>
      </c>
      <c r="F116" s="146" t="s">
        <v>1536</v>
      </c>
      <c r="I116" s="147"/>
      <c r="L116" s="33"/>
      <c r="M116" s="148"/>
      <c r="T116" s="54"/>
      <c r="AT116" s="18" t="s">
        <v>218</v>
      </c>
      <c r="AU116" s="18" t="s">
        <v>80</v>
      </c>
    </row>
    <row r="117" spans="2:47" s="1" customFormat="1" ht="12">
      <c r="B117" s="33"/>
      <c r="D117" s="149" t="s">
        <v>220</v>
      </c>
      <c r="F117" s="150" t="s">
        <v>1539</v>
      </c>
      <c r="I117" s="147"/>
      <c r="L117" s="33"/>
      <c r="M117" s="148"/>
      <c r="T117" s="54"/>
      <c r="AT117" s="18" t="s">
        <v>220</v>
      </c>
      <c r="AU117" s="18" t="s">
        <v>80</v>
      </c>
    </row>
    <row r="118" spans="2:65" s="1" customFormat="1" ht="16.5" customHeight="1">
      <c r="B118" s="33"/>
      <c r="C118" s="132" t="s">
        <v>273</v>
      </c>
      <c r="D118" s="132" t="s">
        <v>212</v>
      </c>
      <c r="E118" s="133" t="s">
        <v>1540</v>
      </c>
      <c r="F118" s="134" t="s">
        <v>1541</v>
      </c>
      <c r="G118" s="135" t="s">
        <v>682</v>
      </c>
      <c r="H118" s="136">
        <v>1</v>
      </c>
      <c r="I118" s="137"/>
      <c r="J118" s="138">
        <f>ROUND(I118*H118,2)</f>
        <v>0</v>
      </c>
      <c r="K118" s="134" t="s">
        <v>216</v>
      </c>
      <c r="L118" s="33"/>
      <c r="M118" s="139" t="s">
        <v>19</v>
      </c>
      <c r="N118" s="140" t="s">
        <v>45</v>
      </c>
      <c r="P118" s="141">
        <f>O118*H118</f>
        <v>0</v>
      </c>
      <c r="Q118" s="141">
        <v>0</v>
      </c>
      <c r="R118" s="141">
        <f>Q118*H118</f>
        <v>0</v>
      </c>
      <c r="S118" s="141">
        <v>0</v>
      </c>
      <c r="T118" s="142">
        <f>S118*H118</f>
        <v>0</v>
      </c>
      <c r="AR118" s="143" t="s">
        <v>1510</v>
      </c>
      <c r="AT118" s="143" t="s">
        <v>212</v>
      </c>
      <c r="AU118" s="143" t="s">
        <v>80</v>
      </c>
      <c r="AY118" s="18" t="s">
        <v>208</v>
      </c>
      <c r="BE118" s="144">
        <f>IF(N118="základní",J118,0)</f>
        <v>0</v>
      </c>
      <c r="BF118" s="144">
        <f>IF(N118="snížená",J118,0)</f>
        <v>0</v>
      </c>
      <c r="BG118" s="144">
        <f>IF(N118="zákl. přenesená",J118,0)</f>
        <v>0</v>
      </c>
      <c r="BH118" s="144">
        <f>IF(N118="sníž. přenesená",J118,0)</f>
        <v>0</v>
      </c>
      <c r="BI118" s="144">
        <f>IF(N118="nulová",J118,0)</f>
        <v>0</v>
      </c>
      <c r="BJ118" s="18" t="s">
        <v>80</v>
      </c>
      <c r="BK118" s="144">
        <f>ROUND(I118*H118,2)</f>
        <v>0</v>
      </c>
      <c r="BL118" s="18" t="s">
        <v>1510</v>
      </c>
      <c r="BM118" s="143" t="s">
        <v>1542</v>
      </c>
    </row>
    <row r="119" spans="2:47" s="1" customFormat="1" ht="12">
      <c r="B119" s="33"/>
      <c r="D119" s="145" t="s">
        <v>218</v>
      </c>
      <c r="F119" s="146" t="s">
        <v>1541</v>
      </c>
      <c r="I119" s="147"/>
      <c r="L119" s="33"/>
      <c r="M119" s="148"/>
      <c r="T119" s="54"/>
      <c r="AT119" s="18" t="s">
        <v>218</v>
      </c>
      <c r="AU119" s="18" t="s">
        <v>80</v>
      </c>
    </row>
    <row r="120" spans="2:47" s="1" customFormat="1" ht="12">
      <c r="B120" s="33"/>
      <c r="D120" s="149" t="s">
        <v>220</v>
      </c>
      <c r="F120" s="150" t="s">
        <v>1543</v>
      </c>
      <c r="I120" s="147"/>
      <c r="L120" s="33"/>
      <c r="M120" s="148"/>
      <c r="T120" s="54"/>
      <c r="AT120" s="18" t="s">
        <v>220</v>
      </c>
      <c r="AU120" s="18" t="s">
        <v>80</v>
      </c>
    </row>
    <row r="121" spans="2:65" s="1" customFormat="1" ht="16.5" customHeight="1">
      <c r="B121" s="33"/>
      <c r="C121" s="132" t="s">
        <v>807</v>
      </c>
      <c r="D121" s="132" t="s">
        <v>212</v>
      </c>
      <c r="E121" s="133" t="s">
        <v>1544</v>
      </c>
      <c r="F121" s="134" t="s">
        <v>1545</v>
      </c>
      <c r="G121" s="135" t="s">
        <v>682</v>
      </c>
      <c r="H121" s="136">
        <v>1</v>
      </c>
      <c r="I121" s="137"/>
      <c r="J121" s="138">
        <f>ROUND(I121*H121,2)</f>
        <v>0</v>
      </c>
      <c r="K121" s="134" t="s">
        <v>216</v>
      </c>
      <c r="L121" s="33"/>
      <c r="M121" s="139" t="s">
        <v>19</v>
      </c>
      <c r="N121" s="140" t="s">
        <v>45</v>
      </c>
      <c r="P121" s="141">
        <f>O121*H121</f>
        <v>0</v>
      </c>
      <c r="Q121" s="141">
        <v>0</v>
      </c>
      <c r="R121" s="141">
        <f>Q121*H121</f>
        <v>0</v>
      </c>
      <c r="S121" s="141">
        <v>0</v>
      </c>
      <c r="T121" s="142">
        <f>S121*H121</f>
        <v>0</v>
      </c>
      <c r="AR121" s="143" t="s">
        <v>1510</v>
      </c>
      <c r="AT121" s="143" t="s">
        <v>212</v>
      </c>
      <c r="AU121" s="143" t="s">
        <v>80</v>
      </c>
      <c r="AY121" s="18" t="s">
        <v>208</v>
      </c>
      <c r="BE121" s="144">
        <f>IF(N121="základní",J121,0)</f>
        <v>0</v>
      </c>
      <c r="BF121" s="144">
        <f>IF(N121="snížená",J121,0)</f>
        <v>0</v>
      </c>
      <c r="BG121" s="144">
        <f>IF(N121="zákl. přenesená",J121,0)</f>
        <v>0</v>
      </c>
      <c r="BH121" s="144">
        <f>IF(N121="sníž. přenesená",J121,0)</f>
        <v>0</v>
      </c>
      <c r="BI121" s="144">
        <f>IF(N121="nulová",J121,0)</f>
        <v>0</v>
      </c>
      <c r="BJ121" s="18" t="s">
        <v>80</v>
      </c>
      <c r="BK121" s="144">
        <f>ROUND(I121*H121,2)</f>
        <v>0</v>
      </c>
      <c r="BL121" s="18" t="s">
        <v>1510</v>
      </c>
      <c r="BM121" s="143" t="s">
        <v>1546</v>
      </c>
    </row>
    <row r="122" spans="2:47" s="1" customFormat="1" ht="12">
      <c r="B122" s="33"/>
      <c r="D122" s="145" t="s">
        <v>218</v>
      </c>
      <c r="F122" s="146" t="s">
        <v>1545</v>
      </c>
      <c r="I122" s="147"/>
      <c r="L122" s="33"/>
      <c r="M122" s="148"/>
      <c r="T122" s="54"/>
      <c r="AT122" s="18" t="s">
        <v>218</v>
      </c>
      <c r="AU122" s="18" t="s">
        <v>80</v>
      </c>
    </row>
    <row r="123" spans="2:47" s="1" customFormat="1" ht="12">
      <c r="B123" s="33"/>
      <c r="D123" s="149" t="s">
        <v>220</v>
      </c>
      <c r="F123" s="150" t="s">
        <v>1547</v>
      </c>
      <c r="I123" s="147"/>
      <c r="L123" s="33"/>
      <c r="M123" s="148"/>
      <c r="T123" s="54"/>
      <c r="AT123" s="18" t="s">
        <v>220</v>
      </c>
      <c r="AU123" s="18" t="s">
        <v>80</v>
      </c>
    </row>
    <row r="124" spans="2:65" s="1" customFormat="1" ht="16.5" customHeight="1">
      <c r="B124" s="33"/>
      <c r="C124" s="132" t="s">
        <v>646</v>
      </c>
      <c r="D124" s="132" t="s">
        <v>212</v>
      </c>
      <c r="E124" s="133" t="s">
        <v>1548</v>
      </c>
      <c r="F124" s="134" t="s">
        <v>1549</v>
      </c>
      <c r="G124" s="135" t="s">
        <v>682</v>
      </c>
      <c r="H124" s="136">
        <v>1</v>
      </c>
      <c r="I124" s="137"/>
      <c r="J124" s="138">
        <f>ROUND(I124*H124,2)</f>
        <v>0</v>
      </c>
      <c r="K124" s="134" t="s">
        <v>216</v>
      </c>
      <c r="L124" s="33"/>
      <c r="M124" s="139" t="s">
        <v>19</v>
      </c>
      <c r="N124" s="140" t="s">
        <v>45</v>
      </c>
      <c r="P124" s="141">
        <f>O124*H124</f>
        <v>0</v>
      </c>
      <c r="Q124" s="141">
        <v>0</v>
      </c>
      <c r="R124" s="141">
        <f>Q124*H124</f>
        <v>0</v>
      </c>
      <c r="S124" s="141">
        <v>0</v>
      </c>
      <c r="T124" s="142">
        <f>S124*H124</f>
        <v>0</v>
      </c>
      <c r="AR124" s="143" t="s">
        <v>1510</v>
      </c>
      <c r="AT124" s="143" t="s">
        <v>212</v>
      </c>
      <c r="AU124" s="143" t="s">
        <v>80</v>
      </c>
      <c r="AY124" s="18" t="s">
        <v>208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18" t="s">
        <v>80</v>
      </c>
      <c r="BK124" s="144">
        <f>ROUND(I124*H124,2)</f>
        <v>0</v>
      </c>
      <c r="BL124" s="18" t="s">
        <v>1510</v>
      </c>
      <c r="BM124" s="143" t="s">
        <v>1550</v>
      </c>
    </row>
    <row r="125" spans="2:47" s="1" customFormat="1" ht="12">
      <c r="B125" s="33"/>
      <c r="D125" s="145" t="s">
        <v>218</v>
      </c>
      <c r="F125" s="146" t="s">
        <v>1549</v>
      </c>
      <c r="I125" s="147"/>
      <c r="L125" s="33"/>
      <c r="M125" s="148"/>
      <c r="T125" s="54"/>
      <c r="AT125" s="18" t="s">
        <v>218</v>
      </c>
      <c r="AU125" s="18" t="s">
        <v>80</v>
      </c>
    </row>
    <row r="126" spans="2:47" s="1" customFormat="1" ht="12">
      <c r="B126" s="33"/>
      <c r="D126" s="149" t="s">
        <v>220</v>
      </c>
      <c r="F126" s="150" t="s">
        <v>1551</v>
      </c>
      <c r="I126" s="147"/>
      <c r="L126" s="33"/>
      <c r="M126" s="148"/>
      <c r="T126" s="54"/>
      <c r="AT126" s="18" t="s">
        <v>220</v>
      </c>
      <c r="AU126" s="18" t="s">
        <v>80</v>
      </c>
    </row>
    <row r="127" spans="2:65" s="1" customFormat="1" ht="16.5" customHeight="1">
      <c r="B127" s="33"/>
      <c r="C127" s="132" t="s">
        <v>8</v>
      </c>
      <c r="D127" s="132" t="s">
        <v>212</v>
      </c>
      <c r="E127" s="133" t="s">
        <v>1552</v>
      </c>
      <c r="F127" s="134" t="s">
        <v>1553</v>
      </c>
      <c r="G127" s="135" t="s">
        <v>682</v>
      </c>
      <c r="H127" s="136">
        <v>1</v>
      </c>
      <c r="I127" s="137"/>
      <c r="J127" s="138">
        <f>ROUND(I127*H127,2)</f>
        <v>0</v>
      </c>
      <c r="K127" s="134" t="s">
        <v>216</v>
      </c>
      <c r="L127" s="33"/>
      <c r="M127" s="139" t="s">
        <v>19</v>
      </c>
      <c r="N127" s="140" t="s">
        <v>45</v>
      </c>
      <c r="P127" s="141">
        <f>O127*H127</f>
        <v>0</v>
      </c>
      <c r="Q127" s="141">
        <v>0</v>
      </c>
      <c r="R127" s="141">
        <f>Q127*H127</f>
        <v>0</v>
      </c>
      <c r="S127" s="141">
        <v>0</v>
      </c>
      <c r="T127" s="142">
        <f>S127*H127</f>
        <v>0</v>
      </c>
      <c r="AR127" s="143" t="s">
        <v>1510</v>
      </c>
      <c r="AT127" s="143" t="s">
        <v>212</v>
      </c>
      <c r="AU127" s="143" t="s">
        <v>80</v>
      </c>
      <c r="AY127" s="18" t="s">
        <v>208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8" t="s">
        <v>80</v>
      </c>
      <c r="BK127" s="144">
        <f>ROUND(I127*H127,2)</f>
        <v>0</v>
      </c>
      <c r="BL127" s="18" t="s">
        <v>1510</v>
      </c>
      <c r="BM127" s="143" t="s">
        <v>1554</v>
      </c>
    </row>
    <row r="128" spans="2:47" s="1" customFormat="1" ht="12">
      <c r="B128" s="33"/>
      <c r="D128" s="145" t="s">
        <v>218</v>
      </c>
      <c r="F128" s="146" t="s">
        <v>1553</v>
      </c>
      <c r="I128" s="147"/>
      <c r="L128" s="33"/>
      <c r="M128" s="148"/>
      <c r="T128" s="54"/>
      <c r="AT128" s="18" t="s">
        <v>218</v>
      </c>
      <c r="AU128" s="18" t="s">
        <v>80</v>
      </c>
    </row>
    <row r="129" spans="2:47" s="1" customFormat="1" ht="12">
      <c r="B129" s="33"/>
      <c r="D129" s="149" t="s">
        <v>220</v>
      </c>
      <c r="F129" s="150" t="s">
        <v>1555</v>
      </c>
      <c r="I129" s="147"/>
      <c r="L129" s="33"/>
      <c r="M129" s="148"/>
      <c r="T129" s="54"/>
      <c r="AT129" s="18" t="s">
        <v>220</v>
      </c>
      <c r="AU129" s="18" t="s">
        <v>80</v>
      </c>
    </row>
    <row r="130" spans="2:65" s="1" customFormat="1" ht="16.5" customHeight="1">
      <c r="B130" s="33"/>
      <c r="C130" s="132" t="s">
        <v>829</v>
      </c>
      <c r="D130" s="132" t="s">
        <v>212</v>
      </c>
      <c r="E130" s="133" t="s">
        <v>1556</v>
      </c>
      <c r="F130" s="134" t="s">
        <v>1557</v>
      </c>
      <c r="G130" s="135" t="s">
        <v>682</v>
      </c>
      <c r="H130" s="136">
        <v>1</v>
      </c>
      <c r="I130" s="137"/>
      <c r="J130" s="138">
        <f>ROUND(I130*H130,2)</f>
        <v>0</v>
      </c>
      <c r="K130" s="134" t="s">
        <v>216</v>
      </c>
      <c r="L130" s="33"/>
      <c r="M130" s="139" t="s">
        <v>19</v>
      </c>
      <c r="N130" s="140" t="s">
        <v>45</v>
      </c>
      <c r="P130" s="141">
        <f>O130*H130</f>
        <v>0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AR130" s="143" t="s">
        <v>1510</v>
      </c>
      <c r="AT130" s="143" t="s">
        <v>212</v>
      </c>
      <c r="AU130" s="143" t="s">
        <v>80</v>
      </c>
      <c r="AY130" s="18" t="s">
        <v>208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8" t="s">
        <v>80</v>
      </c>
      <c r="BK130" s="144">
        <f>ROUND(I130*H130,2)</f>
        <v>0</v>
      </c>
      <c r="BL130" s="18" t="s">
        <v>1510</v>
      </c>
      <c r="BM130" s="143" t="s">
        <v>1558</v>
      </c>
    </row>
    <row r="131" spans="2:47" s="1" customFormat="1" ht="12">
      <c r="B131" s="33"/>
      <c r="D131" s="145" t="s">
        <v>218</v>
      </c>
      <c r="F131" s="146" t="s">
        <v>1557</v>
      </c>
      <c r="I131" s="147"/>
      <c r="L131" s="33"/>
      <c r="M131" s="148"/>
      <c r="T131" s="54"/>
      <c r="AT131" s="18" t="s">
        <v>218</v>
      </c>
      <c r="AU131" s="18" t="s">
        <v>80</v>
      </c>
    </row>
    <row r="132" spans="2:47" s="1" customFormat="1" ht="12">
      <c r="B132" s="33"/>
      <c r="D132" s="149" t="s">
        <v>220</v>
      </c>
      <c r="F132" s="150" t="s">
        <v>1559</v>
      </c>
      <c r="I132" s="147"/>
      <c r="L132" s="33"/>
      <c r="M132" s="148"/>
      <c r="T132" s="54"/>
      <c r="AT132" s="18" t="s">
        <v>220</v>
      </c>
      <c r="AU132" s="18" t="s">
        <v>80</v>
      </c>
    </row>
    <row r="133" spans="2:63" s="11" customFormat="1" ht="25.9" customHeight="1">
      <c r="B133" s="120"/>
      <c r="D133" s="121" t="s">
        <v>73</v>
      </c>
      <c r="E133" s="122" t="s">
        <v>1560</v>
      </c>
      <c r="F133" s="122" t="s">
        <v>1561</v>
      </c>
      <c r="I133" s="123"/>
      <c r="J133" s="124">
        <f>BK133</f>
        <v>0</v>
      </c>
      <c r="L133" s="120"/>
      <c r="M133" s="125"/>
      <c r="P133" s="126">
        <f>SUM(P134:P136)</f>
        <v>0</v>
      </c>
      <c r="R133" s="126">
        <f>SUM(R134:R136)</f>
        <v>0</v>
      </c>
      <c r="T133" s="127">
        <f>SUM(T134:T136)</f>
        <v>0</v>
      </c>
      <c r="AR133" s="121" t="s">
        <v>775</v>
      </c>
      <c r="AT133" s="128" t="s">
        <v>73</v>
      </c>
      <c r="AU133" s="128" t="s">
        <v>74</v>
      </c>
      <c r="AY133" s="121" t="s">
        <v>208</v>
      </c>
      <c r="BK133" s="129">
        <f>SUM(BK134:BK136)</f>
        <v>0</v>
      </c>
    </row>
    <row r="134" spans="2:65" s="1" customFormat="1" ht="16.5" customHeight="1">
      <c r="B134" s="33"/>
      <c r="C134" s="132" t="s">
        <v>837</v>
      </c>
      <c r="D134" s="132" t="s">
        <v>212</v>
      </c>
      <c r="E134" s="133" t="s">
        <v>1562</v>
      </c>
      <c r="F134" s="134" t="s">
        <v>1563</v>
      </c>
      <c r="G134" s="135" t="s">
        <v>548</v>
      </c>
      <c r="H134" s="136">
        <v>1</v>
      </c>
      <c r="I134" s="137"/>
      <c r="J134" s="138">
        <f>ROUND(I134*H134,2)</f>
        <v>0</v>
      </c>
      <c r="K134" s="134" t="s">
        <v>216</v>
      </c>
      <c r="L134" s="33"/>
      <c r="M134" s="139" t="s">
        <v>19</v>
      </c>
      <c r="N134" s="140" t="s">
        <v>45</v>
      </c>
      <c r="P134" s="141">
        <f>O134*H134</f>
        <v>0</v>
      </c>
      <c r="Q134" s="141">
        <v>0</v>
      </c>
      <c r="R134" s="141">
        <f>Q134*H134</f>
        <v>0</v>
      </c>
      <c r="S134" s="141">
        <v>0</v>
      </c>
      <c r="T134" s="142">
        <f>S134*H134</f>
        <v>0</v>
      </c>
      <c r="AR134" s="143" t="s">
        <v>1510</v>
      </c>
      <c r="AT134" s="143" t="s">
        <v>212</v>
      </c>
      <c r="AU134" s="143" t="s">
        <v>80</v>
      </c>
      <c r="AY134" s="18" t="s">
        <v>208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8" t="s">
        <v>80</v>
      </c>
      <c r="BK134" s="144">
        <f>ROUND(I134*H134,2)</f>
        <v>0</v>
      </c>
      <c r="BL134" s="18" t="s">
        <v>1510</v>
      </c>
      <c r="BM134" s="143" t="s">
        <v>1564</v>
      </c>
    </row>
    <row r="135" spans="2:47" s="1" customFormat="1" ht="12">
      <c r="B135" s="33"/>
      <c r="D135" s="145" t="s">
        <v>218</v>
      </c>
      <c r="F135" s="146" t="s">
        <v>1563</v>
      </c>
      <c r="I135" s="147"/>
      <c r="L135" s="33"/>
      <c r="M135" s="148"/>
      <c r="T135" s="54"/>
      <c r="AT135" s="18" t="s">
        <v>218</v>
      </c>
      <c r="AU135" s="18" t="s">
        <v>80</v>
      </c>
    </row>
    <row r="136" spans="2:47" s="1" customFormat="1" ht="12">
      <c r="B136" s="33"/>
      <c r="D136" s="149" t="s">
        <v>220</v>
      </c>
      <c r="F136" s="150" t="s">
        <v>1565</v>
      </c>
      <c r="I136" s="147"/>
      <c r="L136" s="33"/>
      <c r="M136" s="148"/>
      <c r="T136" s="54"/>
      <c r="AT136" s="18" t="s">
        <v>220</v>
      </c>
      <c r="AU136" s="18" t="s">
        <v>80</v>
      </c>
    </row>
    <row r="137" spans="2:63" s="11" customFormat="1" ht="25.9" customHeight="1">
      <c r="B137" s="120"/>
      <c r="D137" s="121" t="s">
        <v>73</v>
      </c>
      <c r="E137" s="122" t="s">
        <v>1566</v>
      </c>
      <c r="F137" s="122" t="s">
        <v>1567</v>
      </c>
      <c r="I137" s="123"/>
      <c r="J137" s="124">
        <f>BK137</f>
        <v>0</v>
      </c>
      <c r="L137" s="120"/>
      <c r="M137" s="125"/>
      <c r="P137" s="126">
        <f>SUM(P138:P144)</f>
        <v>0</v>
      </c>
      <c r="R137" s="126">
        <f>SUM(R138:R144)</f>
        <v>0</v>
      </c>
      <c r="T137" s="127">
        <f>SUM(T138:T144)</f>
        <v>0</v>
      </c>
      <c r="AR137" s="121" t="s">
        <v>775</v>
      </c>
      <c r="AT137" s="128" t="s">
        <v>73</v>
      </c>
      <c r="AU137" s="128" t="s">
        <v>74</v>
      </c>
      <c r="AY137" s="121" t="s">
        <v>208</v>
      </c>
      <c r="BK137" s="129">
        <f>SUM(BK138:BK144)</f>
        <v>0</v>
      </c>
    </row>
    <row r="138" spans="2:65" s="1" customFormat="1" ht="16.5" customHeight="1">
      <c r="B138" s="33"/>
      <c r="C138" s="132" t="s">
        <v>679</v>
      </c>
      <c r="D138" s="132" t="s">
        <v>212</v>
      </c>
      <c r="E138" s="133" t="s">
        <v>1568</v>
      </c>
      <c r="F138" s="134" t="s">
        <v>1567</v>
      </c>
      <c r="G138" s="135" t="s">
        <v>548</v>
      </c>
      <c r="H138" s="136">
        <v>1</v>
      </c>
      <c r="I138" s="137"/>
      <c r="J138" s="138">
        <f>ROUND(I138*H138,2)</f>
        <v>0</v>
      </c>
      <c r="K138" s="134" t="s">
        <v>216</v>
      </c>
      <c r="L138" s="33"/>
      <c r="M138" s="139" t="s">
        <v>19</v>
      </c>
      <c r="N138" s="140" t="s">
        <v>45</v>
      </c>
      <c r="P138" s="141">
        <f>O138*H138</f>
        <v>0</v>
      </c>
      <c r="Q138" s="141">
        <v>0</v>
      </c>
      <c r="R138" s="141">
        <f>Q138*H138</f>
        <v>0</v>
      </c>
      <c r="S138" s="141">
        <v>0</v>
      </c>
      <c r="T138" s="142">
        <f>S138*H138</f>
        <v>0</v>
      </c>
      <c r="AR138" s="143" t="s">
        <v>1510</v>
      </c>
      <c r="AT138" s="143" t="s">
        <v>212</v>
      </c>
      <c r="AU138" s="143" t="s">
        <v>80</v>
      </c>
      <c r="AY138" s="18" t="s">
        <v>208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8" t="s">
        <v>80</v>
      </c>
      <c r="BK138" s="144">
        <f>ROUND(I138*H138,2)</f>
        <v>0</v>
      </c>
      <c r="BL138" s="18" t="s">
        <v>1510</v>
      </c>
      <c r="BM138" s="143" t="s">
        <v>1569</v>
      </c>
    </row>
    <row r="139" spans="2:47" s="1" customFormat="1" ht="12">
      <c r="B139" s="33"/>
      <c r="D139" s="145" t="s">
        <v>218</v>
      </c>
      <c r="F139" s="146" t="s">
        <v>1567</v>
      </c>
      <c r="I139" s="147"/>
      <c r="L139" s="33"/>
      <c r="M139" s="148"/>
      <c r="T139" s="54"/>
      <c r="AT139" s="18" t="s">
        <v>218</v>
      </c>
      <c r="AU139" s="18" t="s">
        <v>80</v>
      </c>
    </row>
    <row r="140" spans="2:47" s="1" customFormat="1" ht="12">
      <c r="B140" s="33"/>
      <c r="D140" s="149" t="s">
        <v>220</v>
      </c>
      <c r="F140" s="150" t="s">
        <v>1570</v>
      </c>
      <c r="I140" s="147"/>
      <c r="L140" s="33"/>
      <c r="M140" s="148"/>
      <c r="T140" s="54"/>
      <c r="AT140" s="18" t="s">
        <v>220</v>
      </c>
      <c r="AU140" s="18" t="s">
        <v>80</v>
      </c>
    </row>
    <row r="141" spans="2:65" s="1" customFormat="1" ht="16.5" customHeight="1">
      <c r="B141" s="33"/>
      <c r="C141" s="132" t="s">
        <v>297</v>
      </c>
      <c r="D141" s="132" t="s">
        <v>212</v>
      </c>
      <c r="E141" s="133" t="s">
        <v>1571</v>
      </c>
      <c r="F141" s="134" t="s">
        <v>1572</v>
      </c>
      <c r="G141" s="135" t="s">
        <v>682</v>
      </c>
      <c r="H141" s="136">
        <v>1</v>
      </c>
      <c r="I141" s="137"/>
      <c r="J141" s="138">
        <f>ROUND(I141*H141,2)</f>
        <v>0</v>
      </c>
      <c r="K141" s="134" t="s">
        <v>216</v>
      </c>
      <c r="L141" s="33"/>
      <c r="M141" s="139" t="s">
        <v>19</v>
      </c>
      <c r="N141" s="140" t="s">
        <v>45</v>
      </c>
      <c r="P141" s="141">
        <f>O141*H141</f>
        <v>0</v>
      </c>
      <c r="Q141" s="141">
        <v>0</v>
      </c>
      <c r="R141" s="141">
        <f>Q141*H141</f>
        <v>0</v>
      </c>
      <c r="S141" s="141">
        <v>0</v>
      </c>
      <c r="T141" s="142">
        <f>S141*H141</f>
        <v>0</v>
      </c>
      <c r="AR141" s="143" t="s">
        <v>1510</v>
      </c>
      <c r="AT141" s="143" t="s">
        <v>212</v>
      </c>
      <c r="AU141" s="143" t="s">
        <v>80</v>
      </c>
      <c r="AY141" s="18" t="s">
        <v>208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8" t="s">
        <v>80</v>
      </c>
      <c r="BK141" s="144">
        <f>ROUND(I141*H141,2)</f>
        <v>0</v>
      </c>
      <c r="BL141" s="18" t="s">
        <v>1510</v>
      </c>
      <c r="BM141" s="143" t="s">
        <v>1573</v>
      </c>
    </row>
    <row r="142" spans="2:47" s="1" customFormat="1" ht="12">
      <c r="B142" s="33"/>
      <c r="D142" s="145" t="s">
        <v>218</v>
      </c>
      <c r="F142" s="146" t="s">
        <v>1572</v>
      </c>
      <c r="I142" s="147"/>
      <c r="L142" s="33"/>
      <c r="M142" s="148"/>
      <c r="T142" s="54"/>
      <c r="AT142" s="18" t="s">
        <v>218</v>
      </c>
      <c r="AU142" s="18" t="s">
        <v>80</v>
      </c>
    </row>
    <row r="143" spans="2:47" s="1" customFormat="1" ht="12">
      <c r="B143" s="33"/>
      <c r="D143" s="149" t="s">
        <v>220</v>
      </c>
      <c r="F143" s="150" t="s">
        <v>1574</v>
      </c>
      <c r="I143" s="147"/>
      <c r="L143" s="33"/>
      <c r="M143" s="148"/>
      <c r="T143" s="54"/>
      <c r="AT143" s="18" t="s">
        <v>220</v>
      </c>
      <c r="AU143" s="18" t="s">
        <v>80</v>
      </c>
    </row>
    <row r="144" spans="2:47" s="1" customFormat="1" ht="68.25">
      <c r="B144" s="33"/>
      <c r="D144" s="145" t="s">
        <v>418</v>
      </c>
      <c r="F144" s="181" t="s">
        <v>1575</v>
      </c>
      <c r="I144" s="147"/>
      <c r="L144" s="33"/>
      <c r="M144" s="182"/>
      <c r="N144" s="183"/>
      <c r="O144" s="183"/>
      <c r="P144" s="183"/>
      <c r="Q144" s="183"/>
      <c r="R144" s="183"/>
      <c r="S144" s="183"/>
      <c r="T144" s="184"/>
      <c r="AT144" s="18" t="s">
        <v>418</v>
      </c>
      <c r="AU144" s="18" t="s">
        <v>80</v>
      </c>
    </row>
    <row r="145" spans="2:12" s="1" customFormat="1" ht="6.95" customHeight="1">
      <c r="B145" s="42"/>
      <c r="C145" s="43"/>
      <c r="D145" s="43"/>
      <c r="E145" s="43"/>
      <c r="F145" s="43"/>
      <c r="G145" s="43"/>
      <c r="H145" s="43"/>
      <c r="I145" s="43"/>
      <c r="J145" s="43"/>
      <c r="K145" s="43"/>
      <c r="L145" s="33"/>
    </row>
  </sheetData>
  <sheetProtection algorithmName="SHA-512" hashValue="rYZbrOJ712PSuIp5vNMVQYMOukFlK9Wxa35JrBa/Q+82F/ARrhWnepNPPPnQfmsv8P1zx0DWCRmWi3GfF+oMsA==" saltValue="ttxr3Mp/j2jt9zrjqxeqVMBHfb2OBtc1MKs5gg1yda5QsF1X/bDsYmd18NZSRz42J82t4FwbyDAIC+J7vvFdpQ==" spinCount="100000" sheet="1" objects="1" scenarios="1" formatColumns="0" formatRows="0" autoFilter="0"/>
  <autoFilter ref="C90:K144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6" r:id="rId1" display="https://podminky.urs.cz/item/CS_URS_2022_01/042503000"/>
    <hyperlink ref="F99" r:id="rId2" display="https://podminky.urs.cz/item/CS_URS_2022_01/043103000"/>
    <hyperlink ref="F103" r:id="rId3" display="https://podminky.urs.cz/item/CS_URS_2022_01/043154000"/>
    <hyperlink ref="F107" r:id="rId4" display="https://podminky.urs.cz/item/CS_URS_2022_01/010001000"/>
    <hyperlink ref="F110" r:id="rId5" display="https://podminky.urs.cz/item/CS_URS_2022_01/012002000"/>
    <hyperlink ref="F113" r:id="rId6" display="https://podminky.urs.cz/item/CS_URS_2022_01/013254000"/>
    <hyperlink ref="F117" r:id="rId7" display="https://podminky.urs.cz/item/CS_URS_2022_01/030001000"/>
    <hyperlink ref="F120" r:id="rId8" display="https://podminky.urs.cz/item/CS_URS_2022_01/031203000"/>
    <hyperlink ref="F123" r:id="rId9" display="https://podminky.urs.cz/item/CS_URS_2022_01/033103000"/>
    <hyperlink ref="F126" r:id="rId10" display="https://podminky.urs.cz/item/CS_URS_2022_01/034103000"/>
    <hyperlink ref="F129" r:id="rId11" display="https://podminky.urs.cz/item/CS_URS_2022_01/034503000"/>
    <hyperlink ref="F132" r:id="rId12" display="https://podminky.urs.cz/item/CS_URS_2022_01/039103000"/>
    <hyperlink ref="F136" r:id="rId13" display="https://podminky.urs.cz/item/CS_URS_2022_01/065002000"/>
    <hyperlink ref="F140" r:id="rId14" display="https://podminky.urs.cz/item/CS_URS_2022_01/090001000"/>
    <hyperlink ref="F143" r:id="rId15" display="https://podminky.urs.cz/item/CS_URS_2022_01/0910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2:BM1758"/>
  <sheetViews>
    <sheetView showGridLines="0" workbookViewId="0" topLeftCell="A1">
      <selection activeCell="F1398" sqref="F139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156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171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2" t="str">
        <f>'Rekapitulace stavby'!K6</f>
        <v>Přístavba objektu SOŠ a SOU Kladno</v>
      </c>
      <c r="F7" s="333"/>
      <c r="G7" s="333"/>
      <c r="H7" s="333"/>
      <c r="L7" s="21"/>
    </row>
    <row r="8" spans="2:12" ht="12.75">
      <c r="B8" s="21"/>
      <c r="D8" s="28" t="s">
        <v>172</v>
      </c>
      <c r="L8" s="21"/>
    </row>
    <row r="9" spans="2:12" ht="16.5" customHeight="1">
      <c r="B9" s="21"/>
      <c r="E9" s="332" t="s">
        <v>1576</v>
      </c>
      <c r="F9" s="310"/>
      <c r="G9" s="310"/>
      <c r="H9" s="310"/>
      <c r="L9" s="21"/>
    </row>
    <row r="10" spans="2:12" ht="12" customHeight="1">
      <c r="B10" s="21"/>
      <c r="D10" s="28" t="s">
        <v>174</v>
      </c>
      <c r="L10" s="21"/>
    </row>
    <row r="11" spans="2:12" s="1" customFormat="1" ht="16.5" customHeight="1">
      <c r="B11" s="33"/>
      <c r="E11" s="319" t="s">
        <v>175</v>
      </c>
      <c r="F11" s="334"/>
      <c r="G11" s="334"/>
      <c r="H11" s="334"/>
      <c r="L11" s="33"/>
    </row>
    <row r="12" spans="2:12" s="1" customFormat="1" ht="12" customHeight="1">
      <c r="B12" s="33"/>
      <c r="D12" s="28" t="s">
        <v>176</v>
      </c>
      <c r="L12" s="33"/>
    </row>
    <row r="13" spans="2:12" s="1" customFormat="1" ht="16.5" customHeight="1">
      <c r="B13" s="33"/>
      <c r="E13" s="311" t="s">
        <v>177</v>
      </c>
      <c r="F13" s="334"/>
      <c r="G13" s="334"/>
      <c r="H13" s="334"/>
      <c r="L13" s="33"/>
    </row>
    <row r="14" spans="2:12" s="1" customFormat="1" ht="12">
      <c r="B14" s="33"/>
      <c r="L14" s="33"/>
    </row>
    <row r="15" spans="2:12" s="1" customFormat="1" ht="12" customHeight="1">
      <c r="B15" s="33"/>
      <c r="D15" s="28" t="s">
        <v>18</v>
      </c>
      <c r="F15" s="26" t="s">
        <v>19</v>
      </c>
      <c r="I15" s="28" t="s">
        <v>20</v>
      </c>
      <c r="J15" s="26" t="s">
        <v>19</v>
      </c>
      <c r="L15" s="33"/>
    </row>
    <row r="16" spans="2:12" s="1" customFormat="1" ht="12" customHeight="1">
      <c r="B16" s="33"/>
      <c r="D16" s="28" t="s">
        <v>21</v>
      </c>
      <c r="F16" s="26" t="s">
        <v>22</v>
      </c>
      <c r="I16" s="28" t="s">
        <v>23</v>
      </c>
      <c r="J16" s="50" t="str">
        <f>'Rekapitulace stavby'!AN8</f>
        <v>19. 9. 2023</v>
      </c>
      <c r="L16" s="33"/>
    </row>
    <row r="17" spans="2:12" s="1" customFormat="1" ht="10.9" customHeight="1">
      <c r="B17" s="33"/>
      <c r="L17" s="33"/>
    </row>
    <row r="18" spans="2:12" s="1" customFormat="1" ht="12" customHeight="1">
      <c r="B18" s="33"/>
      <c r="D18" s="28" t="s">
        <v>25</v>
      </c>
      <c r="I18" s="28" t="s">
        <v>26</v>
      </c>
      <c r="J18" s="26" t="s">
        <v>19</v>
      </c>
      <c r="L18" s="33"/>
    </row>
    <row r="19" spans="2:12" s="1" customFormat="1" ht="18" customHeight="1">
      <c r="B19" s="33"/>
      <c r="E19" s="26" t="s">
        <v>27</v>
      </c>
      <c r="I19" s="28" t="s">
        <v>28</v>
      </c>
      <c r="J19" s="26" t="s">
        <v>19</v>
      </c>
      <c r="L19" s="33"/>
    </row>
    <row r="20" spans="2:12" s="1" customFormat="1" ht="6.95" customHeight="1">
      <c r="B20" s="33"/>
      <c r="L20" s="33"/>
    </row>
    <row r="21" spans="2:12" s="1" customFormat="1" ht="12" customHeight="1">
      <c r="B21" s="33"/>
      <c r="D21" s="28" t="s">
        <v>29</v>
      </c>
      <c r="I21" s="28" t="s">
        <v>26</v>
      </c>
      <c r="J21" s="29" t="str">
        <f>'Rekapitulace stavby'!AN13</f>
        <v>Vyplň údaj</v>
      </c>
      <c r="L21" s="33"/>
    </row>
    <row r="22" spans="2:12" s="1" customFormat="1" ht="18" customHeight="1">
      <c r="B22" s="33"/>
      <c r="E22" s="335" t="str">
        <f>'Rekapitulace stavby'!E14</f>
        <v>Vyplň údaj</v>
      </c>
      <c r="F22" s="324"/>
      <c r="G22" s="324"/>
      <c r="H22" s="324"/>
      <c r="I22" s="28" t="s">
        <v>28</v>
      </c>
      <c r="J22" s="29" t="str">
        <f>'Rekapitulace stavby'!AN14</f>
        <v>Vyplň údaj</v>
      </c>
      <c r="L22" s="33"/>
    </row>
    <row r="23" spans="2:12" s="1" customFormat="1" ht="6.95" customHeight="1">
      <c r="B23" s="33"/>
      <c r="L23" s="33"/>
    </row>
    <row r="24" spans="2:12" s="1" customFormat="1" ht="12" customHeight="1">
      <c r="B24" s="33"/>
      <c r="D24" s="28" t="s">
        <v>31</v>
      </c>
      <c r="I24" s="28" t="s">
        <v>26</v>
      </c>
      <c r="J24" s="26" t="s">
        <v>32</v>
      </c>
      <c r="L24" s="33"/>
    </row>
    <row r="25" spans="2:12" s="1" customFormat="1" ht="18" customHeight="1">
      <c r="B25" s="33"/>
      <c r="E25" s="26" t="s">
        <v>33</v>
      </c>
      <c r="I25" s="28" t="s">
        <v>28</v>
      </c>
      <c r="J25" s="26" t="s">
        <v>34</v>
      </c>
      <c r="L25" s="33"/>
    </row>
    <row r="26" spans="2:12" s="1" customFormat="1" ht="6.95" customHeight="1">
      <c r="B26" s="33"/>
      <c r="L26" s="33"/>
    </row>
    <row r="27" spans="2:12" s="1" customFormat="1" ht="12" customHeight="1">
      <c r="B27" s="33"/>
      <c r="D27" s="28" t="s">
        <v>36</v>
      </c>
      <c r="I27" s="28" t="s">
        <v>26</v>
      </c>
      <c r="J27" s="26" t="s">
        <v>19</v>
      </c>
      <c r="L27" s="33"/>
    </row>
    <row r="28" spans="2:12" s="1" customFormat="1" ht="18" customHeight="1">
      <c r="B28" s="33"/>
      <c r="E28" s="26" t="s">
        <v>37</v>
      </c>
      <c r="I28" s="28" t="s">
        <v>28</v>
      </c>
      <c r="J28" s="26" t="s">
        <v>19</v>
      </c>
      <c r="L28" s="33"/>
    </row>
    <row r="29" spans="2:12" s="1" customFormat="1" ht="6.95" customHeight="1">
      <c r="B29" s="33"/>
      <c r="L29" s="33"/>
    </row>
    <row r="30" spans="2:12" s="1" customFormat="1" ht="12" customHeight="1">
      <c r="B30" s="33"/>
      <c r="D30" s="28" t="s">
        <v>38</v>
      </c>
      <c r="L30" s="33"/>
    </row>
    <row r="31" spans="2:12" s="7" customFormat="1" ht="143.25" customHeight="1">
      <c r="B31" s="92"/>
      <c r="E31" s="328" t="s">
        <v>39</v>
      </c>
      <c r="F31" s="328"/>
      <c r="G31" s="328"/>
      <c r="H31" s="328"/>
      <c r="L31" s="92"/>
    </row>
    <row r="32" spans="2:12" s="1" customFormat="1" ht="6.95" customHeight="1">
      <c r="B32" s="33"/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25.35" customHeight="1">
      <c r="B34" s="33"/>
      <c r="D34" s="93" t="s">
        <v>40</v>
      </c>
      <c r="J34" s="64">
        <f>ROUND(J115,2)</f>
        <v>0</v>
      </c>
      <c r="L34" s="33"/>
    </row>
    <row r="35" spans="2:12" s="1" customFormat="1" ht="6.95" customHeight="1">
      <c r="B35" s="33"/>
      <c r="D35" s="51"/>
      <c r="E35" s="51"/>
      <c r="F35" s="51"/>
      <c r="G35" s="51"/>
      <c r="H35" s="51"/>
      <c r="I35" s="51"/>
      <c r="J35" s="51"/>
      <c r="K35" s="51"/>
      <c r="L35" s="33"/>
    </row>
    <row r="36" spans="2:12" s="1" customFormat="1" ht="14.45" customHeight="1">
      <c r="B36" s="33"/>
      <c r="F36" s="36" t="s">
        <v>42</v>
      </c>
      <c r="I36" s="36" t="s">
        <v>41</v>
      </c>
      <c r="J36" s="36" t="s">
        <v>43</v>
      </c>
      <c r="L36" s="33"/>
    </row>
    <row r="37" spans="2:12" s="1" customFormat="1" ht="14.45" customHeight="1">
      <c r="B37" s="33"/>
      <c r="D37" s="53" t="s">
        <v>44</v>
      </c>
      <c r="E37" s="28" t="s">
        <v>45</v>
      </c>
      <c r="F37" s="83">
        <f>ROUND((SUM(BE115:BE1757)),2)</f>
        <v>0</v>
      </c>
      <c r="I37" s="94">
        <v>0.21</v>
      </c>
      <c r="J37" s="83">
        <f>ROUND(((SUM(BE115:BE1757))*I37),2)</f>
        <v>0</v>
      </c>
      <c r="L37" s="33"/>
    </row>
    <row r="38" spans="2:12" s="1" customFormat="1" ht="14.45" customHeight="1">
      <c r="B38" s="33"/>
      <c r="E38" s="28" t="s">
        <v>46</v>
      </c>
      <c r="F38" s="83">
        <f>ROUND((SUM(BF115:BF1757)),2)</f>
        <v>0</v>
      </c>
      <c r="I38" s="94">
        <v>0.12</v>
      </c>
      <c r="J38" s="83">
        <f>ROUND(((SUM(BF115:BF1757))*I38),2)</f>
        <v>0</v>
      </c>
      <c r="L38" s="33"/>
    </row>
    <row r="39" spans="2:12" s="1" customFormat="1" ht="14.45" customHeight="1" hidden="1">
      <c r="B39" s="33"/>
      <c r="E39" s="28" t="s">
        <v>47</v>
      </c>
      <c r="F39" s="83">
        <f>ROUND((SUM(BG115:BG1757)),2)</f>
        <v>0</v>
      </c>
      <c r="I39" s="94">
        <v>0.21</v>
      </c>
      <c r="J39" s="83">
        <f>0</f>
        <v>0</v>
      </c>
      <c r="L39" s="33"/>
    </row>
    <row r="40" spans="2:12" s="1" customFormat="1" ht="14.45" customHeight="1" hidden="1">
      <c r="B40" s="33"/>
      <c r="E40" s="28" t="s">
        <v>48</v>
      </c>
      <c r="F40" s="83">
        <f>ROUND((SUM(BH115:BH1757)),2)</f>
        <v>0</v>
      </c>
      <c r="I40" s="94">
        <v>0.12</v>
      </c>
      <c r="J40" s="83">
        <f>0</f>
        <v>0</v>
      </c>
      <c r="L40" s="33"/>
    </row>
    <row r="41" spans="2:12" s="1" customFormat="1" ht="14.45" customHeight="1" hidden="1">
      <c r="B41" s="33"/>
      <c r="E41" s="28" t="s">
        <v>49</v>
      </c>
      <c r="F41" s="83">
        <f>ROUND((SUM(BI115:BI1757)),2)</f>
        <v>0</v>
      </c>
      <c r="I41" s="94">
        <v>0</v>
      </c>
      <c r="J41" s="83">
        <f>0</f>
        <v>0</v>
      </c>
      <c r="L41" s="33"/>
    </row>
    <row r="42" spans="2:12" s="1" customFormat="1" ht="6.95" customHeight="1">
      <c r="B42" s="33"/>
      <c r="L42" s="33"/>
    </row>
    <row r="43" spans="2:12" s="1" customFormat="1" ht="25.35" customHeight="1">
      <c r="B43" s="33"/>
      <c r="C43" s="95"/>
      <c r="D43" s="96" t="s">
        <v>50</v>
      </c>
      <c r="E43" s="55"/>
      <c r="F43" s="55"/>
      <c r="G43" s="97" t="s">
        <v>51</v>
      </c>
      <c r="H43" s="98" t="s">
        <v>52</v>
      </c>
      <c r="I43" s="55"/>
      <c r="J43" s="99">
        <f>SUM(J34:J41)</f>
        <v>0</v>
      </c>
      <c r="K43" s="100"/>
      <c r="L43" s="33"/>
    </row>
    <row r="44" spans="2:12" s="1" customFormat="1" ht="14.4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3"/>
    </row>
    <row r="48" spans="2:12" s="1" customFormat="1" ht="6.95" customHeight="1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33"/>
    </row>
    <row r="49" spans="2:12" s="1" customFormat="1" ht="24.95" customHeight="1">
      <c r="B49" s="33"/>
      <c r="C49" s="22" t="s">
        <v>178</v>
      </c>
      <c r="L49" s="33"/>
    </row>
    <row r="50" spans="2:12" s="1" customFormat="1" ht="6.95" customHeight="1">
      <c r="B50" s="33"/>
      <c r="L50" s="33"/>
    </row>
    <row r="51" spans="2:12" s="1" customFormat="1" ht="12" customHeight="1">
      <c r="B51" s="33"/>
      <c r="C51" s="28" t="s">
        <v>16</v>
      </c>
      <c r="L51" s="33"/>
    </row>
    <row r="52" spans="2:12" s="1" customFormat="1" ht="16.5" customHeight="1">
      <c r="B52" s="33"/>
      <c r="E52" s="332" t="str">
        <f>E7</f>
        <v>Přístavba objektu SOŠ a SOU Kladno</v>
      </c>
      <c r="F52" s="333"/>
      <c r="G52" s="333"/>
      <c r="H52" s="333"/>
      <c r="L52" s="33"/>
    </row>
    <row r="53" spans="2:12" ht="12" customHeight="1">
      <c r="B53" s="21"/>
      <c r="C53" s="28" t="s">
        <v>172</v>
      </c>
      <c r="L53" s="21"/>
    </row>
    <row r="54" spans="2:12" ht="16.5" customHeight="1">
      <c r="B54" s="21"/>
      <c r="E54" s="332" t="s">
        <v>1576</v>
      </c>
      <c r="F54" s="310"/>
      <c r="G54" s="310"/>
      <c r="H54" s="310"/>
      <c r="L54" s="21"/>
    </row>
    <row r="55" spans="2:12" ht="12" customHeight="1">
      <c r="B55" s="21"/>
      <c r="C55" s="28" t="s">
        <v>174</v>
      </c>
      <c r="L55" s="21"/>
    </row>
    <row r="56" spans="2:12" s="1" customFormat="1" ht="16.5" customHeight="1">
      <c r="B56" s="33"/>
      <c r="E56" s="319" t="s">
        <v>175</v>
      </c>
      <c r="F56" s="334"/>
      <c r="G56" s="334"/>
      <c r="H56" s="334"/>
      <c r="L56" s="33"/>
    </row>
    <row r="57" spans="2:12" s="1" customFormat="1" ht="12" customHeight="1">
      <c r="B57" s="33"/>
      <c r="C57" s="28" t="s">
        <v>176</v>
      </c>
      <c r="L57" s="33"/>
    </row>
    <row r="58" spans="2:12" s="1" customFormat="1" ht="16.5" customHeight="1">
      <c r="B58" s="33"/>
      <c r="E58" s="311" t="str">
        <f>E13</f>
        <v>A - Stavební řešení</v>
      </c>
      <c r="F58" s="334"/>
      <c r="G58" s="334"/>
      <c r="H58" s="334"/>
      <c r="L58" s="33"/>
    </row>
    <row r="59" spans="2:12" s="1" customFormat="1" ht="6.95" customHeight="1">
      <c r="B59" s="33"/>
      <c r="L59" s="33"/>
    </row>
    <row r="60" spans="2:12" s="1" customFormat="1" ht="12" customHeight="1">
      <c r="B60" s="33"/>
      <c r="C60" s="28" t="s">
        <v>21</v>
      </c>
      <c r="F60" s="26" t="str">
        <f>F16</f>
        <v>Kladno</v>
      </c>
      <c r="I60" s="28" t="s">
        <v>23</v>
      </c>
      <c r="J60" s="50" t="str">
        <f>IF(J16="","",J16)</f>
        <v>19. 9. 2023</v>
      </c>
      <c r="L60" s="33"/>
    </row>
    <row r="61" spans="2:12" s="1" customFormat="1" ht="6.95" customHeight="1">
      <c r="B61" s="33"/>
      <c r="L61" s="33"/>
    </row>
    <row r="62" spans="2:12" s="1" customFormat="1" ht="40.15" customHeight="1">
      <c r="B62" s="33"/>
      <c r="C62" s="28" t="s">
        <v>25</v>
      </c>
      <c r="F62" s="26" t="str">
        <f>E19</f>
        <v>SOŠ a SOU Kladno, Nám. E. Beneše 2353, Kladno</v>
      </c>
      <c r="I62" s="28" t="s">
        <v>31</v>
      </c>
      <c r="J62" s="31" t="str">
        <f>E25</f>
        <v>Ateliér Civilista s.r.o., Bratronice 241, 273 63</v>
      </c>
      <c r="L62" s="33"/>
    </row>
    <row r="63" spans="2:12" s="1" customFormat="1" ht="15.2" customHeight="1">
      <c r="B63" s="33"/>
      <c r="C63" s="28" t="s">
        <v>29</v>
      </c>
      <c r="F63" s="26" t="str">
        <f>IF(E22="","",E22)</f>
        <v>Vyplň údaj</v>
      </c>
      <c r="I63" s="28" t="s">
        <v>36</v>
      </c>
      <c r="J63" s="31" t="str">
        <f>E28</f>
        <v xml:space="preserve"> </v>
      </c>
      <c r="L63" s="33"/>
    </row>
    <row r="64" spans="2:12" s="1" customFormat="1" ht="10.35" customHeight="1">
      <c r="B64" s="33"/>
      <c r="L64" s="33"/>
    </row>
    <row r="65" spans="2:12" s="1" customFormat="1" ht="29.25" customHeight="1">
      <c r="B65" s="33"/>
      <c r="C65" s="101" t="s">
        <v>179</v>
      </c>
      <c r="D65" s="95"/>
      <c r="E65" s="95"/>
      <c r="F65" s="95"/>
      <c r="G65" s="95"/>
      <c r="H65" s="95"/>
      <c r="I65" s="95"/>
      <c r="J65" s="102" t="s">
        <v>180</v>
      </c>
      <c r="K65" s="95"/>
      <c r="L65" s="33"/>
    </row>
    <row r="66" spans="2:12" s="1" customFormat="1" ht="10.35" customHeight="1">
      <c r="B66" s="33"/>
      <c r="L66" s="33"/>
    </row>
    <row r="67" spans="2:47" s="1" customFormat="1" ht="22.9" customHeight="1">
      <c r="B67" s="33"/>
      <c r="C67" s="103" t="s">
        <v>72</v>
      </c>
      <c r="J67" s="64">
        <f>J115</f>
        <v>0</v>
      </c>
      <c r="L67" s="33"/>
      <c r="AU67" s="18" t="s">
        <v>181</v>
      </c>
    </row>
    <row r="68" spans="2:12" s="8" customFormat="1" ht="24.95" customHeight="1">
      <c r="B68" s="104"/>
      <c r="D68" s="105" t="s">
        <v>182</v>
      </c>
      <c r="E68" s="106"/>
      <c r="F68" s="106"/>
      <c r="G68" s="106"/>
      <c r="H68" s="106"/>
      <c r="I68" s="106"/>
      <c r="J68" s="107">
        <f>J116</f>
        <v>0</v>
      </c>
      <c r="L68" s="104"/>
    </row>
    <row r="69" spans="2:12" s="9" customFormat="1" ht="19.9" customHeight="1">
      <c r="B69" s="108"/>
      <c r="D69" s="109" t="s">
        <v>735</v>
      </c>
      <c r="E69" s="110"/>
      <c r="F69" s="110"/>
      <c r="G69" s="110"/>
      <c r="H69" s="110"/>
      <c r="I69" s="110"/>
      <c r="J69" s="111">
        <f>J117</f>
        <v>0</v>
      </c>
      <c r="L69" s="108"/>
    </row>
    <row r="70" spans="2:12" s="9" customFormat="1" ht="19.9" customHeight="1">
      <c r="B70" s="108"/>
      <c r="D70" s="109" t="s">
        <v>1317</v>
      </c>
      <c r="E70" s="110"/>
      <c r="F70" s="110"/>
      <c r="G70" s="110"/>
      <c r="H70" s="110"/>
      <c r="I70" s="110"/>
      <c r="J70" s="111">
        <f>J145</f>
        <v>0</v>
      </c>
      <c r="L70" s="108"/>
    </row>
    <row r="71" spans="2:12" s="9" customFormat="1" ht="19.9" customHeight="1">
      <c r="B71" s="108"/>
      <c r="D71" s="109" t="s">
        <v>1132</v>
      </c>
      <c r="E71" s="110"/>
      <c r="F71" s="110"/>
      <c r="G71" s="110"/>
      <c r="H71" s="110"/>
      <c r="I71" s="110"/>
      <c r="J71" s="111">
        <f>J236</f>
        <v>0</v>
      </c>
      <c r="L71" s="108"/>
    </row>
    <row r="72" spans="2:12" s="9" customFormat="1" ht="19.9" customHeight="1">
      <c r="B72" s="108"/>
      <c r="D72" s="109" t="s">
        <v>1227</v>
      </c>
      <c r="E72" s="110"/>
      <c r="F72" s="110"/>
      <c r="G72" s="110"/>
      <c r="H72" s="110"/>
      <c r="I72" s="110"/>
      <c r="J72" s="111">
        <f>J384</f>
        <v>0</v>
      </c>
      <c r="L72" s="108"/>
    </row>
    <row r="73" spans="2:12" s="9" customFormat="1" ht="19.9" customHeight="1">
      <c r="B73" s="108"/>
      <c r="D73" s="109" t="s">
        <v>183</v>
      </c>
      <c r="E73" s="110"/>
      <c r="F73" s="110"/>
      <c r="G73" s="110"/>
      <c r="H73" s="110"/>
      <c r="I73" s="110"/>
      <c r="J73" s="111">
        <f>J458</f>
        <v>0</v>
      </c>
      <c r="L73" s="108"/>
    </row>
    <row r="74" spans="2:12" s="9" customFormat="1" ht="19.9" customHeight="1">
      <c r="B74" s="108"/>
      <c r="D74" s="109" t="s">
        <v>184</v>
      </c>
      <c r="E74" s="110"/>
      <c r="F74" s="110"/>
      <c r="G74" s="110"/>
      <c r="H74" s="110"/>
      <c r="I74" s="110"/>
      <c r="J74" s="111">
        <f>J684</f>
        <v>0</v>
      </c>
      <c r="L74" s="108"/>
    </row>
    <row r="75" spans="2:12" s="9" customFormat="1" ht="19.9" customHeight="1">
      <c r="B75" s="108"/>
      <c r="D75" s="109" t="s">
        <v>736</v>
      </c>
      <c r="E75" s="110"/>
      <c r="F75" s="110"/>
      <c r="G75" s="110"/>
      <c r="H75" s="110"/>
      <c r="I75" s="110"/>
      <c r="J75" s="111">
        <f>J729</f>
        <v>0</v>
      </c>
      <c r="L75" s="108"/>
    </row>
    <row r="76" spans="2:12" s="9" customFormat="1" ht="19.9" customHeight="1">
      <c r="B76" s="108"/>
      <c r="D76" s="109" t="s">
        <v>185</v>
      </c>
      <c r="E76" s="110"/>
      <c r="F76" s="110"/>
      <c r="G76" s="110"/>
      <c r="H76" s="110"/>
      <c r="I76" s="110"/>
      <c r="J76" s="111">
        <f>J743</f>
        <v>0</v>
      </c>
      <c r="L76" s="108"/>
    </row>
    <row r="77" spans="2:12" s="8" customFormat="1" ht="24.95" customHeight="1">
      <c r="B77" s="104"/>
      <c r="D77" s="105" t="s">
        <v>186</v>
      </c>
      <c r="E77" s="106"/>
      <c r="F77" s="106"/>
      <c r="G77" s="106"/>
      <c r="H77" s="106"/>
      <c r="I77" s="106"/>
      <c r="J77" s="107">
        <f>J747</f>
        <v>0</v>
      </c>
      <c r="L77" s="104"/>
    </row>
    <row r="78" spans="2:12" s="9" customFormat="1" ht="19.9" customHeight="1">
      <c r="B78" s="108"/>
      <c r="D78" s="109" t="s">
        <v>1318</v>
      </c>
      <c r="E78" s="110"/>
      <c r="F78" s="110"/>
      <c r="G78" s="110"/>
      <c r="H78" s="110"/>
      <c r="I78" s="110"/>
      <c r="J78" s="111">
        <f>J748</f>
        <v>0</v>
      </c>
      <c r="L78" s="108"/>
    </row>
    <row r="79" spans="2:12" s="9" customFormat="1" ht="19.9" customHeight="1">
      <c r="B79" s="108"/>
      <c r="D79" s="109" t="s">
        <v>1319</v>
      </c>
      <c r="E79" s="110"/>
      <c r="F79" s="110"/>
      <c r="G79" s="110"/>
      <c r="H79" s="110"/>
      <c r="I79" s="110"/>
      <c r="J79" s="111">
        <f>J793</f>
        <v>0</v>
      </c>
      <c r="L79" s="108"/>
    </row>
    <row r="80" spans="2:12" s="9" customFormat="1" ht="19.9" customHeight="1">
      <c r="B80" s="108"/>
      <c r="D80" s="109" t="s">
        <v>187</v>
      </c>
      <c r="E80" s="110"/>
      <c r="F80" s="110"/>
      <c r="G80" s="110"/>
      <c r="H80" s="110"/>
      <c r="I80" s="110"/>
      <c r="J80" s="111">
        <f>J922</f>
        <v>0</v>
      </c>
      <c r="L80" s="108"/>
    </row>
    <row r="81" spans="2:12" s="9" customFormat="1" ht="19.9" customHeight="1">
      <c r="B81" s="108"/>
      <c r="D81" s="109" t="s">
        <v>1577</v>
      </c>
      <c r="E81" s="110"/>
      <c r="F81" s="110"/>
      <c r="G81" s="110"/>
      <c r="H81" s="110"/>
      <c r="I81" s="110"/>
      <c r="J81" s="111">
        <f>J988</f>
        <v>0</v>
      </c>
      <c r="L81" s="108"/>
    </row>
    <row r="82" spans="2:12" s="9" customFormat="1" ht="19.9" customHeight="1">
      <c r="B82" s="108"/>
      <c r="D82" s="109" t="s">
        <v>1578</v>
      </c>
      <c r="E82" s="110"/>
      <c r="F82" s="110"/>
      <c r="G82" s="110"/>
      <c r="H82" s="110"/>
      <c r="I82" s="110"/>
      <c r="J82" s="111">
        <f>J1013</f>
        <v>0</v>
      </c>
      <c r="L82" s="108"/>
    </row>
    <row r="83" spans="2:12" s="9" customFormat="1" ht="19.9" customHeight="1">
      <c r="B83" s="108"/>
      <c r="D83" s="109" t="s">
        <v>737</v>
      </c>
      <c r="E83" s="110"/>
      <c r="F83" s="110"/>
      <c r="G83" s="110"/>
      <c r="H83" s="110"/>
      <c r="I83" s="110"/>
      <c r="J83" s="111">
        <f>J1022</f>
        <v>0</v>
      </c>
      <c r="L83" s="108"/>
    </row>
    <row r="84" spans="2:12" s="9" customFormat="1" ht="19.9" customHeight="1">
      <c r="B84" s="108"/>
      <c r="D84" s="109" t="s">
        <v>188</v>
      </c>
      <c r="E84" s="110"/>
      <c r="F84" s="110"/>
      <c r="G84" s="110"/>
      <c r="H84" s="110"/>
      <c r="I84" s="110"/>
      <c r="J84" s="111">
        <f>J1071</f>
        <v>0</v>
      </c>
      <c r="L84" s="108"/>
    </row>
    <row r="85" spans="2:12" s="9" customFormat="1" ht="19.9" customHeight="1">
      <c r="B85" s="108"/>
      <c r="D85" s="109" t="s">
        <v>738</v>
      </c>
      <c r="E85" s="110"/>
      <c r="F85" s="110"/>
      <c r="G85" s="110"/>
      <c r="H85" s="110"/>
      <c r="I85" s="110"/>
      <c r="J85" s="111">
        <f>J1160</f>
        <v>0</v>
      </c>
      <c r="L85" s="108"/>
    </row>
    <row r="86" spans="2:12" s="9" customFormat="1" ht="19.9" customHeight="1">
      <c r="B86" s="108"/>
      <c r="D86" s="109" t="s">
        <v>189</v>
      </c>
      <c r="E86" s="110"/>
      <c r="F86" s="110"/>
      <c r="G86" s="110"/>
      <c r="H86" s="110"/>
      <c r="I86" s="110"/>
      <c r="J86" s="111">
        <f>J1253</f>
        <v>0</v>
      </c>
      <c r="L86" s="108"/>
    </row>
    <row r="87" spans="2:12" s="9" customFormat="1" ht="19.9" customHeight="1">
      <c r="B87" s="108"/>
      <c r="D87" s="109" t="s">
        <v>1579</v>
      </c>
      <c r="E87" s="110"/>
      <c r="F87" s="110"/>
      <c r="G87" s="110"/>
      <c r="H87" s="110"/>
      <c r="I87" s="110"/>
      <c r="J87" s="111">
        <f>J1407</f>
        <v>0</v>
      </c>
      <c r="L87" s="108"/>
    </row>
    <row r="88" spans="2:12" s="9" customFormat="1" ht="19.9" customHeight="1">
      <c r="B88" s="108"/>
      <c r="D88" s="109" t="s">
        <v>190</v>
      </c>
      <c r="E88" s="110"/>
      <c r="F88" s="110"/>
      <c r="G88" s="110"/>
      <c r="H88" s="110"/>
      <c r="I88" s="110"/>
      <c r="J88" s="111">
        <f>J1583</f>
        <v>0</v>
      </c>
      <c r="L88" s="108"/>
    </row>
    <row r="89" spans="2:12" s="9" customFormat="1" ht="19.9" customHeight="1">
      <c r="B89" s="108"/>
      <c r="D89" s="109" t="s">
        <v>1580</v>
      </c>
      <c r="E89" s="110"/>
      <c r="F89" s="110"/>
      <c r="G89" s="110"/>
      <c r="H89" s="110"/>
      <c r="I89" s="110"/>
      <c r="J89" s="111">
        <f>J1633</f>
        <v>0</v>
      </c>
      <c r="L89" s="108"/>
    </row>
    <row r="90" spans="2:12" s="9" customFormat="1" ht="19.9" customHeight="1">
      <c r="B90" s="108"/>
      <c r="D90" s="109" t="s">
        <v>191</v>
      </c>
      <c r="E90" s="110"/>
      <c r="F90" s="110"/>
      <c r="G90" s="110"/>
      <c r="H90" s="110"/>
      <c r="I90" s="110"/>
      <c r="J90" s="111">
        <f>J1683</f>
        <v>0</v>
      </c>
      <c r="L90" s="108"/>
    </row>
    <row r="91" spans="2:12" s="9" customFormat="1" ht="19.9" customHeight="1">
      <c r="B91" s="108"/>
      <c r="D91" s="109" t="s">
        <v>192</v>
      </c>
      <c r="E91" s="110"/>
      <c r="F91" s="110"/>
      <c r="G91" s="110"/>
      <c r="H91" s="110"/>
      <c r="I91" s="110"/>
      <c r="J91" s="111">
        <f>J1748</f>
        <v>0</v>
      </c>
      <c r="L91" s="108"/>
    </row>
    <row r="92" spans="2:12" s="1" customFormat="1" ht="21.75" customHeight="1">
      <c r="B92" s="33"/>
      <c r="L92" s="33"/>
    </row>
    <row r="93" spans="2:12" s="1" customFormat="1" ht="6.95" customHeight="1"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33"/>
    </row>
    <row r="97" spans="2:12" s="1" customFormat="1" ht="6.9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33"/>
    </row>
    <row r="98" spans="2:12" s="1" customFormat="1" ht="24.95" customHeight="1">
      <c r="B98" s="33"/>
      <c r="C98" s="22" t="s">
        <v>193</v>
      </c>
      <c r="L98" s="33"/>
    </row>
    <row r="99" spans="2:12" s="1" customFormat="1" ht="6.95" customHeight="1">
      <c r="B99" s="33"/>
      <c r="L99" s="33"/>
    </row>
    <row r="100" spans="2:12" s="1" customFormat="1" ht="12" customHeight="1">
      <c r="B100" s="33"/>
      <c r="C100" s="28" t="s">
        <v>16</v>
      </c>
      <c r="L100" s="33"/>
    </row>
    <row r="101" spans="2:12" s="1" customFormat="1" ht="16.5" customHeight="1">
      <c r="B101" s="33"/>
      <c r="E101" s="332" t="str">
        <f>E7</f>
        <v>Přístavba objektu SOŠ a SOU Kladno</v>
      </c>
      <c r="F101" s="333"/>
      <c r="G101" s="333"/>
      <c r="H101" s="333"/>
      <c r="L101" s="33"/>
    </row>
    <row r="102" spans="2:12" ht="12" customHeight="1">
      <c r="B102" s="21"/>
      <c r="C102" s="28" t="s">
        <v>172</v>
      </c>
      <c r="L102" s="21"/>
    </row>
    <row r="103" spans="2:12" ht="16.5" customHeight="1">
      <c r="B103" s="21"/>
      <c r="E103" s="332" t="s">
        <v>1576</v>
      </c>
      <c r="F103" s="310"/>
      <c r="G103" s="310"/>
      <c r="H103" s="310"/>
      <c r="L103" s="21"/>
    </row>
    <row r="104" spans="2:12" ht="12" customHeight="1">
      <c r="B104" s="21"/>
      <c r="C104" s="28" t="s">
        <v>174</v>
      </c>
      <c r="L104" s="21"/>
    </row>
    <row r="105" spans="2:12" s="1" customFormat="1" ht="16.5" customHeight="1">
      <c r="B105" s="33"/>
      <c r="E105" s="319" t="s">
        <v>175</v>
      </c>
      <c r="F105" s="334"/>
      <c r="G105" s="334"/>
      <c r="H105" s="334"/>
      <c r="L105" s="33"/>
    </row>
    <row r="106" spans="2:12" s="1" customFormat="1" ht="12" customHeight="1">
      <c r="B106" s="33"/>
      <c r="C106" s="28" t="s">
        <v>176</v>
      </c>
      <c r="L106" s="33"/>
    </row>
    <row r="107" spans="2:12" s="1" customFormat="1" ht="16.5" customHeight="1">
      <c r="B107" s="33"/>
      <c r="E107" s="311" t="str">
        <f>E13</f>
        <v>A - Stavební řešení</v>
      </c>
      <c r="F107" s="334"/>
      <c r="G107" s="334"/>
      <c r="H107" s="334"/>
      <c r="L107" s="33"/>
    </row>
    <row r="108" spans="2:12" s="1" customFormat="1" ht="6.95" customHeight="1">
      <c r="B108" s="33"/>
      <c r="L108" s="33"/>
    </row>
    <row r="109" spans="2:12" s="1" customFormat="1" ht="12" customHeight="1">
      <c r="B109" s="33"/>
      <c r="C109" s="28" t="s">
        <v>21</v>
      </c>
      <c r="F109" s="26" t="str">
        <f>F16</f>
        <v>Kladno</v>
      </c>
      <c r="I109" s="28" t="s">
        <v>23</v>
      </c>
      <c r="J109" s="50" t="str">
        <f>IF(J16="","",J16)</f>
        <v>19. 9. 2023</v>
      </c>
      <c r="L109" s="33"/>
    </row>
    <row r="110" spans="2:12" s="1" customFormat="1" ht="6.95" customHeight="1">
      <c r="B110" s="33"/>
      <c r="L110" s="33"/>
    </row>
    <row r="111" spans="2:12" s="1" customFormat="1" ht="40.15" customHeight="1">
      <c r="B111" s="33"/>
      <c r="C111" s="28" t="s">
        <v>25</v>
      </c>
      <c r="F111" s="26" t="str">
        <f>E19</f>
        <v>SOŠ a SOU Kladno, Nám. E. Beneše 2353, Kladno</v>
      </c>
      <c r="I111" s="28" t="s">
        <v>31</v>
      </c>
      <c r="J111" s="31" t="str">
        <f>E25</f>
        <v>Ateliér Civilista s.r.o., Bratronice 241, 273 63</v>
      </c>
      <c r="L111" s="33"/>
    </row>
    <row r="112" spans="2:12" s="1" customFormat="1" ht="15.2" customHeight="1">
      <c r="B112" s="33"/>
      <c r="C112" s="28" t="s">
        <v>29</v>
      </c>
      <c r="F112" s="26" t="str">
        <f>IF(E22="","",E22)</f>
        <v>Vyplň údaj</v>
      </c>
      <c r="I112" s="28" t="s">
        <v>36</v>
      </c>
      <c r="J112" s="31" t="str">
        <f>E28</f>
        <v xml:space="preserve"> </v>
      </c>
      <c r="L112" s="33"/>
    </row>
    <row r="113" spans="2:12" s="1" customFormat="1" ht="10.35" customHeight="1">
      <c r="B113" s="33"/>
      <c r="L113" s="33"/>
    </row>
    <row r="114" spans="2:20" s="10" customFormat="1" ht="29.25" customHeight="1">
      <c r="B114" s="112"/>
      <c r="C114" s="113" t="s">
        <v>194</v>
      </c>
      <c r="D114" s="114" t="s">
        <v>59</v>
      </c>
      <c r="E114" s="114" t="s">
        <v>55</v>
      </c>
      <c r="F114" s="114" t="s">
        <v>56</v>
      </c>
      <c r="G114" s="114" t="s">
        <v>195</v>
      </c>
      <c r="H114" s="114" t="s">
        <v>196</v>
      </c>
      <c r="I114" s="114" t="s">
        <v>197</v>
      </c>
      <c r="J114" s="114" t="s">
        <v>180</v>
      </c>
      <c r="K114" s="115" t="s">
        <v>198</v>
      </c>
      <c r="L114" s="112"/>
      <c r="M114" s="57" t="s">
        <v>19</v>
      </c>
      <c r="N114" s="58" t="s">
        <v>44</v>
      </c>
      <c r="O114" s="58" t="s">
        <v>199</v>
      </c>
      <c r="P114" s="58" t="s">
        <v>200</v>
      </c>
      <c r="Q114" s="58" t="s">
        <v>201</v>
      </c>
      <c r="R114" s="58" t="s">
        <v>202</v>
      </c>
      <c r="S114" s="58" t="s">
        <v>203</v>
      </c>
      <c r="T114" s="59" t="s">
        <v>204</v>
      </c>
    </row>
    <row r="115" spans="2:63" s="1" customFormat="1" ht="22.9" customHeight="1">
      <c r="B115" s="33"/>
      <c r="C115" s="62" t="s">
        <v>205</v>
      </c>
      <c r="J115" s="116">
        <f>BK115</f>
        <v>0</v>
      </c>
      <c r="L115" s="33"/>
      <c r="M115" s="60"/>
      <c r="N115" s="51"/>
      <c r="O115" s="51"/>
      <c r="P115" s="117">
        <f>P116+P747</f>
        <v>0</v>
      </c>
      <c r="Q115" s="51"/>
      <c r="R115" s="117">
        <f>R116+R747</f>
        <v>1201.4342082238493</v>
      </c>
      <c r="S115" s="51"/>
      <c r="T115" s="118">
        <f>T116+T747</f>
        <v>1.07838</v>
      </c>
      <c r="AT115" s="18" t="s">
        <v>73</v>
      </c>
      <c r="AU115" s="18" t="s">
        <v>181</v>
      </c>
      <c r="BK115" s="119">
        <f>BK116+BK747</f>
        <v>0</v>
      </c>
    </row>
    <row r="116" spans="2:63" s="11" customFormat="1" ht="25.9" customHeight="1">
      <c r="B116" s="120"/>
      <c r="D116" s="121" t="s">
        <v>73</v>
      </c>
      <c r="E116" s="122" t="s">
        <v>206</v>
      </c>
      <c r="F116" s="122" t="s">
        <v>207</v>
      </c>
      <c r="I116" s="123"/>
      <c r="J116" s="124">
        <f>BK116</f>
        <v>0</v>
      </c>
      <c r="L116" s="120"/>
      <c r="M116" s="125"/>
      <c r="P116" s="126">
        <f>P117+P145+P236+P384+P458+P684+P729+P743</f>
        <v>0</v>
      </c>
      <c r="R116" s="126">
        <f>R117+R145+R236+R384+R458+R684+R729+R743</f>
        <v>1157.4589120469832</v>
      </c>
      <c r="T116" s="127">
        <f>T117+T145+T236+T384+T458+T684+T729+T743</f>
        <v>1.0716999999999999</v>
      </c>
      <c r="AR116" s="121" t="s">
        <v>80</v>
      </c>
      <c r="AT116" s="128" t="s">
        <v>73</v>
      </c>
      <c r="AU116" s="128" t="s">
        <v>74</v>
      </c>
      <c r="AY116" s="121" t="s">
        <v>208</v>
      </c>
      <c r="BK116" s="129">
        <f>BK117+BK145+BK236+BK384+BK458+BK684+BK729+BK743</f>
        <v>0</v>
      </c>
    </row>
    <row r="117" spans="2:63" s="11" customFormat="1" ht="22.9" customHeight="1">
      <c r="B117" s="120"/>
      <c r="D117" s="121" t="s">
        <v>73</v>
      </c>
      <c r="E117" s="130" t="s">
        <v>80</v>
      </c>
      <c r="F117" s="130" t="s">
        <v>740</v>
      </c>
      <c r="I117" s="123"/>
      <c r="J117" s="131">
        <f>BK117</f>
        <v>0</v>
      </c>
      <c r="L117" s="120"/>
      <c r="M117" s="125"/>
      <c r="P117" s="126">
        <f>SUM(P118:P144)</f>
        <v>0</v>
      </c>
      <c r="R117" s="126">
        <f>SUM(R118:R144)</f>
        <v>0</v>
      </c>
      <c r="T117" s="127">
        <f>SUM(T118:T144)</f>
        <v>0</v>
      </c>
      <c r="AR117" s="121" t="s">
        <v>80</v>
      </c>
      <c r="AT117" s="128" t="s">
        <v>73</v>
      </c>
      <c r="AU117" s="128" t="s">
        <v>80</v>
      </c>
      <c r="AY117" s="121" t="s">
        <v>208</v>
      </c>
      <c r="BK117" s="129">
        <f>SUM(BK118:BK144)</f>
        <v>0</v>
      </c>
    </row>
    <row r="118" spans="2:65" s="1" customFormat="1" ht="21.75" customHeight="1">
      <c r="B118" s="33"/>
      <c r="C118" s="132" t="s">
        <v>80</v>
      </c>
      <c r="D118" s="132" t="s">
        <v>212</v>
      </c>
      <c r="E118" s="133" t="s">
        <v>1134</v>
      </c>
      <c r="F118" s="134" t="s">
        <v>1135</v>
      </c>
      <c r="G118" s="135" t="s">
        <v>762</v>
      </c>
      <c r="H118" s="136">
        <v>150.816</v>
      </c>
      <c r="I118" s="137"/>
      <c r="J118" s="138">
        <f>ROUND(I118*H118,2)</f>
        <v>0</v>
      </c>
      <c r="K118" s="134" t="s">
        <v>216</v>
      </c>
      <c r="L118" s="33"/>
      <c r="M118" s="139" t="s">
        <v>19</v>
      </c>
      <c r="N118" s="140" t="s">
        <v>45</v>
      </c>
      <c r="P118" s="141">
        <f>O118*H118</f>
        <v>0</v>
      </c>
      <c r="Q118" s="141">
        <v>0</v>
      </c>
      <c r="R118" s="141">
        <f>Q118*H118</f>
        <v>0</v>
      </c>
      <c r="S118" s="141">
        <v>0</v>
      </c>
      <c r="T118" s="142">
        <f>S118*H118</f>
        <v>0</v>
      </c>
      <c r="AR118" s="143" t="s">
        <v>112</v>
      </c>
      <c r="AT118" s="143" t="s">
        <v>212</v>
      </c>
      <c r="AU118" s="143" t="s">
        <v>82</v>
      </c>
      <c r="AY118" s="18" t="s">
        <v>208</v>
      </c>
      <c r="BE118" s="144">
        <f>IF(N118="základní",J118,0)</f>
        <v>0</v>
      </c>
      <c r="BF118" s="144">
        <f>IF(N118="snížená",J118,0)</f>
        <v>0</v>
      </c>
      <c r="BG118" s="144">
        <f>IF(N118="zákl. přenesená",J118,0)</f>
        <v>0</v>
      </c>
      <c r="BH118" s="144">
        <f>IF(N118="sníž. přenesená",J118,0)</f>
        <v>0</v>
      </c>
      <c r="BI118" s="144">
        <f>IF(N118="nulová",J118,0)</f>
        <v>0</v>
      </c>
      <c r="BJ118" s="18" t="s">
        <v>80</v>
      </c>
      <c r="BK118" s="144">
        <f>ROUND(I118*H118,2)</f>
        <v>0</v>
      </c>
      <c r="BL118" s="18" t="s">
        <v>112</v>
      </c>
      <c r="BM118" s="143" t="s">
        <v>1581</v>
      </c>
    </row>
    <row r="119" spans="2:47" s="1" customFormat="1" ht="12">
      <c r="B119" s="33"/>
      <c r="D119" s="145" t="s">
        <v>218</v>
      </c>
      <c r="F119" s="146" t="s">
        <v>1137</v>
      </c>
      <c r="I119" s="147"/>
      <c r="L119" s="33"/>
      <c r="M119" s="148"/>
      <c r="T119" s="54"/>
      <c r="AT119" s="18" t="s">
        <v>218</v>
      </c>
      <c r="AU119" s="18" t="s">
        <v>82</v>
      </c>
    </row>
    <row r="120" spans="2:47" s="1" customFormat="1" ht="12">
      <c r="B120" s="33"/>
      <c r="D120" s="149" t="s">
        <v>220</v>
      </c>
      <c r="F120" s="150" t="s">
        <v>1138</v>
      </c>
      <c r="I120" s="147"/>
      <c r="L120" s="33"/>
      <c r="M120" s="148"/>
      <c r="T120" s="54"/>
      <c r="AT120" s="18" t="s">
        <v>220</v>
      </c>
      <c r="AU120" s="18" t="s">
        <v>82</v>
      </c>
    </row>
    <row r="121" spans="2:51" s="13" customFormat="1" ht="12">
      <c r="B121" s="157"/>
      <c r="D121" s="145" t="s">
        <v>222</v>
      </c>
      <c r="E121" s="158" t="s">
        <v>19</v>
      </c>
      <c r="F121" s="159" t="s">
        <v>1582</v>
      </c>
      <c r="H121" s="160">
        <v>150.816</v>
      </c>
      <c r="I121" s="161"/>
      <c r="L121" s="157"/>
      <c r="M121" s="162"/>
      <c r="T121" s="163"/>
      <c r="AT121" s="158" t="s">
        <v>222</v>
      </c>
      <c r="AU121" s="158" t="s">
        <v>82</v>
      </c>
      <c r="AV121" s="13" t="s">
        <v>82</v>
      </c>
      <c r="AW121" s="13" t="s">
        <v>35</v>
      </c>
      <c r="AX121" s="13" t="s">
        <v>80</v>
      </c>
      <c r="AY121" s="158" t="s">
        <v>208</v>
      </c>
    </row>
    <row r="122" spans="2:65" s="1" customFormat="1" ht="21.75" customHeight="1">
      <c r="B122" s="33"/>
      <c r="C122" s="132" t="s">
        <v>82</v>
      </c>
      <c r="D122" s="132" t="s">
        <v>212</v>
      </c>
      <c r="E122" s="133" t="s">
        <v>1583</v>
      </c>
      <c r="F122" s="134" t="s">
        <v>1584</v>
      </c>
      <c r="G122" s="135" t="s">
        <v>762</v>
      </c>
      <c r="H122" s="136">
        <v>101.44</v>
      </c>
      <c r="I122" s="137"/>
      <c r="J122" s="138">
        <f>ROUND(I122*H122,2)</f>
        <v>0</v>
      </c>
      <c r="K122" s="134" t="s">
        <v>216</v>
      </c>
      <c r="L122" s="33"/>
      <c r="M122" s="139" t="s">
        <v>19</v>
      </c>
      <c r="N122" s="140" t="s">
        <v>45</v>
      </c>
      <c r="P122" s="141">
        <f>O122*H122</f>
        <v>0</v>
      </c>
      <c r="Q122" s="141">
        <v>0</v>
      </c>
      <c r="R122" s="141">
        <f>Q122*H122</f>
        <v>0</v>
      </c>
      <c r="S122" s="141">
        <v>0</v>
      </c>
      <c r="T122" s="142">
        <f>S122*H122</f>
        <v>0</v>
      </c>
      <c r="AR122" s="143" t="s">
        <v>112</v>
      </c>
      <c r="AT122" s="143" t="s">
        <v>212</v>
      </c>
      <c r="AU122" s="143" t="s">
        <v>82</v>
      </c>
      <c r="AY122" s="18" t="s">
        <v>208</v>
      </c>
      <c r="BE122" s="144">
        <f>IF(N122="základní",J122,0)</f>
        <v>0</v>
      </c>
      <c r="BF122" s="144">
        <f>IF(N122="snížená",J122,0)</f>
        <v>0</v>
      </c>
      <c r="BG122" s="144">
        <f>IF(N122="zákl. přenesená",J122,0)</f>
        <v>0</v>
      </c>
      <c r="BH122" s="144">
        <f>IF(N122="sníž. přenesená",J122,0)</f>
        <v>0</v>
      </c>
      <c r="BI122" s="144">
        <f>IF(N122="nulová",J122,0)</f>
        <v>0</v>
      </c>
      <c r="BJ122" s="18" t="s">
        <v>80</v>
      </c>
      <c r="BK122" s="144">
        <f>ROUND(I122*H122,2)</f>
        <v>0</v>
      </c>
      <c r="BL122" s="18" t="s">
        <v>112</v>
      </c>
      <c r="BM122" s="143" t="s">
        <v>1585</v>
      </c>
    </row>
    <row r="123" spans="2:47" s="1" customFormat="1" ht="19.5">
      <c r="B123" s="33"/>
      <c r="D123" s="145" t="s">
        <v>218</v>
      </c>
      <c r="F123" s="146" t="s">
        <v>1586</v>
      </c>
      <c r="I123" s="147"/>
      <c r="L123" s="33"/>
      <c r="M123" s="148"/>
      <c r="T123" s="54"/>
      <c r="AT123" s="18" t="s">
        <v>218</v>
      </c>
      <c r="AU123" s="18" t="s">
        <v>82</v>
      </c>
    </row>
    <row r="124" spans="2:47" s="1" customFormat="1" ht="12">
      <c r="B124" s="33"/>
      <c r="D124" s="149" t="s">
        <v>220</v>
      </c>
      <c r="F124" s="150" t="s">
        <v>1587</v>
      </c>
      <c r="I124" s="147"/>
      <c r="L124" s="33"/>
      <c r="M124" s="148"/>
      <c r="T124" s="54"/>
      <c r="AT124" s="18" t="s">
        <v>220</v>
      </c>
      <c r="AU124" s="18" t="s">
        <v>82</v>
      </c>
    </row>
    <row r="125" spans="2:51" s="13" customFormat="1" ht="12">
      <c r="B125" s="157"/>
      <c r="D125" s="145" t="s">
        <v>222</v>
      </c>
      <c r="E125" s="158" t="s">
        <v>19</v>
      </c>
      <c r="F125" s="159" t="s">
        <v>1588</v>
      </c>
      <c r="H125" s="160">
        <v>34.515</v>
      </c>
      <c r="I125" s="161"/>
      <c r="L125" s="157"/>
      <c r="M125" s="162"/>
      <c r="T125" s="163"/>
      <c r="AT125" s="158" t="s">
        <v>222</v>
      </c>
      <c r="AU125" s="158" t="s">
        <v>82</v>
      </c>
      <c r="AV125" s="13" t="s">
        <v>82</v>
      </c>
      <c r="AW125" s="13" t="s">
        <v>35</v>
      </c>
      <c r="AX125" s="13" t="s">
        <v>74</v>
      </c>
      <c r="AY125" s="158" t="s">
        <v>208</v>
      </c>
    </row>
    <row r="126" spans="2:51" s="13" customFormat="1" ht="12">
      <c r="B126" s="157"/>
      <c r="D126" s="145" t="s">
        <v>222</v>
      </c>
      <c r="E126" s="158" t="s">
        <v>19</v>
      </c>
      <c r="F126" s="159" t="s">
        <v>1589</v>
      </c>
      <c r="H126" s="160">
        <v>7.15</v>
      </c>
      <c r="I126" s="161"/>
      <c r="L126" s="157"/>
      <c r="M126" s="162"/>
      <c r="T126" s="163"/>
      <c r="AT126" s="158" t="s">
        <v>222</v>
      </c>
      <c r="AU126" s="158" t="s">
        <v>82</v>
      </c>
      <c r="AV126" s="13" t="s">
        <v>82</v>
      </c>
      <c r="AW126" s="13" t="s">
        <v>35</v>
      </c>
      <c r="AX126" s="13" t="s">
        <v>74</v>
      </c>
      <c r="AY126" s="158" t="s">
        <v>208</v>
      </c>
    </row>
    <row r="127" spans="2:51" s="13" customFormat="1" ht="12">
      <c r="B127" s="157"/>
      <c r="D127" s="145" t="s">
        <v>222</v>
      </c>
      <c r="E127" s="158" t="s">
        <v>19</v>
      </c>
      <c r="F127" s="159" t="s">
        <v>1590</v>
      </c>
      <c r="H127" s="160">
        <v>58.24</v>
      </c>
      <c r="I127" s="161"/>
      <c r="L127" s="157"/>
      <c r="M127" s="162"/>
      <c r="T127" s="163"/>
      <c r="AT127" s="158" t="s">
        <v>222</v>
      </c>
      <c r="AU127" s="158" t="s">
        <v>82</v>
      </c>
      <c r="AV127" s="13" t="s">
        <v>82</v>
      </c>
      <c r="AW127" s="13" t="s">
        <v>35</v>
      </c>
      <c r="AX127" s="13" t="s">
        <v>74</v>
      </c>
      <c r="AY127" s="158" t="s">
        <v>208</v>
      </c>
    </row>
    <row r="128" spans="2:51" s="13" customFormat="1" ht="12">
      <c r="B128" s="157"/>
      <c r="D128" s="145" t="s">
        <v>222</v>
      </c>
      <c r="E128" s="158" t="s">
        <v>19</v>
      </c>
      <c r="F128" s="159" t="s">
        <v>1591</v>
      </c>
      <c r="H128" s="160">
        <v>1.535</v>
      </c>
      <c r="I128" s="161"/>
      <c r="L128" s="157"/>
      <c r="M128" s="162"/>
      <c r="T128" s="163"/>
      <c r="AT128" s="158" t="s">
        <v>222</v>
      </c>
      <c r="AU128" s="158" t="s">
        <v>82</v>
      </c>
      <c r="AV128" s="13" t="s">
        <v>82</v>
      </c>
      <c r="AW128" s="13" t="s">
        <v>35</v>
      </c>
      <c r="AX128" s="13" t="s">
        <v>74</v>
      </c>
      <c r="AY128" s="158" t="s">
        <v>208</v>
      </c>
    </row>
    <row r="129" spans="2:51" s="14" customFormat="1" ht="12">
      <c r="B129" s="164"/>
      <c r="D129" s="145" t="s">
        <v>222</v>
      </c>
      <c r="E129" s="165" t="s">
        <v>19</v>
      </c>
      <c r="F129" s="166" t="s">
        <v>226</v>
      </c>
      <c r="H129" s="167">
        <v>101.44</v>
      </c>
      <c r="I129" s="168"/>
      <c r="L129" s="164"/>
      <c r="M129" s="169"/>
      <c r="T129" s="170"/>
      <c r="AT129" s="165" t="s">
        <v>222</v>
      </c>
      <c r="AU129" s="165" t="s">
        <v>82</v>
      </c>
      <c r="AV129" s="14" t="s">
        <v>112</v>
      </c>
      <c r="AW129" s="14" t="s">
        <v>35</v>
      </c>
      <c r="AX129" s="14" t="s">
        <v>80</v>
      </c>
      <c r="AY129" s="165" t="s">
        <v>208</v>
      </c>
    </row>
    <row r="130" spans="2:65" s="1" customFormat="1" ht="21.75" customHeight="1">
      <c r="B130" s="33"/>
      <c r="C130" s="132" t="s">
        <v>90</v>
      </c>
      <c r="D130" s="132" t="s">
        <v>212</v>
      </c>
      <c r="E130" s="133" t="s">
        <v>1329</v>
      </c>
      <c r="F130" s="134" t="s">
        <v>1330</v>
      </c>
      <c r="G130" s="135" t="s">
        <v>762</v>
      </c>
      <c r="H130" s="136">
        <v>252.256</v>
      </c>
      <c r="I130" s="137"/>
      <c r="J130" s="138">
        <f>ROUND(I130*H130,2)</f>
        <v>0</v>
      </c>
      <c r="K130" s="134" t="s">
        <v>216</v>
      </c>
      <c r="L130" s="33"/>
      <c r="M130" s="139" t="s">
        <v>19</v>
      </c>
      <c r="N130" s="140" t="s">
        <v>45</v>
      </c>
      <c r="P130" s="141">
        <f>O130*H130</f>
        <v>0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AR130" s="143" t="s">
        <v>112</v>
      </c>
      <c r="AT130" s="143" t="s">
        <v>212</v>
      </c>
      <c r="AU130" s="143" t="s">
        <v>82</v>
      </c>
      <c r="AY130" s="18" t="s">
        <v>208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8" t="s">
        <v>80</v>
      </c>
      <c r="BK130" s="144">
        <f>ROUND(I130*H130,2)</f>
        <v>0</v>
      </c>
      <c r="BL130" s="18" t="s">
        <v>112</v>
      </c>
      <c r="BM130" s="143" t="s">
        <v>1592</v>
      </c>
    </row>
    <row r="131" spans="2:47" s="1" customFormat="1" ht="19.5">
      <c r="B131" s="33"/>
      <c r="D131" s="145" t="s">
        <v>218</v>
      </c>
      <c r="F131" s="146" t="s">
        <v>1332</v>
      </c>
      <c r="I131" s="147"/>
      <c r="L131" s="33"/>
      <c r="M131" s="148"/>
      <c r="T131" s="54"/>
      <c r="AT131" s="18" t="s">
        <v>218</v>
      </c>
      <c r="AU131" s="18" t="s">
        <v>82</v>
      </c>
    </row>
    <row r="132" spans="2:47" s="1" customFormat="1" ht="12">
      <c r="B132" s="33"/>
      <c r="D132" s="149" t="s">
        <v>220</v>
      </c>
      <c r="F132" s="150" t="s">
        <v>1593</v>
      </c>
      <c r="I132" s="147"/>
      <c r="L132" s="33"/>
      <c r="M132" s="148"/>
      <c r="T132" s="54"/>
      <c r="AT132" s="18" t="s">
        <v>220</v>
      </c>
      <c r="AU132" s="18" t="s">
        <v>82</v>
      </c>
    </row>
    <row r="133" spans="2:51" s="13" customFormat="1" ht="12">
      <c r="B133" s="157"/>
      <c r="D133" s="145" t="s">
        <v>222</v>
      </c>
      <c r="E133" s="158" t="s">
        <v>19</v>
      </c>
      <c r="F133" s="159" t="s">
        <v>1594</v>
      </c>
      <c r="H133" s="160">
        <v>252.256</v>
      </c>
      <c r="I133" s="161"/>
      <c r="L133" s="157"/>
      <c r="M133" s="162"/>
      <c r="T133" s="163"/>
      <c r="AT133" s="158" t="s">
        <v>222</v>
      </c>
      <c r="AU133" s="158" t="s">
        <v>82</v>
      </c>
      <c r="AV133" s="13" t="s">
        <v>82</v>
      </c>
      <c r="AW133" s="13" t="s">
        <v>35</v>
      </c>
      <c r="AX133" s="13" t="s">
        <v>80</v>
      </c>
      <c r="AY133" s="158" t="s">
        <v>208</v>
      </c>
    </row>
    <row r="134" spans="2:65" s="1" customFormat="1" ht="16.5" customHeight="1">
      <c r="B134" s="33"/>
      <c r="C134" s="132" t="s">
        <v>112</v>
      </c>
      <c r="D134" s="132" t="s">
        <v>212</v>
      </c>
      <c r="E134" s="133" t="s">
        <v>1144</v>
      </c>
      <c r="F134" s="134" t="s">
        <v>1145</v>
      </c>
      <c r="G134" s="135" t="s">
        <v>215</v>
      </c>
      <c r="H134" s="136">
        <v>188.52</v>
      </c>
      <c r="I134" s="137"/>
      <c r="J134" s="138">
        <f>ROUND(I134*H134,2)</f>
        <v>0</v>
      </c>
      <c r="K134" s="134" t="s">
        <v>216</v>
      </c>
      <c r="L134" s="33"/>
      <c r="M134" s="139" t="s">
        <v>19</v>
      </c>
      <c r="N134" s="140" t="s">
        <v>45</v>
      </c>
      <c r="P134" s="141">
        <f>O134*H134</f>
        <v>0</v>
      </c>
      <c r="Q134" s="141">
        <v>0</v>
      </c>
      <c r="R134" s="141">
        <f>Q134*H134</f>
        <v>0</v>
      </c>
      <c r="S134" s="141">
        <v>0</v>
      </c>
      <c r="T134" s="142">
        <f>S134*H134</f>
        <v>0</v>
      </c>
      <c r="AR134" s="143" t="s">
        <v>112</v>
      </c>
      <c r="AT134" s="143" t="s">
        <v>212</v>
      </c>
      <c r="AU134" s="143" t="s">
        <v>82</v>
      </c>
      <c r="AY134" s="18" t="s">
        <v>208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8" t="s">
        <v>80</v>
      </c>
      <c r="BK134" s="144">
        <f>ROUND(I134*H134,2)</f>
        <v>0</v>
      </c>
      <c r="BL134" s="18" t="s">
        <v>112</v>
      </c>
      <c r="BM134" s="143" t="s">
        <v>1595</v>
      </c>
    </row>
    <row r="135" spans="2:47" s="1" customFormat="1" ht="12">
      <c r="B135" s="33"/>
      <c r="D135" s="145" t="s">
        <v>218</v>
      </c>
      <c r="F135" s="146" t="s">
        <v>1147</v>
      </c>
      <c r="I135" s="147"/>
      <c r="L135" s="33"/>
      <c r="M135" s="148"/>
      <c r="T135" s="54"/>
      <c r="AT135" s="18" t="s">
        <v>218</v>
      </c>
      <c r="AU135" s="18" t="s">
        <v>82</v>
      </c>
    </row>
    <row r="136" spans="2:47" s="1" customFormat="1" ht="12">
      <c r="B136" s="33"/>
      <c r="D136" s="149" t="s">
        <v>220</v>
      </c>
      <c r="F136" s="150" t="s">
        <v>1148</v>
      </c>
      <c r="I136" s="147"/>
      <c r="L136" s="33"/>
      <c r="M136" s="148"/>
      <c r="T136" s="54"/>
      <c r="AT136" s="18" t="s">
        <v>220</v>
      </c>
      <c r="AU136" s="18" t="s">
        <v>82</v>
      </c>
    </row>
    <row r="137" spans="2:51" s="13" customFormat="1" ht="12">
      <c r="B137" s="157"/>
      <c r="D137" s="145" t="s">
        <v>222</v>
      </c>
      <c r="E137" s="158" t="s">
        <v>19</v>
      </c>
      <c r="F137" s="159" t="s">
        <v>1596</v>
      </c>
      <c r="H137" s="160">
        <v>188.52</v>
      </c>
      <c r="I137" s="161"/>
      <c r="L137" s="157"/>
      <c r="M137" s="162"/>
      <c r="T137" s="163"/>
      <c r="AT137" s="158" t="s">
        <v>222</v>
      </c>
      <c r="AU137" s="158" t="s">
        <v>82</v>
      </c>
      <c r="AV137" s="13" t="s">
        <v>82</v>
      </c>
      <c r="AW137" s="13" t="s">
        <v>35</v>
      </c>
      <c r="AX137" s="13" t="s">
        <v>80</v>
      </c>
      <c r="AY137" s="158" t="s">
        <v>208</v>
      </c>
    </row>
    <row r="138" spans="2:65" s="1" customFormat="1" ht="16.5" customHeight="1">
      <c r="B138" s="33"/>
      <c r="C138" s="132" t="s">
        <v>775</v>
      </c>
      <c r="D138" s="132" t="s">
        <v>212</v>
      </c>
      <c r="E138" s="133" t="s">
        <v>1149</v>
      </c>
      <c r="F138" s="134" t="s">
        <v>1150</v>
      </c>
      <c r="G138" s="135" t="s">
        <v>286</v>
      </c>
      <c r="H138" s="136">
        <v>454.061</v>
      </c>
      <c r="I138" s="137"/>
      <c r="J138" s="138">
        <f>ROUND(I138*H138,2)</f>
        <v>0</v>
      </c>
      <c r="K138" s="134" t="s">
        <v>216</v>
      </c>
      <c r="L138" s="33"/>
      <c r="M138" s="139" t="s">
        <v>19</v>
      </c>
      <c r="N138" s="140" t="s">
        <v>45</v>
      </c>
      <c r="P138" s="141">
        <f>O138*H138</f>
        <v>0</v>
      </c>
      <c r="Q138" s="141">
        <v>0</v>
      </c>
      <c r="R138" s="141">
        <f>Q138*H138</f>
        <v>0</v>
      </c>
      <c r="S138" s="141">
        <v>0</v>
      </c>
      <c r="T138" s="142">
        <f>S138*H138</f>
        <v>0</v>
      </c>
      <c r="AR138" s="143" t="s">
        <v>112</v>
      </c>
      <c r="AT138" s="143" t="s">
        <v>212</v>
      </c>
      <c r="AU138" s="143" t="s">
        <v>82</v>
      </c>
      <c r="AY138" s="18" t="s">
        <v>208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8" t="s">
        <v>80</v>
      </c>
      <c r="BK138" s="144">
        <f>ROUND(I138*H138,2)</f>
        <v>0</v>
      </c>
      <c r="BL138" s="18" t="s">
        <v>112</v>
      </c>
      <c r="BM138" s="143" t="s">
        <v>1597</v>
      </c>
    </row>
    <row r="139" spans="2:47" s="1" customFormat="1" ht="12">
      <c r="B139" s="33"/>
      <c r="D139" s="145" t="s">
        <v>218</v>
      </c>
      <c r="F139" s="146" t="s">
        <v>1152</v>
      </c>
      <c r="I139" s="147"/>
      <c r="L139" s="33"/>
      <c r="M139" s="148"/>
      <c r="T139" s="54"/>
      <c r="AT139" s="18" t="s">
        <v>218</v>
      </c>
      <c r="AU139" s="18" t="s">
        <v>82</v>
      </c>
    </row>
    <row r="140" spans="2:47" s="1" customFormat="1" ht="12">
      <c r="B140" s="33"/>
      <c r="D140" s="149" t="s">
        <v>220</v>
      </c>
      <c r="F140" s="150" t="s">
        <v>1153</v>
      </c>
      <c r="I140" s="147"/>
      <c r="L140" s="33"/>
      <c r="M140" s="148"/>
      <c r="T140" s="54"/>
      <c r="AT140" s="18" t="s">
        <v>220</v>
      </c>
      <c r="AU140" s="18" t="s">
        <v>82</v>
      </c>
    </row>
    <row r="141" spans="2:51" s="13" customFormat="1" ht="12">
      <c r="B141" s="157"/>
      <c r="D141" s="145" t="s">
        <v>222</v>
      </c>
      <c r="E141" s="158" t="s">
        <v>19</v>
      </c>
      <c r="F141" s="159" t="s">
        <v>1598</v>
      </c>
      <c r="H141" s="160">
        <v>454.061</v>
      </c>
      <c r="I141" s="161"/>
      <c r="L141" s="157"/>
      <c r="M141" s="162"/>
      <c r="T141" s="163"/>
      <c r="AT141" s="158" t="s">
        <v>222</v>
      </c>
      <c r="AU141" s="158" t="s">
        <v>82</v>
      </c>
      <c r="AV141" s="13" t="s">
        <v>82</v>
      </c>
      <c r="AW141" s="13" t="s">
        <v>35</v>
      </c>
      <c r="AX141" s="13" t="s">
        <v>80</v>
      </c>
      <c r="AY141" s="158" t="s">
        <v>208</v>
      </c>
    </row>
    <row r="142" spans="2:65" s="1" customFormat="1" ht="16.5" customHeight="1">
      <c r="B142" s="33"/>
      <c r="C142" s="132" t="s">
        <v>209</v>
      </c>
      <c r="D142" s="132" t="s">
        <v>212</v>
      </c>
      <c r="E142" s="133" t="s">
        <v>1155</v>
      </c>
      <c r="F142" s="134" t="s">
        <v>1156</v>
      </c>
      <c r="G142" s="135" t="s">
        <v>762</v>
      </c>
      <c r="H142" s="136">
        <v>252.256</v>
      </c>
      <c r="I142" s="137"/>
      <c r="J142" s="138">
        <f>ROUND(I142*H142,2)</f>
        <v>0</v>
      </c>
      <c r="K142" s="134" t="s">
        <v>216</v>
      </c>
      <c r="L142" s="33"/>
      <c r="M142" s="139" t="s">
        <v>19</v>
      </c>
      <c r="N142" s="140" t="s">
        <v>45</v>
      </c>
      <c r="P142" s="141">
        <f>O142*H142</f>
        <v>0</v>
      </c>
      <c r="Q142" s="141">
        <v>0</v>
      </c>
      <c r="R142" s="141">
        <f>Q142*H142</f>
        <v>0</v>
      </c>
      <c r="S142" s="141">
        <v>0</v>
      </c>
      <c r="T142" s="142">
        <f>S142*H142</f>
        <v>0</v>
      </c>
      <c r="AR142" s="143" t="s">
        <v>112</v>
      </c>
      <c r="AT142" s="143" t="s">
        <v>212</v>
      </c>
      <c r="AU142" s="143" t="s">
        <v>82</v>
      </c>
      <c r="AY142" s="18" t="s">
        <v>208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8" t="s">
        <v>80</v>
      </c>
      <c r="BK142" s="144">
        <f>ROUND(I142*H142,2)</f>
        <v>0</v>
      </c>
      <c r="BL142" s="18" t="s">
        <v>112</v>
      </c>
      <c r="BM142" s="143" t="s">
        <v>1599</v>
      </c>
    </row>
    <row r="143" spans="2:47" s="1" customFormat="1" ht="12">
      <c r="B143" s="33"/>
      <c r="D143" s="145" t="s">
        <v>218</v>
      </c>
      <c r="F143" s="146" t="s">
        <v>1158</v>
      </c>
      <c r="I143" s="147"/>
      <c r="L143" s="33"/>
      <c r="M143" s="148"/>
      <c r="T143" s="54"/>
      <c r="AT143" s="18" t="s">
        <v>218</v>
      </c>
      <c r="AU143" s="18" t="s">
        <v>82</v>
      </c>
    </row>
    <row r="144" spans="2:47" s="1" customFormat="1" ht="12">
      <c r="B144" s="33"/>
      <c r="D144" s="149" t="s">
        <v>220</v>
      </c>
      <c r="F144" s="150" t="s">
        <v>1159</v>
      </c>
      <c r="I144" s="147"/>
      <c r="L144" s="33"/>
      <c r="M144" s="148"/>
      <c r="T144" s="54"/>
      <c r="AT144" s="18" t="s">
        <v>220</v>
      </c>
      <c r="AU144" s="18" t="s">
        <v>82</v>
      </c>
    </row>
    <row r="145" spans="2:63" s="11" customFormat="1" ht="22.9" customHeight="1">
      <c r="B145" s="120"/>
      <c r="D145" s="121" t="s">
        <v>73</v>
      </c>
      <c r="E145" s="130" t="s">
        <v>82</v>
      </c>
      <c r="F145" s="130" t="s">
        <v>1342</v>
      </c>
      <c r="I145" s="123"/>
      <c r="J145" s="131">
        <f>BK145</f>
        <v>0</v>
      </c>
      <c r="L145" s="120"/>
      <c r="M145" s="125"/>
      <c r="P145" s="126">
        <f>SUM(P146:P235)</f>
        <v>0</v>
      </c>
      <c r="R145" s="126">
        <f>SUM(R146:R235)</f>
        <v>294.85561334068336</v>
      </c>
      <c r="T145" s="127">
        <f>SUM(T146:T235)</f>
        <v>0</v>
      </c>
      <c r="AR145" s="121" t="s">
        <v>80</v>
      </c>
      <c r="AT145" s="128" t="s">
        <v>73</v>
      </c>
      <c r="AU145" s="128" t="s">
        <v>80</v>
      </c>
      <c r="AY145" s="121" t="s">
        <v>208</v>
      </c>
      <c r="BK145" s="129">
        <f>SUM(BK146:BK235)</f>
        <v>0</v>
      </c>
    </row>
    <row r="146" spans="2:65" s="1" customFormat="1" ht="16.5" customHeight="1">
      <c r="B146" s="33"/>
      <c r="C146" s="132" t="s">
        <v>788</v>
      </c>
      <c r="D146" s="132" t="s">
        <v>212</v>
      </c>
      <c r="E146" s="133" t="s">
        <v>1600</v>
      </c>
      <c r="F146" s="134" t="s">
        <v>1601</v>
      </c>
      <c r="G146" s="135" t="s">
        <v>762</v>
      </c>
      <c r="H146" s="136">
        <v>4.878</v>
      </c>
      <c r="I146" s="137"/>
      <c r="J146" s="138">
        <f>ROUND(I146*H146,2)</f>
        <v>0</v>
      </c>
      <c r="K146" s="134" t="s">
        <v>216</v>
      </c>
      <c r="L146" s="33"/>
      <c r="M146" s="139" t="s">
        <v>19</v>
      </c>
      <c r="N146" s="140" t="s">
        <v>45</v>
      </c>
      <c r="P146" s="141">
        <f>O146*H146</f>
        <v>0</v>
      </c>
      <c r="Q146" s="141">
        <v>1.92</v>
      </c>
      <c r="R146" s="141">
        <f>Q146*H146</f>
        <v>9.36576</v>
      </c>
      <c r="S146" s="141">
        <v>0</v>
      </c>
      <c r="T146" s="142">
        <f>S146*H146</f>
        <v>0</v>
      </c>
      <c r="AR146" s="143" t="s">
        <v>112</v>
      </c>
      <c r="AT146" s="143" t="s">
        <v>212</v>
      </c>
      <c r="AU146" s="143" t="s">
        <v>82</v>
      </c>
      <c r="AY146" s="18" t="s">
        <v>208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8" t="s">
        <v>80</v>
      </c>
      <c r="BK146" s="144">
        <f>ROUND(I146*H146,2)</f>
        <v>0</v>
      </c>
      <c r="BL146" s="18" t="s">
        <v>112</v>
      </c>
      <c r="BM146" s="143" t="s">
        <v>1602</v>
      </c>
    </row>
    <row r="147" spans="2:47" s="1" customFormat="1" ht="12">
      <c r="B147" s="33"/>
      <c r="D147" s="145" t="s">
        <v>218</v>
      </c>
      <c r="F147" s="146" t="s">
        <v>1601</v>
      </c>
      <c r="I147" s="147"/>
      <c r="L147" s="33"/>
      <c r="M147" s="148"/>
      <c r="T147" s="54"/>
      <c r="AT147" s="18" t="s">
        <v>218</v>
      </c>
      <c r="AU147" s="18" t="s">
        <v>82</v>
      </c>
    </row>
    <row r="148" spans="2:47" s="1" customFormat="1" ht="12">
      <c r="B148" s="33"/>
      <c r="D148" s="149" t="s">
        <v>220</v>
      </c>
      <c r="F148" s="150" t="s">
        <v>1603</v>
      </c>
      <c r="I148" s="147"/>
      <c r="L148" s="33"/>
      <c r="M148" s="148"/>
      <c r="T148" s="54"/>
      <c r="AT148" s="18" t="s">
        <v>220</v>
      </c>
      <c r="AU148" s="18" t="s">
        <v>82</v>
      </c>
    </row>
    <row r="149" spans="2:51" s="13" customFormat="1" ht="12">
      <c r="B149" s="157"/>
      <c r="D149" s="145" t="s">
        <v>222</v>
      </c>
      <c r="E149" s="158" t="s">
        <v>19</v>
      </c>
      <c r="F149" s="159" t="s">
        <v>1604</v>
      </c>
      <c r="H149" s="160">
        <v>4.878</v>
      </c>
      <c r="I149" s="161"/>
      <c r="L149" s="157"/>
      <c r="M149" s="162"/>
      <c r="T149" s="163"/>
      <c r="AT149" s="158" t="s">
        <v>222</v>
      </c>
      <c r="AU149" s="158" t="s">
        <v>82</v>
      </c>
      <c r="AV149" s="13" t="s">
        <v>82</v>
      </c>
      <c r="AW149" s="13" t="s">
        <v>35</v>
      </c>
      <c r="AX149" s="13" t="s">
        <v>74</v>
      </c>
      <c r="AY149" s="158" t="s">
        <v>208</v>
      </c>
    </row>
    <row r="150" spans="2:51" s="14" customFormat="1" ht="12">
      <c r="B150" s="164"/>
      <c r="D150" s="145" t="s">
        <v>222</v>
      </c>
      <c r="E150" s="165" t="s">
        <v>19</v>
      </c>
      <c r="F150" s="166" t="s">
        <v>226</v>
      </c>
      <c r="H150" s="167">
        <v>4.878</v>
      </c>
      <c r="I150" s="168"/>
      <c r="L150" s="164"/>
      <c r="M150" s="169"/>
      <c r="T150" s="170"/>
      <c r="AT150" s="165" t="s">
        <v>222</v>
      </c>
      <c r="AU150" s="165" t="s">
        <v>82</v>
      </c>
      <c r="AV150" s="14" t="s">
        <v>112</v>
      </c>
      <c r="AW150" s="14" t="s">
        <v>35</v>
      </c>
      <c r="AX150" s="14" t="s">
        <v>80</v>
      </c>
      <c r="AY150" s="165" t="s">
        <v>208</v>
      </c>
    </row>
    <row r="151" spans="2:65" s="1" customFormat="1" ht="16.5" customHeight="1">
      <c r="B151" s="33"/>
      <c r="C151" s="132" t="s">
        <v>245</v>
      </c>
      <c r="D151" s="132" t="s">
        <v>212</v>
      </c>
      <c r="E151" s="133" t="s">
        <v>1605</v>
      </c>
      <c r="F151" s="134" t="s">
        <v>1606</v>
      </c>
      <c r="G151" s="135" t="s">
        <v>236</v>
      </c>
      <c r="H151" s="136">
        <v>24.3</v>
      </c>
      <c r="I151" s="137"/>
      <c r="J151" s="138">
        <f>ROUND(I151*H151,2)</f>
        <v>0</v>
      </c>
      <c r="K151" s="134" t="s">
        <v>216</v>
      </c>
      <c r="L151" s="33"/>
      <c r="M151" s="139" t="s">
        <v>19</v>
      </c>
      <c r="N151" s="140" t="s">
        <v>45</v>
      </c>
      <c r="P151" s="141">
        <f>O151*H151</f>
        <v>0</v>
      </c>
      <c r="Q151" s="141">
        <v>0.0004896</v>
      </c>
      <c r="R151" s="141">
        <f>Q151*H151</f>
        <v>0.01189728</v>
      </c>
      <c r="S151" s="141">
        <v>0</v>
      </c>
      <c r="T151" s="142">
        <f>S151*H151</f>
        <v>0</v>
      </c>
      <c r="AR151" s="143" t="s">
        <v>112</v>
      </c>
      <c r="AT151" s="143" t="s">
        <v>212</v>
      </c>
      <c r="AU151" s="143" t="s">
        <v>82</v>
      </c>
      <c r="AY151" s="18" t="s">
        <v>208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8" t="s">
        <v>80</v>
      </c>
      <c r="BK151" s="144">
        <f>ROUND(I151*H151,2)</f>
        <v>0</v>
      </c>
      <c r="BL151" s="18" t="s">
        <v>112</v>
      </c>
      <c r="BM151" s="143" t="s">
        <v>1607</v>
      </c>
    </row>
    <row r="152" spans="2:47" s="1" customFormat="1" ht="12">
      <c r="B152" s="33"/>
      <c r="D152" s="145" t="s">
        <v>218</v>
      </c>
      <c r="F152" s="146" t="s">
        <v>1608</v>
      </c>
      <c r="I152" s="147"/>
      <c r="L152" s="33"/>
      <c r="M152" s="148"/>
      <c r="T152" s="54"/>
      <c r="AT152" s="18" t="s">
        <v>218</v>
      </c>
      <c r="AU152" s="18" t="s">
        <v>82</v>
      </c>
    </row>
    <row r="153" spans="2:47" s="1" customFormat="1" ht="12">
      <c r="B153" s="33"/>
      <c r="D153" s="149" t="s">
        <v>220</v>
      </c>
      <c r="F153" s="150" t="s">
        <v>1609</v>
      </c>
      <c r="I153" s="147"/>
      <c r="L153" s="33"/>
      <c r="M153" s="148"/>
      <c r="T153" s="54"/>
      <c r="AT153" s="18" t="s">
        <v>220</v>
      </c>
      <c r="AU153" s="18" t="s">
        <v>82</v>
      </c>
    </row>
    <row r="154" spans="2:51" s="13" customFormat="1" ht="12">
      <c r="B154" s="157"/>
      <c r="D154" s="145" t="s">
        <v>222</v>
      </c>
      <c r="E154" s="158" t="s">
        <v>19</v>
      </c>
      <c r="F154" s="159" t="s">
        <v>1610</v>
      </c>
      <c r="H154" s="160">
        <v>24.3</v>
      </c>
      <c r="I154" s="161"/>
      <c r="L154" s="157"/>
      <c r="M154" s="162"/>
      <c r="T154" s="163"/>
      <c r="AT154" s="158" t="s">
        <v>222</v>
      </c>
      <c r="AU154" s="158" t="s">
        <v>82</v>
      </c>
      <c r="AV154" s="13" t="s">
        <v>82</v>
      </c>
      <c r="AW154" s="13" t="s">
        <v>35</v>
      </c>
      <c r="AX154" s="13" t="s">
        <v>80</v>
      </c>
      <c r="AY154" s="158" t="s">
        <v>208</v>
      </c>
    </row>
    <row r="155" spans="2:65" s="1" customFormat="1" ht="16.5" customHeight="1">
      <c r="B155" s="33"/>
      <c r="C155" s="132" t="s">
        <v>273</v>
      </c>
      <c r="D155" s="132" t="s">
        <v>212</v>
      </c>
      <c r="E155" s="133" t="s">
        <v>1611</v>
      </c>
      <c r="F155" s="134" t="s">
        <v>1612</v>
      </c>
      <c r="G155" s="135" t="s">
        <v>236</v>
      </c>
      <c r="H155" s="136">
        <v>16.35</v>
      </c>
      <c r="I155" s="137"/>
      <c r="J155" s="138">
        <f>ROUND(I155*H155,2)</f>
        <v>0</v>
      </c>
      <c r="K155" s="134" t="s">
        <v>216</v>
      </c>
      <c r="L155" s="33"/>
      <c r="M155" s="139" t="s">
        <v>19</v>
      </c>
      <c r="N155" s="140" t="s">
        <v>45</v>
      </c>
      <c r="P155" s="141">
        <f>O155*H155</f>
        <v>0</v>
      </c>
      <c r="Q155" s="141">
        <v>0.0007344</v>
      </c>
      <c r="R155" s="141">
        <f>Q155*H155</f>
        <v>0.012007440000000001</v>
      </c>
      <c r="S155" s="141">
        <v>0</v>
      </c>
      <c r="T155" s="142">
        <f>S155*H155</f>
        <v>0</v>
      </c>
      <c r="AR155" s="143" t="s">
        <v>112</v>
      </c>
      <c r="AT155" s="143" t="s">
        <v>212</v>
      </c>
      <c r="AU155" s="143" t="s">
        <v>82</v>
      </c>
      <c r="AY155" s="18" t="s">
        <v>208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8" t="s">
        <v>80</v>
      </c>
      <c r="BK155" s="144">
        <f>ROUND(I155*H155,2)</f>
        <v>0</v>
      </c>
      <c r="BL155" s="18" t="s">
        <v>112</v>
      </c>
      <c r="BM155" s="143" t="s">
        <v>1613</v>
      </c>
    </row>
    <row r="156" spans="2:47" s="1" customFormat="1" ht="12">
      <c r="B156" s="33"/>
      <c r="D156" s="145" t="s">
        <v>218</v>
      </c>
      <c r="F156" s="146" t="s">
        <v>1614</v>
      </c>
      <c r="I156" s="147"/>
      <c r="L156" s="33"/>
      <c r="M156" s="148"/>
      <c r="T156" s="54"/>
      <c r="AT156" s="18" t="s">
        <v>218</v>
      </c>
      <c r="AU156" s="18" t="s">
        <v>82</v>
      </c>
    </row>
    <row r="157" spans="2:47" s="1" customFormat="1" ht="12">
      <c r="B157" s="33"/>
      <c r="D157" s="149" t="s">
        <v>220</v>
      </c>
      <c r="F157" s="150" t="s">
        <v>1615</v>
      </c>
      <c r="I157" s="147"/>
      <c r="L157" s="33"/>
      <c r="M157" s="148"/>
      <c r="T157" s="54"/>
      <c r="AT157" s="18" t="s">
        <v>220</v>
      </c>
      <c r="AU157" s="18" t="s">
        <v>82</v>
      </c>
    </row>
    <row r="158" spans="2:65" s="1" customFormat="1" ht="16.5" customHeight="1">
      <c r="B158" s="33"/>
      <c r="C158" s="132" t="s">
        <v>807</v>
      </c>
      <c r="D158" s="132" t="s">
        <v>212</v>
      </c>
      <c r="E158" s="133" t="s">
        <v>1616</v>
      </c>
      <c r="F158" s="134" t="s">
        <v>1617</v>
      </c>
      <c r="G158" s="135" t="s">
        <v>215</v>
      </c>
      <c r="H158" s="136">
        <v>83.25</v>
      </c>
      <c r="I158" s="137"/>
      <c r="J158" s="138">
        <f>ROUND(I158*H158,2)</f>
        <v>0</v>
      </c>
      <c r="K158" s="134" t="s">
        <v>216</v>
      </c>
      <c r="L158" s="33"/>
      <c r="M158" s="139" t="s">
        <v>19</v>
      </c>
      <c r="N158" s="140" t="s">
        <v>45</v>
      </c>
      <c r="P158" s="141">
        <f>O158*H158</f>
        <v>0</v>
      </c>
      <c r="Q158" s="141">
        <v>0.0001375</v>
      </c>
      <c r="R158" s="141">
        <f>Q158*H158</f>
        <v>0.011446875</v>
      </c>
      <c r="S158" s="141">
        <v>0</v>
      </c>
      <c r="T158" s="142">
        <f>S158*H158</f>
        <v>0</v>
      </c>
      <c r="AR158" s="143" t="s">
        <v>112</v>
      </c>
      <c r="AT158" s="143" t="s">
        <v>212</v>
      </c>
      <c r="AU158" s="143" t="s">
        <v>82</v>
      </c>
      <c r="AY158" s="18" t="s">
        <v>208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8" t="s">
        <v>80</v>
      </c>
      <c r="BK158" s="144">
        <f>ROUND(I158*H158,2)</f>
        <v>0</v>
      </c>
      <c r="BL158" s="18" t="s">
        <v>112</v>
      </c>
      <c r="BM158" s="143" t="s">
        <v>1618</v>
      </c>
    </row>
    <row r="159" spans="2:47" s="1" customFormat="1" ht="19.5">
      <c r="B159" s="33"/>
      <c r="D159" s="145" t="s">
        <v>218</v>
      </c>
      <c r="F159" s="146" t="s">
        <v>1619</v>
      </c>
      <c r="I159" s="147"/>
      <c r="L159" s="33"/>
      <c r="M159" s="148"/>
      <c r="T159" s="54"/>
      <c r="AT159" s="18" t="s">
        <v>218</v>
      </c>
      <c r="AU159" s="18" t="s">
        <v>82</v>
      </c>
    </row>
    <row r="160" spans="2:47" s="1" customFormat="1" ht="12">
      <c r="B160" s="33"/>
      <c r="D160" s="149" t="s">
        <v>220</v>
      </c>
      <c r="F160" s="150" t="s">
        <v>1620</v>
      </c>
      <c r="I160" s="147"/>
      <c r="L160" s="33"/>
      <c r="M160" s="148"/>
      <c r="T160" s="54"/>
      <c r="AT160" s="18" t="s">
        <v>220</v>
      </c>
      <c r="AU160" s="18" t="s">
        <v>82</v>
      </c>
    </row>
    <row r="161" spans="2:65" s="1" customFormat="1" ht="16.5" customHeight="1">
      <c r="B161" s="33"/>
      <c r="C161" s="171" t="s">
        <v>646</v>
      </c>
      <c r="D161" s="171" t="s">
        <v>242</v>
      </c>
      <c r="E161" s="172" t="s">
        <v>1621</v>
      </c>
      <c r="F161" s="173" t="s">
        <v>1622</v>
      </c>
      <c r="G161" s="174" t="s">
        <v>215</v>
      </c>
      <c r="H161" s="175">
        <v>98.61</v>
      </c>
      <c r="I161" s="176"/>
      <c r="J161" s="177">
        <f>ROUND(I161*H161,2)</f>
        <v>0</v>
      </c>
      <c r="K161" s="173" t="s">
        <v>216</v>
      </c>
      <c r="L161" s="178"/>
      <c r="M161" s="179" t="s">
        <v>19</v>
      </c>
      <c r="N161" s="180" t="s">
        <v>45</v>
      </c>
      <c r="P161" s="141">
        <f>O161*H161</f>
        <v>0</v>
      </c>
      <c r="Q161" s="141">
        <v>0.0003</v>
      </c>
      <c r="R161" s="141">
        <f>Q161*H161</f>
        <v>0.029582999999999998</v>
      </c>
      <c r="S161" s="141">
        <v>0</v>
      </c>
      <c r="T161" s="142">
        <f>S161*H161</f>
        <v>0</v>
      </c>
      <c r="AR161" s="143" t="s">
        <v>245</v>
      </c>
      <c r="AT161" s="143" t="s">
        <v>242</v>
      </c>
      <c r="AU161" s="143" t="s">
        <v>82</v>
      </c>
      <c r="AY161" s="18" t="s">
        <v>208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8" t="s">
        <v>80</v>
      </c>
      <c r="BK161" s="144">
        <f>ROUND(I161*H161,2)</f>
        <v>0</v>
      </c>
      <c r="BL161" s="18" t="s">
        <v>112</v>
      </c>
      <c r="BM161" s="143" t="s">
        <v>1623</v>
      </c>
    </row>
    <row r="162" spans="2:47" s="1" customFormat="1" ht="12">
      <c r="B162" s="33"/>
      <c r="D162" s="145" t="s">
        <v>218</v>
      </c>
      <c r="F162" s="146" t="s">
        <v>1622</v>
      </c>
      <c r="I162" s="147"/>
      <c r="L162" s="33"/>
      <c r="M162" s="148"/>
      <c r="T162" s="54"/>
      <c r="AT162" s="18" t="s">
        <v>218</v>
      </c>
      <c r="AU162" s="18" t="s">
        <v>82</v>
      </c>
    </row>
    <row r="163" spans="2:51" s="13" customFormat="1" ht="12">
      <c r="B163" s="157"/>
      <c r="D163" s="145" t="s">
        <v>222</v>
      </c>
      <c r="E163" s="158" t="s">
        <v>19</v>
      </c>
      <c r="F163" s="159" t="s">
        <v>1624</v>
      </c>
      <c r="H163" s="160">
        <v>98.61</v>
      </c>
      <c r="I163" s="161"/>
      <c r="L163" s="157"/>
      <c r="M163" s="162"/>
      <c r="T163" s="163"/>
      <c r="AT163" s="158" t="s">
        <v>222</v>
      </c>
      <c r="AU163" s="158" t="s">
        <v>82</v>
      </c>
      <c r="AV163" s="13" t="s">
        <v>82</v>
      </c>
      <c r="AW163" s="13" t="s">
        <v>35</v>
      </c>
      <c r="AX163" s="13" t="s">
        <v>80</v>
      </c>
      <c r="AY163" s="158" t="s">
        <v>208</v>
      </c>
    </row>
    <row r="164" spans="2:65" s="1" customFormat="1" ht="16.5" customHeight="1">
      <c r="B164" s="33"/>
      <c r="C164" s="132" t="s">
        <v>8</v>
      </c>
      <c r="D164" s="132" t="s">
        <v>212</v>
      </c>
      <c r="E164" s="133" t="s">
        <v>1625</v>
      </c>
      <c r="F164" s="134" t="s">
        <v>1626</v>
      </c>
      <c r="G164" s="135" t="s">
        <v>762</v>
      </c>
      <c r="H164" s="136">
        <v>16.65</v>
      </c>
      <c r="I164" s="137"/>
      <c r="J164" s="138">
        <f>ROUND(I164*H164,2)</f>
        <v>0</v>
      </c>
      <c r="K164" s="134" t="s">
        <v>216</v>
      </c>
      <c r="L164" s="33"/>
      <c r="M164" s="139" t="s">
        <v>19</v>
      </c>
      <c r="N164" s="140" t="s">
        <v>45</v>
      </c>
      <c r="P164" s="141">
        <f>O164*H164</f>
        <v>0</v>
      </c>
      <c r="Q164" s="141">
        <v>2.16</v>
      </c>
      <c r="R164" s="141">
        <f>Q164*H164</f>
        <v>35.964</v>
      </c>
      <c r="S164" s="141">
        <v>0</v>
      </c>
      <c r="T164" s="142">
        <f>S164*H164</f>
        <v>0</v>
      </c>
      <c r="AR164" s="143" t="s">
        <v>112</v>
      </c>
      <c r="AT164" s="143" t="s">
        <v>212</v>
      </c>
      <c r="AU164" s="143" t="s">
        <v>82</v>
      </c>
      <c r="AY164" s="18" t="s">
        <v>208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8" t="s">
        <v>80</v>
      </c>
      <c r="BK164" s="144">
        <f>ROUND(I164*H164,2)</f>
        <v>0</v>
      </c>
      <c r="BL164" s="18" t="s">
        <v>112</v>
      </c>
      <c r="BM164" s="143" t="s">
        <v>1627</v>
      </c>
    </row>
    <row r="165" spans="2:47" s="1" customFormat="1" ht="12">
      <c r="B165" s="33"/>
      <c r="D165" s="145" t="s">
        <v>218</v>
      </c>
      <c r="F165" s="146" t="s">
        <v>1628</v>
      </c>
      <c r="I165" s="147"/>
      <c r="L165" s="33"/>
      <c r="M165" s="148"/>
      <c r="T165" s="54"/>
      <c r="AT165" s="18" t="s">
        <v>218</v>
      </c>
      <c r="AU165" s="18" t="s">
        <v>82</v>
      </c>
    </row>
    <row r="166" spans="2:47" s="1" customFormat="1" ht="12">
      <c r="B166" s="33"/>
      <c r="D166" s="149" t="s">
        <v>220</v>
      </c>
      <c r="F166" s="150" t="s">
        <v>1629</v>
      </c>
      <c r="I166" s="147"/>
      <c r="L166" s="33"/>
      <c r="M166" s="148"/>
      <c r="T166" s="54"/>
      <c r="AT166" s="18" t="s">
        <v>220</v>
      </c>
      <c r="AU166" s="18" t="s">
        <v>82</v>
      </c>
    </row>
    <row r="167" spans="2:51" s="13" customFormat="1" ht="12">
      <c r="B167" s="157"/>
      <c r="D167" s="145" t="s">
        <v>222</v>
      </c>
      <c r="E167" s="158" t="s">
        <v>19</v>
      </c>
      <c r="F167" s="159" t="s">
        <v>1630</v>
      </c>
      <c r="H167" s="160">
        <v>16.65</v>
      </c>
      <c r="I167" s="161"/>
      <c r="L167" s="157"/>
      <c r="M167" s="162"/>
      <c r="T167" s="163"/>
      <c r="AT167" s="158" t="s">
        <v>222</v>
      </c>
      <c r="AU167" s="158" t="s">
        <v>82</v>
      </c>
      <c r="AV167" s="13" t="s">
        <v>82</v>
      </c>
      <c r="AW167" s="13" t="s">
        <v>35</v>
      </c>
      <c r="AX167" s="13" t="s">
        <v>80</v>
      </c>
      <c r="AY167" s="158" t="s">
        <v>208</v>
      </c>
    </row>
    <row r="168" spans="2:65" s="1" customFormat="1" ht="16.5" customHeight="1">
      <c r="B168" s="33"/>
      <c r="C168" s="132" t="s">
        <v>829</v>
      </c>
      <c r="D168" s="132" t="s">
        <v>212</v>
      </c>
      <c r="E168" s="133" t="s">
        <v>1631</v>
      </c>
      <c r="F168" s="134" t="s">
        <v>1632</v>
      </c>
      <c r="G168" s="135" t="s">
        <v>367</v>
      </c>
      <c r="H168" s="136">
        <v>4</v>
      </c>
      <c r="I168" s="137"/>
      <c r="J168" s="138">
        <f>ROUND(I168*H168,2)</f>
        <v>0</v>
      </c>
      <c r="K168" s="134" t="s">
        <v>216</v>
      </c>
      <c r="L168" s="33"/>
      <c r="M168" s="139" t="s">
        <v>19</v>
      </c>
      <c r="N168" s="140" t="s">
        <v>45</v>
      </c>
      <c r="P168" s="141">
        <f>O168*H168</f>
        <v>0</v>
      </c>
      <c r="Q168" s="141">
        <v>0.00217264</v>
      </c>
      <c r="R168" s="141">
        <f>Q168*H168</f>
        <v>0.00869056</v>
      </c>
      <c r="S168" s="141">
        <v>0</v>
      </c>
      <c r="T168" s="142">
        <f>S168*H168</f>
        <v>0</v>
      </c>
      <c r="AR168" s="143" t="s">
        <v>112</v>
      </c>
      <c r="AT168" s="143" t="s">
        <v>212</v>
      </c>
      <c r="AU168" s="143" t="s">
        <v>82</v>
      </c>
      <c r="AY168" s="18" t="s">
        <v>208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18" t="s">
        <v>80</v>
      </c>
      <c r="BK168" s="144">
        <f>ROUND(I168*H168,2)</f>
        <v>0</v>
      </c>
      <c r="BL168" s="18" t="s">
        <v>112</v>
      </c>
      <c r="BM168" s="143" t="s">
        <v>1633</v>
      </c>
    </row>
    <row r="169" spans="2:47" s="1" customFormat="1" ht="19.5">
      <c r="B169" s="33"/>
      <c r="D169" s="145" t="s">
        <v>218</v>
      </c>
      <c r="F169" s="146" t="s">
        <v>1634</v>
      </c>
      <c r="I169" s="147"/>
      <c r="L169" s="33"/>
      <c r="M169" s="148"/>
      <c r="T169" s="54"/>
      <c r="AT169" s="18" t="s">
        <v>218</v>
      </c>
      <c r="AU169" s="18" t="s">
        <v>82</v>
      </c>
    </row>
    <row r="170" spans="2:47" s="1" customFormat="1" ht="12">
      <c r="B170" s="33"/>
      <c r="D170" s="149" t="s">
        <v>220</v>
      </c>
      <c r="F170" s="150" t="s">
        <v>1635</v>
      </c>
      <c r="I170" s="147"/>
      <c r="L170" s="33"/>
      <c r="M170" s="148"/>
      <c r="T170" s="54"/>
      <c r="AT170" s="18" t="s">
        <v>220</v>
      </c>
      <c r="AU170" s="18" t="s">
        <v>82</v>
      </c>
    </row>
    <row r="171" spans="2:65" s="1" customFormat="1" ht="16.5" customHeight="1">
      <c r="B171" s="33"/>
      <c r="C171" s="132" t="s">
        <v>837</v>
      </c>
      <c r="D171" s="132" t="s">
        <v>212</v>
      </c>
      <c r="E171" s="133" t="s">
        <v>1636</v>
      </c>
      <c r="F171" s="134" t="s">
        <v>1637</v>
      </c>
      <c r="G171" s="135" t="s">
        <v>762</v>
      </c>
      <c r="H171" s="136">
        <v>8.325</v>
      </c>
      <c r="I171" s="137"/>
      <c r="J171" s="138">
        <f>ROUND(I171*H171,2)</f>
        <v>0</v>
      </c>
      <c r="K171" s="134" t="s">
        <v>216</v>
      </c>
      <c r="L171" s="33"/>
      <c r="M171" s="139" t="s">
        <v>19</v>
      </c>
      <c r="N171" s="140" t="s">
        <v>45</v>
      </c>
      <c r="P171" s="141">
        <f>O171*H171</f>
        <v>0</v>
      </c>
      <c r="Q171" s="141">
        <v>2.301022204</v>
      </c>
      <c r="R171" s="141">
        <f>Q171*H171</f>
        <v>19.1560098483</v>
      </c>
      <c r="S171" s="141">
        <v>0</v>
      </c>
      <c r="T171" s="142">
        <f>S171*H171</f>
        <v>0</v>
      </c>
      <c r="AR171" s="143" t="s">
        <v>112</v>
      </c>
      <c r="AT171" s="143" t="s">
        <v>212</v>
      </c>
      <c r="AU171" s="143" t="s">
        <v>82</v>
      </c>
      <c r="AY171" s="18" t="s">
        <v>208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8" t="s">
        <v>80</v>
      </c>
      <c r="BK171" s="144">
        <f>ROUND(I171*H171,2)</f>
        <v>0</v>
      </c>
      <c r="BL171" s="18" t="s">
        <v>112</v>
      </c>
      <c r="BM171" s="143" t="s">
        <v>1638</v>
      </c>
    </row>
    <row r="172" spans="2:47" s="1" customFormat="1" ht="12">
      <c r="B172" s="33"/>
      <c r="D172" s="145" t="s">
        <v>218</v>
      </c>
      <c r="F172" s="146" t="s">
        <v>1639</v>
      </c>
      <c r="I172" s="147"/>
      <c r="L172" s="33"/>
      <c r="M172" s="148"/>
      <c r="T172" s="54"/>
      <c r="AT172" s="18" t="s">
        <v>218</v>
      </c>
      <c r="AU172" s="18" t="s">
        <v>82</v>
      </c>
    </row>
    <row r="173" spans="2:47" s="1" customFormat="1" ht="12">
      <c r="B173" s="33"/>
      <c r="D173" s="149" t="s">
        <v>220</v>
      </c>
      <c r="F173" s="150" t="s">
        <v>1640</v>
      </c>
      <c r="I173" s="147"/>
      <c r="L173" s="33"/>
      <c r="M173" s="148"/>
      <c r="T173" s="54"/>
      <c r="AT173" s="18" t="s">
        <v>220</v>
      </c>
      <c r="AU173" s="18" t="s">
        <v>82</v>
      </c>
    </row>
    <row r="174" spans="2:51" s="12" customFormat="1" ht="12">
      <c r="B174" s="151"/>
      <c r="D174" s="145" t="s">
        <v>222</v>
      </c>
      <c r="E174" s="152" t="s">
        <v>19</v>
      </c>
      <c r="F174" s="153" t="s">
        <v>1641</v>
      </c>
      <c r="H174" s="152" t="s">
        <v>19</v>
      </c>
      <c r="I174" s="154"/>
      <c r="L174" s="151"/>
      <c r="M174" s="155"/>
      <c r="T174" s="156"/>
      <c r="AT174" s="152" t="s">
        <v>222</v>
      </c>
      <c r="AU174" s="152" t="s">
        <v>82</v>
      </c>
      <c r="AV174" s="12" t="s">
        <v>80</v>
      </c>
      <c r="AW174" s="12" t="s">
        <v>35</v>
      </c>
      <c r="AX174" s="12" t="s">
        <v>74</v>
      </c>
      <c r="AY174" s="152" t="s">
        <v>208</v>
      </c>
    </row>
    <row r="175" spans="2:51" s="13" customFormat="1" ht="12">
      <c r="B175" s="157"/>
      <c r="D175" s="145" t="s">
        <v>222</v>
      </c>
      <c r="E175" s="158" t="s">
        <v>19</v>
      </c>
      <c r="F175" s="159" t="s">
        <v>1642</v>
      </c>
      <c r="H175" s="160">
        <v>8.325</v>
      </c>
      <c r="I175" s="161"/>
      <c r="L175" s="157"/>
      <c r="M175" s="162"/>
      <c r="T175" s="163"/>
      <c r="AT175" s="158" t="s">
        <v>222</v>
      </c>
      <c r="AU175" s="158" t="s">
        <v>82</v>
      </c>
      <c r="AV175" s="13" t="s">
        <v>82</v>
      </c>
      <c r="AW175" s="13" t="s">
        <v>35</v>
      </c>
      <c r="AX175" s="13" t="s">
        <v>80</v>
      </c>
      <c r="AY175" s="158" t="s">
        <v>208</v>
      </c>
    </row>
    <row r="176" spans="2:65" s="1" customFormat="1" ht="16.5" customHeight="1">
      <c r="B176" s="33"/>
      <c r="C176" s="132" t="s">
        <v>679</v>
      </c>
      <c r="D176" s="132" t="s">
        <v>212</v>
      </c>
      <c r="E176" s="133" t="s">
        <v>1643</v>
      </c>
      <c r="F176" s="134" t="s">
        <v>1644</v>
      </c>
      <c r="G176" s="135" t="s">
        <v>762</v>
      </c>
      <c r="H176" s="136">
        <v>16.65</v>
      </c>
      <c r="I176" s="137"/>
      <c r="J176" s="138">
        <f>ROUND(I176*H176,2)</f>
        <v>0</v>
      </c>
      <c r="K176" s="134" t="s">
        <v>216</v>
      </c>
      <c r="L176" s="33"/>
      <c r="M176" s="139" t="s">
        <v>19</v>
      </c>
      <c r="N176" s="140" t="s">
        <v>45</v>
      </c>
      <c r="P176" s="141">
        <f>O176*H176</f>
        <v>0</v>
      </c>
      <c r="Q176" s="141">
        <v>2.501872204</v>
      </c>
      <c r="R176" s="141">
        <f>Q176*H176</f>
        <v>41.6561721966</v>
      </c>
      <c r="S176" s="141">
        <v>0</v>
      </c>
      <c r="T176" s="142">
        <f>S176*H176</f>
        <v>0</v>
      </c>
      <c r="AR176" s="143" t="s">
        <v>112</v>
      </c>
      <c r="AT176" s="143" t="s">
        <v>212</v>
      </c>
      <c r="AU176" s="143" t="s">
        <v>82</v>
      </c>
      <c r="AY176" s="18" t="s">
        <v>208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8" t="s">
        <v>80</v>
      </c>
      <c r="BK176" s="144">
        <f>ROUND(I176*H176,2)</f>
        <v>0</v>
      </c>
      <c r="BL176" s="18" t="s">
        <v>112</v>
      </c>
      <c r="BM176" s="143" t="s">
        <v>1645</v>
      </c>
    </row>
    <row r="177" spans="2:47" s="1" customFormat="1" ht="12">
      <c r="B177" s="33"/>
      <c r="D177" s="145" t="s">
        <v>218</v>
      </c>
      <c r="F177" s="146" t="s">
        <v>1646</v>
      </c>
      <c r="I177" s="147"/>
      <c r="L177" s="33"/>
      <c r="M177" s="148"/>
      <c r="T177" s="54"/>
      <c r="AT177" s="18" t="s">
        <v>218</v>
      </c>
      <c r="AU177" s="18" t="s">
        <v>82</v>
      </c>
    </row>
    <row r="178" spans="2:47" s="1" customFormat="1" ht="12">
      <c r="B178" s="33"/>
      <c r="D178" s="149" t="s">
        <v>220</v>
      </c>
      <c r="F178" s="150" t="s">
        <v>1647</v>
      </c>
      <c r="I178" s="147"/>
      <c r="L178" s="33"/>
      <c r="M178" s="148"/>
      <c r="T178" s="54"/>
      <c r="AT178" s="18" t="s">
        <v>220</v>
      </c>
      <c r="AU178" s="18" t="s">
        <v>82</v>
      </c>
    </row>
    <row r="179" spans="2:51" s="13" customFormat="1" ht="12">
      <c r="B179" s="157"/>
      <c r="D179" s="145" t="s">
        <v>222</v>
      </c>
      <c r="E179" s="158" t="s">
        <v>19</v>
      </c>
      <c r="F179" s="159" t="s">
        <v>1630</v>
      </c>
      <c r="H179" s="160">
        <v>16.65</v>
      </c>
      <c r="I179" s="161"/>
      <c r="L179" s="157"/>
      <c r="M179" s="162"/>
      <c r="T179" s="163"/>
      <c r="AT179" s="158" t="s">
        <v>222</v>
      </c>
      <c r="AU179" s="158" t="s">
        <v>82</v>
      </c>
      <c r="AV179" s="13" t="s">
        <v>82</v>
      </c>
      <c r="AW179" s="13" t="s">
        <v>35</v>
      </c>
      <c r="AX179" s="13" t="s">
        <v>80</v>
      </c>
      <c r="AY179" s="158" t="s">
        <v>208</v>
      </c>
    </row>
    <row r="180" spans="2:65" s="1" customFormat="1" ht="16.5" customHeight="1">
      <c r="B180" s="33"/>
      <c r="C180" s="132" t="s">
        <v>297</v>
      </c>
      <c r="D180" s="132" t="s">
        <v>212</v>
      </c>
      <c r="E180" s="133" t="s">
        <v>1648</v>
      </c>
      <c r="F180" s="134" t="s">
        <v>1649</v>
      </c>
      <c r="G180" s="135" t="s">
        <v>215</v>
      </c>
      <c r="H180" s="136">
        <v>13.8</v>
      </c>
      <c r="I180" s="137"/>
      <c r="J180" s="138">
        <f>ROUND(I180*H180,2)</f>
        <v>0</v>
      </c>
      <c r="K180" s="134" t="s">
        <v>216</v>
      </c>
      <c r="L180" s="33"/>
      <c r="M180" s="139" t="s">
        <v>19</v>
      </c>
      <c r="N180" s="140" t="s">
        <v>45</v>
      </c>
      <c r="P180" s="141">
        <f>O180*H180</f>
        <v>0</v>
      </c>
      <c r="Q180" s="141">
        <v>0.0024719</v>
      </c>
      <c r="R180" s="141">
        <f>Q180*H180</f>
        <v>0.03411222</v>
      </c>
      <c r="S180" s="141">
        <v>0</v>
      </c>
      <c r="T180" s="142">
        <f>S180*H180</f>
        <v>0</v>
      </c>
      <c r="AR180" s="143" t="s">
        <v>112</v>
      </c>
      <c r="AT180" s="143" t="s">
        <v>212</v>
      </c>
      <c r="AU180" s="143" t="s">
        <v>82</v>
      </c>
      <c r="AY180" s="18" t="s">
        <v>208</v>
      </c>
      <c r="BE180" s="144">
        <f>IF(N180="základní",J180,0)</f>
        <v>0</v>
      </c>
      <c r="BF180" s="144">
        <f>IF(N180="snížená",J180,0)</f>
        <v>0</v>
      </c>
      <c r="BG180" s="144">
        <f>IF(N180="zákl. přenesená",J180,0)</f>
        <v>0</v>
      </c>
      <c r="BH180" s="144">
        <f>IF(N180="sníž. přenesená",J180,0)</f>
        <v>0</v>
      </c>
      <c r="BI180" s="144">
        <f>IF(N180="nulová",J180,0)</f>
        <v>0</v>
      </c>
      <c r="BJ180" s="18" t="s">
        <v>80</v>
      </c>
      <c r="BK180" s="144">
        <f>ROUND(I180*H180,2)</f>
        <v>0</v>
      </c>
      <c r="BL180" s="18" t="s">
        <v>112</v>
      </c>
      <c r="BM180" s="143" t="s">
        <v>1650</v>
      </c>
    </row>
    <row r="181" spans="2:47" s="1" customFormat="1" ht="12">
      <c r="B181" s="33"/>
      <c r="D181" s="145" t="s">
        <v>218</v>
      </c>
      <c r="F181" s="146" t="s">
        <v>1651</v>
      </c>
      <c r="I181" s="147"/>
      <c r="L181" s="33"/>
      <c r="M181" s="148"/>
      <c r="T181" s="54"/>
      <c r="AT181" s="18" t="s">
        <v>218</v>
      </c>
      <c r="AU181" s="18" t="s">
        <v>82</v>
      </c>
    </row>
    <row r="182" spans="2:47" s="1" customFormat="1" ht="12">
      <c r="B182" s="33"/>
      <c r="D182" s="149" t="s">
        <v>220</v>
      </c>
      <c r="F182" s="150" t="s">
        <v>1652</v>
      </c>
      <c r="I182" s="147"/>
      <c r="L182" s="33"/>
      <c r="M182" s="148"/>
      <c r="T182" s="54"/>
      <c r="AT182" s="18" t="s">
        <v>220</v>
      </c>
      <c r="AU182" s="18" t="s">
        <v>82</v>
      </c>
    </row>
    <row r="183" spans="2:51" s="13" customFormat="1" ht="12">
      <c r="B183" s="157"/>
      <c r="D183" s="145" t="s">
        <v>222</v>
      </c>
      <c r="E183" s="158" t="s">
        <v>19</v>
      </c>
      <c r="F183" s="159" t="s">
        <v>1653</v>
      </c>
      <c r="H183" s="160">
        <v>13.8</v>
      </c>
      <c r="I183" s="161"/>
      <c r="L183" s="157"/>
      <c r="M183" s="162"/>
      <c r="T183" s="163"/>
      <c r="AT183" s="158" t="s">
        <v>222</v>
      </c>
      <c r="AU183" s="158" t="s">
        <v>82</v>
      </c>
      <c r="AV183" s="13" t="s">
        <v>82</v>
      </c>
      <c r="AW183" s="13" t="s">
        <v>35</v>
      </c>
      <c r="AX183" s="13" t="s">
        <v>80</v>
      </c>
      <c r="AY183" s="158" t="s">
        <v>208</v>
      </c>
    </row>
    <row r="184" spans="2:65" s="1" customFormat="1" ht="16.5" customHeight="1">
      <c r="B184" s="33"/>
      <c r="C184" s="132" t="s">
        <v>741</v>
      </c>
      <c r="D184" s="132" t="s">
        <v>212</v>
      </c>
      <c r="E184" s="133" t="s">
        <v>1654</v>
      </c>
      <c r="F184" s="134" t="s">
        <v>1655</v>
      </c>
      <c r="G184" s="135" t="s">
        <v>215</v>
      </c>
      <c r="H184" s="136">
        <v>13.8</v>
      </c>
      <c r="I184" s="137"/>
      <c r="J184" s="138">
        <f>ROUND(I184*H184,2)</f>
        <v>0</v>
      </c>
      <c r="K184" s="134" t="s">
        <v>216</v>
      </c>
      <c r="L184" s="33"/>
      <c r="M184" s="139" t="s">
        <v>19</v>
      </c>
      <c r="N184" s="140" t="s">
        <v>45</v>
      </c>
      <c r="P184" s="141">
        <f>O184*H184</f>
        <v>0</v>
      </c>
      <c r="Q184" s="141">
        <v>0</v>
      </c>
      <c r="R184" s="141">
        <f>Q184*H184</f>
        <v>0</v>
      </c>
      <c r="S184" s="141">
        <v>0</v>
      </c>
      <c r="T184" s="142">
        <f>S184*H184</f>
        <v>0</v>
      </c>
      <c r="AR184" s="143" t="s">
        <v>112</v>
      </c>
      <c r="AT184" s="143" t="s">
        <v>212</v>
      </c>
      <c r="AU184" s="143" t="s">
        <v>82</v>
      </c>
      <c r="AY184" s="18" t="s">
        <v>208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18" t="s">
        <v>80</v>
      </c>
      <c r="BK184" s="144">
        <f>ROUND(I184*H184,2)</f>
        <v>0</v>
      </c>
      <c r="BL184" s="18" t="s">
        <v>112</v>
      </c>
      <c r="BM184" s="143" t="s">
        <v>1656</v>
      </c>
    </row>
    <row r="185" spans="2:47" s="1" customFormat="1" ht="12">
      <c r="B185" s="33"/>
      <c r="D185" s="145" t="s">
        <v>218</v>
      </c>
      <c r="F185" s="146" t="s">
        <v>1657</v>
      </c>
      <c r="I185" s="147"/>
      <c r="L185" s="33"/>
      <c r="M185" s="148"/>
      <c r="T185" s="54"/>
      <c r="AT185" s="18" t="s">
        <v>218</v>
      </c>
      <c r="AU185" s="18" t="s">
        <v>82</v>
      </c>
    </row>
    <row r="186" spans="2:47" s="1" customFormat="1" ht="12">
      <c r="B186" s="33"/>
      <c r="D186" s="149" t="s">
        <v>220</v>
      </c>
      <c r="F186" s="150" t="s">
        <v>1658</v>
      </c>
      <c r="I186" s="147"/>
      <c r="L186" s="33"/>
      <c r="M186" s="148"/>
      <c r="T186" s="54"/>
      <c r="AT186" s="18" t="s">
        <v>220</v>
      </c>
      <c r="AU186" s="18" t="s">
        <v>82</v>
      </c>
    </row>
    <row r="187" spans="2:65" s="1" customFormat="1" ht="16.5" customHeight="1">
      <c r="B187" s="33"/>
      <c r="C187" s="132" t="s">
        <v>913</v>
      </c>
      <c r="D187" s="132" t="s">
        <v>212</v>
      </c>
      <c r="E187" s="133" t="s">
        <v>1659</v>
      </c>
      <c r="F187" s="134" t="s">
        <v>1660</v>
      </c>
      <c r="G187" s="135" t="s">
        <v>286</v>
      </c>
      <c r="H187" s="136">
        <v>1.442</v>
      </c>
      <c r="I187" s="137"/>
      <c r="J187" s="138">
        <f>ROUND(I187*H187,2)</f>
        <v>0</v>
      </c>
      <c r="K187" s="134" t="s">
        <v>216</v>
      </c>
      <c r="L187" s="33"/>
      <c r="M187" s="139" t="s">
        <v>19</v>
      </c>
      <c r="N187" s="140" t="s">
        <v>45</v>
      </c>
      <c r="P187" s="141">
        <f>O187*H187</f>
        <v>0</v>
      </c>
      <c r="Q187" s="141">
        <v>1.0627727797</v>
      </c>
      <c r="R187" s="141">
        <f>Q187*H187</f>
        <v>1.5325183483273999</v>
      </c>
      <c r="S187" s="141">
        <v>0</v>
      </c>
      <c r="T187" s="142">
        <f>S187*H187</f>
        <v>0</v>
      </c>
      <c r="AR187" s="143" t="s">
        <v>112</v>
      </c>
      <c r="AT187" s="143" t="s">
        <v>212</v>
      </c>
      <c r="AU187" s="143" t="s">
        <v>82</v>
      </c>
      <c r="AY187" s="18" t="s">
        <v>208</v>
      </c>
      <c r="BE187" s="144">
        <f>IF(N187="základní",J187,0)</f>
        <v>0</v>
      </c>
      <c r="BF187" s="144">
        <f>IF(N187="snížená",J187,0)</f>
        <v>0</v>
      </c>
      <c r="BG187" s="144">
        <f>IF(N187="zákl. přenesená",J187,0)</f>
        <v>0</v>
      </c>
      <c r="BH187" s="144">
        <f>IF(N187="sníž. přenesená",J187,0)</f>
        <v>0</v>
      </c>
      <c r="BI187" s="144">
        <f>IF(N187="nulová",J187,0)</f>
        <v>0</v>
      </c>
      <c r="BJ187" s="18" t="s">
        <v>80</v>
      </c>
      <c r="BK187" s="144">
        <f>ROUND(I187*H187,2)</f>
        <v>0</v>
      </c>
      <c r="BL187" s="18" t="s">
        <v>112</v>
      </c>
      <c r="BM187" s="143" t="s">
        <v>1661</v>
      </c>
    </row>
    <row r="188" spans="2:47" s="1" customFormat="1" ht="12">
      <c r="B188" s="33"/>
      <c r="D188" s="145" t="s">
        <v>218</v>
      </c>
      <c r="F188" s="146" t="s">
        <v>1662</v>
      </c>
      <c r="I188" s="147"/>
      <c r="L188" s="33"/>
      <c r="M188" s="148"/>
      <c r="T188" s="54"/>
      <c r="AT188" s="18" t="s">
        <v>218</v>
      </c>
      <c r="AU188" s="18" t="s">
        <v>82</v>
      </c>
    </row>
    <row r="189" spans="2:47" s="1" customFormat="1" ht="12">
      <c r="B189" s="33"/>
      <c r="D189" s="149" t="s">
        <v>220</v>
      </c>
      <c r="F189" s="150" t="s">
        <v>1663</v>
      </c>
      <c r="I189" s="147"/>
      <c r="L189" s="33"/>
      <c r="M189" s="148"/>
      <c r="T189" s="54"/>
      <c r="AT189" s="18" t="s">
        <v>220</v>
      </c>
      <c r="AU189" s="18" t="s">
        <v>82</v>
      </c>
    </row>
    <row r="190" spans="2:51" s="13" customFormat="1" ht="12">
      <c r="B190" s="157"/>
      <c r="D190" s="145" t="s">
        <v>222</v>
      </c>
      <c r="E190" s="158" t="s">
        <v>19</v>
      </c>
      <c r="F190" s="159" t="s">
        <v>1664</v>
      </c>
      <c r="H190" s="160">
        <v>1.442</v>
      </c>
      <c r="I190" s="161"/>
      <c r="L190" s="157"/>
      <c r="M190" s="162"/>
      <c r="T190" s="163"/>
      <c r="AT190" s="158" t="s">
        <v>222</v>
      </c>
      <c r="AU190" s="158" t="s">
        <v>82</v>
      </c>
      <c r="AV190" s="13" t="s">
        <v>82</v>
      </c>
      <c r="AW190" s="13" t="s">
        <v>35</v>
      </c>
      <c r="AX190" s="13" t="s">
        <v>74</v>
      </c>
      <c r="AY190" s="158" t="s">
        <v>208</v>
      </c>
    </row>
    <row r="191" spans="2:51" s="14" customFormat="1" ht="12">
      <c r="B191" s="164"/>
      <c r="D191" s="145" t="s">
        <v>222</v>
      </c>
      <c r="E191" s="165" t="s">
        <v>19</v>
      </c>
      <c r="F191" s="166" t="s">
        <v>226</v>
      </c>
      <c r="H191" s="167">
        <v>1.442</v>
      </c>
      <c r="I191" s="168"/>
      <c r="L191" s="164"/>
      <c r="M191" s="169"/>
      <c r="T191" s="170"/>
      <c r="AT191" s="165" t="s">
        <v>222</v>
      </c>
      <c r="AU191" s="165" t="s">
        <v>82</v>
      </c>
      <c r="AV191" s="14" t="s">
        <v>112</v>
      </c>
      <c r="AW191" s="14" t="s">
        <v>35</v>
      </c>
      <c r="AX191" s="14" t="s">
        <v>80</v>
      </c>
      <c r="AY191" s="165" t="s">
        <v>208</v>
      </c>
    </row>
    <row r="192" spans="2:65" s="1" customFormat="1" ht="16.5" customHeight="1">
      <c r="B192" s="33"/>
      <c r="C192" s="132" t="s">
        <v>1220</v>
      </c>
      <c r="D192" s="132" t="s">
        <v>212</v>
      </c>
      <c r="E192" s="133" t="s">
        <v>1665</v>
      </c>
      <c r="F192" s="134" t="s">
        <v>1666</v>
      </c>
      <c r="G192" s="135" t="s">
        <v>762</v>
      </c>
      <c r="H192" s="136">
        <v>23.516</v>
      </c>
      <c r="I192" s="137"/>
      <c r="J192" s="138">
        <f>ROUND(I192*H192,2)</f>
        <v>0</v>
      </c>
      <c r="K192" s="134" t="s">
        <v>216</v>
      </c>
      <c r="L192" s="33"/>
      <c r="M192" s="139" t="s">
        <v>19</v>
      </c>
      <c r="N192" s="140" t="s">
        <v>45</v>
      </c>
      <c r="P192" s="141">
        <f>O192*H192</f>
        <v>0</v>
      </c>
      <c r="Q192" s="141">
        <v>2.501872204</v>
      </c>
      <c r="R192" s="141">
        <f>Q192*H192</f>
        <v>58.834026749264</v>
      </c>
      <c r="S192" s="141">
        <v>0</v>
      </c>
      <c r="T192" s="142">
        <f>S192*H192</f>
        <v>0</v>
      </c>
      <c r="AR192" s="143" t="s">
        <v>112</v>
      </c>
      <c r="AT192" s="143" t="s">
        <v>212</v>
      </c>
      <c r="AU192" s="143" t="s">
        <v>82</v>
      </c>
      <c r="AY192" s="18" t="s">
        <v>208</v>
      </c>
      <c r="BE192" s="144">
        <f>IF(N192="základní",J192,0)</f>
        <v>0</v>
      </c>
      <c r="BF192" s="144">
        <f>IF(N192="snížená",J192,0)</f>
        <v>0</v>
      </c>
      <c r="BG192" s="144">
        <f>IF(N192="zákl. přenesená",J192,0)</f>
        <v>0</v>
      </c>
      <c r="BH192" s="144">
        <f>IF(N192="sníž. přenesená",J192,0)</f>
        <v>0</v>
      </c>
      <c r="BI192" s="144">
        <f>IF(N192="nulová",J192,0)</f>
        <v>0</v>
      </c>
      <c r="BJ192" s="18" t="s">
        <v>80</v>
      </c>
      <c r="BK192" s="144">
        <f>ROUND(I192*H192,2)</f>
        <v>0</v>
      </c>
      <c r="BL192" s="18" t="s">
        <v>112</v>
      </c>
      <c r="BM192" s="143" t="s">
        <v>1667</v>
      </c>
    </row>
    <row r="193" spans="2:47" s="1" customFormat="1" ht="12">
      <c r="B193" s="33"/>
      <c r="D193" s="145" t="s">
        <v>218</v>
      </c>
      <c r="F193" s="146" t="s">
        <v>1668</v>
      </c>
      <c r="I193" s="147"/>
      <c r="L193" s="33"/>
      <c r="M193" s="148"/>
      <c r="T193" s="54"/>
      <c r="AT193" s="18" t="s">
        <v>218</v>
      </c>
      <c r="AU193" s="18" t="s">
        <v>82</v>
      </c>
    </row>
    <row r="194" spans="2:47" s="1" customFormat="1" ht="12">
      <c r="B194" s="33"/>
      <c r="D194" s="149" t="s">
        <v>220</v>
      </c>
      <c r="F194" s="150" t="s">
        <v>1669</v>
      </c>
      <c r="I194" s="147"/>
      <c r="L194" s="33"/>
      <c r="M194" s="148"/>
      <c r="T194" s="54"/>
      <c r="AT194" s="18" t="s">
        <v>220</v>
      </c>
      <c r="AU194" s="18" t="s">
        <v>82</v>
      </c>
    </row>
    <row r="195" spans="2:51" s="12" customFormat="1" ht="12">
      <c r="B195" s="151"/>
      <c r="D195" s="145" t="s">
        <v>222</v>
      </c>
      <c r="E195" s="152" t="s">
        <v>19</v>
      </c>
      <c r="F195" s="153" t="s">
        <v>1670</v>
      </c>
      <c r="H195" s="152" t="s">
        <v>19</v>
      </c>
      <c r="I195" s="154"/>
      <c r="L195" s="151"/>
      <c r="M195" s="155"/>
      <c r="T195" s="156"/>
      <c r="AT195" s="152" t="s">
        <v>222</v>
      </c>
      <c r="AU195" s="152" t="s">
        <v>82</v>
      </c>
      <c r="AV195" s="12" t="s">
        <v>80</v>
      </c>
      <c r="AW195" s="12" t="s">
        <v>35</v>
      </c>
      <c r="AX195" s="12" t="s">
        <v>74</v>
      </c>
      <c r="AY195" s="152" t="s">
        <v>208</v>
      </c>
    </row>
    <row r="196" spans="2:51" s="13" customFormat="1" ht="12">
      <c r="B196" s="157"/>
      <c r="D196" s="145" t="s">
        <v>222</v>
      </c>
      <c r="E196" s="158" t="s">
        <v>19</v>
      </c>
      <c r="F196" s="159" t="s">
        <v>1671</v>
      </c>
      <c r="H196" s="160">
        <v>7.965</v>
      </c>
      <c r="I196" s="161"/>
      <c r="L196" s="157"/>
      <c r="M196" s="162"/>
      <c r="T196" s="163"/>
      <c r="AT196" s="158" t="s">
        <v>222</v>
      </c>
      <c r="AU196" s="158" t="s">
        <v>82</v>
      </c>
      <c r="AV196" s="13" t="s">
        <v>82</v>
      </c>
      <c r="AW196" s="13" t="s">
        <v>35</v>
      </c>
      <c r="AX196" s="13" t="s">
        <v>74</v>
      </c>
      <c r="AY196" s="158" t="s">
        <v>208</v>
      </c>
    </row>
    <row r="197" spans="2:51" s="13" customFormat="1" ht="12">
      <c r="B197" s="157"/>
      <c r="D197" s="145" t="s">
        <v>222</v>
      </c>
      <c r="E197" s="158" t="s">
        <v>19</v>
      </c>
      <c r="F197" s="159" t="s">
        <v>1672</v>
      </c>
      <c r="H197" s="160">
        <v>1.65</v>
      </c>
      <c r="I197" s="161"/>
      <c r="L197" s="157"/>
      <c r="M197" s="162"/>
      <c r="T197" s="163"/>
      <c r="AT197" s="158" t="s">
        <v>222</v>
      </c>
      <c r="AU197" s="158" t="s">
        <v>82</v>
      </c>
      <c r="AV197" s="13" t="s">
        <v>82</v>
      </c>
      <c r="AW197" s="13" t="s">
        <v>35</v>
      </c>
      <c r="AX197" s="13" t="s">
        <v>74</v>
      </c>
      <c r="AY197" s="158" t="s">
        <v>208</v>
      </c>
    </row>
    <row r="198" spans="2:51" s="13" customFormat="1" ht="12">
      <c r="B198" s="157"/>
      <c r="D198" s="145" t="s">
        <v>222</v>
      </c>
      <c r="E198" s="158" t="s">
        <v>19</v>
      </c>
      <c r="F198" s="159" t="s">
        <v>1673</v>
      </c>
      <c r="H198" s="160">
        <v>13.44</v>
      </c>
      <c r="I198" s="161"/>
      <c r="L198" s="157"/>
      <c r="M198" s="162"/>
      <c r="T198" s="163"/>
      <c r="AT198" s="158" t="s">
        <v>222</v>
      </c>
      <c r="AU198" s="158" t="s">
        <v>82</v>
      </c>
      <c r="AV198" s="13" t="s">
        <v>82</v>
      </c>
      <c r="AW198" s="13" t="s">
        <v>35</v>
      </c>
      <c r="AX198" s="13" t="s">
        <v>74</v>
      </c>
      <c r="AY198" s="158" t="s">
        <v>208</v>
      </c>
    </row>
    <row r="199" spans="2:51" s="13" customFormat="1" ht="12">
      <c r="B199" s="157"/>
      <c r="D199" s="145" t="s">
        <v>222</v>
      </c>
      <c r="E199" s="158" t="s">
        <v>19</v>
      </c>
      <c r="F199" s="159" t="s">
        <v>1674</v>
      </c>
      <c r="H199" s="160">
        <v>0.461</v>
      </c>
      <c r="I199" s="161"/>
      <c r="L199" s="157"/>
      <c r="M199" s="162"/>
      <c r="T199" s="163"/>
      <c r="AT199" s="158" t="s">
        <v>222</v>
      </c>
      <c r="AU199" s="158" t="s">
        <v>82</v>
      </c>
      <c r="AV199" s="13" t="s">
        <v>82</v>
      </c>
      <c r="AW199" s="13" t="s">
        <v>35</v>
      </c>
      <c r="AX199" s="13" t="s">
        <v>74</v>
      </c>
      <c r="AY199" s="158" t="s">
        <v>208</v>
      </c>
    </row>
    <row r="200" spans="2:51" s="14" customFormat="1" ht="12">
      <c r="B200" s="164"/>
      <c r="D200" s="145" t="s">
        <v>222</v>
      </c>
      <c r="E200" s="165" t="s">
        <v>19</v>
      </c>
      <c r="F200" s="166" t="s">
        <v>226</v>
      </c>
      <c r="H200" s="167">
        <v>23.516</v>
      </c>
      <c r="I200" s="168"/>
      <c r="L200" s="164"/>
      <c r="M200" s="169"/>
      <c r="T200" s="170"/>
      <c r="AT200" s="165" t="s">
        <v>222</v>
      </c>
      <c r="AU200" s="165" t="s">
        <v>82</v>
      </c>
      <c r="AV200" s="14" t="s">
        <v>112</v>
      </c>
      <c r="AW200" s="14" t="s">
        <v>35</v>
      </c>
      <c r="AX200" s="14" t="s">
        <v>80</v>
      </c>
      <c r="AY200" s="165" t="s">
        <v>208</v>
      </c>
    </row>
    <row r="201" spans="2:65" s="1" customFormat="1" ht="16.5" customHeight="1">
      <c r="B201" s="33"/>
      <c r="C201" s="132" t="s">
        <v>649</v>
      </c>
      <c r="D201" s="132" t="s">
        <v>212</v>
      </c>
      <c r="E201" s="133" t="s">
        <v>1675</v>
      </c>
      <c r="F201" s="134" t="s">
        <v>1676</v>
      </c>
      <c r="G201" s="135" t="s">
        <v>762</v>
      </c>
      <c r="H201" s="136">
        <v>41.848</v>
      </c>
      <c r="I201" s="137"/>
      <c r="J201" s="138">
        <f>ROUND(I201*H201,2)</f>
        <v>0</v>
      </c>
      <c r="K201" s="134" t="s">
        <v>216</v>
      </c>
      <c r="L201" s="33"/>
      <c r="M201" s="139" t="s">
        <v>19</v>
      </c>
      <c r="N201" s="140" t="s">
        <v>45</v>
      </c>
      <c r="P201" s="141">
        <f>O201*H201</f>
        <v>0</v>
      </c>
      <c r="Q201" s="141">
        <v>2.501872204</v>
      </c>
      <c r="R201" s="141">
        <f>Q201*H201</f>
        <v>104.698347992992</v>
      </c>
      <c r="S201" s="141">
        <v>0</v>
      </c>
      <c r="T201" s="142">
        <f>S201*H201</f>
        <v>0</v>
      </c>
      <c r="AR201" s="143" t="s">
        <v>112</v>
      </c>
      <c r="AT201" s="143" t="s">
        <v>212</v>
      </c>
      <c r="AU201" s="143" t="s">
        <v>82</v>
      </c>
      <c r="AY201" s="18" t="s">
        <v>208</v>
      </c>
      <c r="BE201" s="144">
        <f>IF(N201="základní",J201,0)</f>
        <v>0</v>
      </c>
      <c r="BF201" s="144">
        <f>IF(N201="snížená",J201,0)</f>
        <v>0</v>
      </c>
      <c r="BG201" s="144">
        <f>IF(N201="zákl. přenesená",J201,0)</f>
        <v>0</v>
      </c>
      <c r="BH201" s="144">
        <f>IF(N201="sníž. přenesená",J201,0)</f>
        <v>0</v>
      </c>
      <c r="BI201" s="144">
        <f>IF(N201="nulová",J201,0)</f>
        <v>0</v>
      </c>
      <c r="BJ201" s="18" t="s">
        <v>80</v>
      </c>
      <c r="BK201" s="144">
        <f>ROUND(I201*H201,2)</f>
        <v>0</v>
      </c>
      <c r="BL201" s="18" t="s">
        <v>112</v>
      </c>
      <c r="BM201" s="143" t="s">
        <v>1677</v>
      </c>
    </row>
    <row r="202" spans="2:47" s="1" customFormat="1" ht="12">
      <c r="B202" s="33"/>
      <c r="D202" s="145" t="s">
        <v>218</v>
      </c>
      <c r="F202" s="146" t="s">
        <v>1678</v>
      </c>
      <c r="I202" s="147"/>
      <c r="L202" s="33"/>
      <c r="M202" s="148"/>
      <c r="T202" s="54"/>
      <c r="AT202" s="18" t="s">
        <v>218</v>
      </c>
      <c r="AU202" s="18" t="s">
        <v>82</v>
      </c>
    </row>
    <row r="203" spans="2:47" s="1" customFormat="1" ht="12">
      <c r="B203" s="33"/>
      <c r="D203" s="149" t="s">
        <v>220</v>
      </c>
      <c r="F203" s="150" t="s">
        <v>1679</v>
      </c>
      <c r="I203" s="147"/>
      <c r="L203" s="33"/>
      <c r="M203" s="148"/>
      <c r="T203" s="54"/>
      <c r="AT203" s="18" t="s">
        <v>220</v>
      </c>
      <c r="AU203" s="18" t="s">
        <v>82</v>
      </c>
    </row>
    <row r="204" spans="2:51" s="13" customFormat="1" ht="12">
      <c r="B204" s="157"/>
      <c r="D204" s="145" t="s">
        <v>222</v>
      </c>
      <c r="E204" s="158" t="s">
        <v>19</v>
      </c>
      <c r="F204" s="159" t="s">
        <v>1680</v>
      </c>
      <c r="H204" s="160">
        <v>15.93</v>
      </c>
      <c r="I204" s="161"/>
      <c r="L204" s="157"/>
      <c r="M204" s="162"/>
      <c r="T204" s="163"/>
      <c r="AT204" s="158" t="s">
        <v>222</v>
      </c>
      <c r="AU204" s="158" t="s">
        <v>82</v>
      </c>
      <c r="AV204" s="13" t="s">
        <v>82</v>
      </c>
      <c r="AW204" s="13" t="s">
        <v>35</v>
      </c>
      <c r="AX204" s="13" t="s">
        <v>74</v>
      </c>
      <c r="AY204" s="158" t="s">
        <v>208</v>
      </c>
    </row>
    <row r="205" spans="2:51" s="13" customFormat="1" ht="12">
      <c r="B205" s="157"/>
      <c r="D205" s="145" t="s">
        <v>222</v>
      </c>
      <c r="E205" s="158" t="s">
        <v>19</v>
      </c>
      <c r="F205" s="159" t="s">
        <v>1681</v>
      </c>
      <c r="H205" s="160">
        <v>2.75</v>
      </c>
      <c r="I205" s="161"/>
      <c r="L205" s="157"/>
      <c r="M205" s="162"/>
      <c r="T205" s="163"/>
      <c r="AT205" s="158" t="s">
        <v>222</v>
      </c>
      <c r="AU205" s="158" t="s">
        <v>82</v>
      </c>
      <c r="AV205" s="13" t="s">
        <v>82</v>
      </c>
      <c r="AW205" s="13" t="s">
        <v>35</v>
      </c>
      <c r="AX205" s="13" t="s">
        <v>74</v>
      </c>
      <c r="AY205" s="158" t="s">
        <v>208</v>
      </c>
    </row>
    <row r="206" spans="2:51" s="13" customFormat="1" ht="12">
      <c r="B206" s="157"/>
      <c r="D206" s="145" t="s">
        <v>222</v>
      </c>
      <c r="E206" s="158" t="s">
        <v>19</v>
      </c>
      <c r="F206" s="159" t="s">
        <v>1682</v>
      </c>
      <c r="H206" s="160">
        <v>22.4</v>
      </c>
      <c r="I206" s="161"/>
      <c r="L206" s="157"/>
      <c r="M206" s="162"/>
      <c r="T206" s="163"/>
      <c r="AT206" s="158" t="s">
        <v>222</v>
      </c>
      <c r="AU206" s="158" t="s">
        <v>82</v>
      </c>
      <c r="AV206" s="13" t="s">
        <v>82</v>
      </c>
      <c r="AW206" s="13" t="s">
        <v>35</v>
      </c>
      <c r="AX206" s="13" t="s">
        <v>74</v>
      </c>
      <c r="AY206" s="158" t="s">
        <v>208</v>
      </c>
    </row>
    <row r="207" spans="2:51" s="13" customFormat="1" ht="12">
      <c r="B207" s="157"/>
      <c r="D207" s="145" t="s">
        <v>222</v>
      </c>
      <c r="E207" s="158" t="s">
        <v>19</v>
      </c>
      <c r="F207" s="159" t="s">
        <v>1683</v>
      </c>
      <c r="H207" s="160">
        <v>0.768</v>
      </c>
      <c r="I207" s="161"/>
      <c r="L207" s="157"/>
      <c r="M207" s="162"/>
      <c r="T207" s="163"/>
      <c r="AT207" s="158" t="s">
        <v>222</v>
      </c>
      <c r="AU207" s="158" t="s">
        <v>82</v>
      </c>
      <c r="AV207" s="13" t="s">
        <v>82</v>
      </c>
      <c r="AW207" s="13" t="s">
        <v>35</v>
      </c>
      <c r="AX207" s="13" t="s">
        <v>74</v>
      </c>
      <c r="AY207" s="158" t="s">
        <v>208</v>
      </c>
    </row>
    <row r="208" spans="2:51" s="14" customFormat="1" ht="12">
      <c r="B208" s="164"/>
      <c r="D208" s="145" t="s">
        <v>222</v>
      </c>
      <c r="E208" s="165" t="s">
        <v>19</v>
      </c>
      <c r="F208" s="166" t="s">
        <v>226</v>
      </c>
      <c r="H208" s="167">
        <v>41.848</v>
      </c>
      <c r="I208" s="168"/>
      <c r="L208" s="164"/>
      <c r="M208" s="169"/>
      <c r="T208" s="170"/>
      <c r="AT208" s="165" t="s">
        <v>222</v>
      </c>
      <c r="AU208" s="165" t="s">
        <v>82</v>
      </c>
      <c r="AV208" s="14" t="s">
        <v>112</v>
      </c>
      <c r="AW208" s="14" t="s">
        <v>35</v>
      </c>
      <c r="AX208" s="14" t="s">
        <v>80</v>
      </c>
      <c r="AY208" s="165" t="s">
        <v>208</v>
      </c>
    </row>
    <row r="209" spans="2:65" s="1" customFormat="1" ht="16.5" customHeight="1">
      <c r="B209" s="33"/>
      <c r="C209" s="132" t="s">
        <v>7</v>
      </c>
      <c r="D209" s="132" t="s">
        <v>212</v>
      </c>
      <c r="E209" s="133" t="s">
        <v>1350</v>
      </c>
      <c r="F209" s="134" t="s">
        <v>1351</v>
      </c>
      <c r="G209" s="135" t="s">
        <v>215</v>
      </c>
      <c r="H209" s="136">
        <v>126.416</v>
      </c>
      <c r="I209" s="137"/>
      <c r="J209" s="138">
        <f>ROUND(I209*H209,2)</f>
        <v>0</v>
      </c>
      <c r="K209" s="134" t="s">
        <v>216</v>
      </c>
      <c r="L209" s="33"/>
      <c r="M209" s="139" t="s">
        <v>19</v>
      </c>
      <c r="N209" s="140" t="s">
        <v>45</v>
      </c>
      <c r="P209" s="141">
        <f>O209*H209</f>
        <v>0</v>
      </c>
      <c r="Q209" s="141">
        <v>0.0026919</v>
      </c>
      <c r="R209" s="141">
        <f>Q209*H209</f>
        <v>0.3402992304</v>
      </c>
      <c r="S209" s="141">
        <v>0</v>
      </c>
      <c r="T209" s="142">
        <f>S209*H209</f>
        <v>0</v>
      </c>
      <c r="AR209" s="143" t="s">
        <v>112</v>
      </c>
      <c r="AT209" s="143" t="s">
        <v>212</v>
      </c>
      <c r="AU209" s="143" t="s">
        <v>82</v>
      </c>
      <c r="AY209" s="18" t="s">
        <v>208</v>
      </c>
      <c r="BE209" s="144">
        <f>IF(N209="základní",J209,0)</f>
        <v>0</v>
      </c>
      <c r="BF209" s="144">
        <f>IF(N209="snížená",J209,0)</f>
        <v>0</v>
      </c>
      <c r="BG209" s="144">
        <f>IF(N209="zákl. přenesená",J209,0)</f>
        <v>0</v>
      </c>
      <c r="BH209" s="144">
        <f>IF(N209="sníž. přenesená",J209,0)</f>
        <v>0</v>
      </c>
      <c r="BI209" s="144">
        <f>IF(N209="nulová",J209,0)</f>
        <v>0</v>
      </c>
      <c r="BJ209" s="18" t="s">
        <v>80</v>
      </c>
      <c r="BK209" s="144">
        <f>ROUND(I209*H209,2)</f>
        <v>0</v>
      </c>
      <c r="BL209" s="18" t="s">
        <v>112</v>
      </c>
      <c r="BM209" s="143" t="s">
        <v>1684</v>
      </c>
    </row>
    <row r="210" spans="2:47" s="1" customFormat="1" ht="12">
      <c r="B210" s="33"/>
      <c r="D210" s="145" t="s">
        <v>218</v>
      </c>
      <c r="F210" s="146" t="s">
        <v>1353</v>
      </c>
      <c r="I210" s="147"/>
      <c r="L210" s="33"/>
      <c r="M210" s="148"/>
      <c r="T210" s="54"/>
      <c r="AT210" s="18" t="s">
        <v>218</v>
      </c>
      <c r="AU210" s="18" t="s">
        <v>82</v>
      </c>
    </row>
    <row r="211" spans="2:47" s="1" customFormat="1" ht="12">
      <c r="B211" s="33"/>
      <c r="D211" s="149" t="s">
        <v>220</v>
      </c>
      <c r="F211" s="150" t="s">
        <v>1685</v>
      </c>
      <c r="I211" s="147"/>
      <c r="L211" s="33"/>
      <c r="M211" s="148"/>
      <c r="T211" s="54"/>
      <c r="AT211" s="18" t="s">
        <v>220</v>
      </c>
      <c r="AU211" s="18" t="s">
        <v>82</v>
      </c>
    </row>
    <row r="212" spans="2:51" s="13" customFormat="1" ht="12">
      <c r="B212" s="157"/>
      <c r="D212" s="145" t="s">
        <v>222</v>
      </c>
      <c r="E212" s="158" t="s">
        <v>19</v>
      </c>
      <c r="F212" s="159" t="s">
        <v>1686</v>
      </c>
      <c r="H212" s="160">
        <v>38.736</v>
      </c>
      <c r="I212" s="161"/>
      <c r="L212" s="157"/>
      <c r="M212" s="162"/>
      <c r="T212" s="163"/>
      <c r="AT212" s="158" t="s">
        <v>222</v>
      </c>
      <c r="AU212" s="158" t="s">
        <v>82</v>
      </c>
      <c r="AV212" s="13" t="s">
        <v>82</v>
      </c>
      <c r="AW212" s="13" t="s">
        <v>35</v>
      </c>
      <c r="AX212" s="13" t="s">
        <v>74</v>
      </c>
      <c r="AY212" s="158" t="s">
        <v>208</v>
      </c>
    </row>
    <row r="213" spans="2:51" s="13" customFormat="1" ht="12">
      <c r="B213" s="157"/>
      <c r="D213" s="145" t="s">
        <v>222</v>
      </c>
      <c r="E213" s="158" t="s">
        <v>19</v>
      </c>
      <c r="F213" s="159" t="s">
        <v>1687</v>
      </c>
      <c r="H213" s="160">
        <v>87.68</v>
      </c>
      <c r="I213" s="161"/>
      <c r="L213" s="157"/>
      <c r="M213" s="162"/>
      <c r="T213" s="163"/>
      <c r="AT213" s="158" t="s">
        <v>222</v>
      </c>
      <c r="AU213" s="158" t="s">
        <v>82</v>
      </c>
      <c r="AV213" s="13" t="s">
        <v>82</v>
      </c>
      <c r="AW213" s="13" t="s">
        <v>35</v>
      </c>
      <c r="AX213" s="13" t="s">
        <v>74</v>
      </c>
      <c r="AY213" s="158" t="s">
        <v>208</v>
      </c>
    </row>
    <row r="214" spans="2:51" s="14" customFormat="1" ht="12">
      <c r="B214" s="164"/>
      <c r="D214" s="145" t="s">
        <v>222</v>
      </c>
      <c r="E214" s="165" t="s">
        <v>19</v>
      </c>
      <c r="F214" s="166" t="s">
        <v>226</v>
      </c>
      <c r="H214" s="167">
        <v>126.416</v>
      </c>
      <c r="I214" s="168"/>
      <c r="L214" s="164"/>
      <c r="M214" s="169"/>
      <c r="T214" s="170"/>
      <c r="AT214" s="165" t="s">
        <v>222</v>
      </c>
      <c r="AU214" s="165" t="s">
        <v>82</v>
      </c>
      <c r="AV214" s="14" t="s">
        <v>112</v>
      </c>
      <c r="AW214" s="14" t="s">
        <v>35</v>
      </c>
      <c r="AX214" s="14" t="s">
        <v>80</v>
      </c>
      <c r="AY214" s="165" t="s">
        <v>208</v>
      </c>
    </row>
    <row r="215" spans="2:65" s="1" customFormat="1" ht="16.5" customHeight="1">
      <c r="B215" s="33"/>
      <c r="C215" s="132" t="s">
        <v>533</v>
      </c>
      <c r="D215" s="132" t="s">
        <v>212</v>
      </c>
      <c r="E215" s="133" t="s">
        <v>1357</v>
      </c>
      <c r="F215" s="134" t="s">
        <v>1358</v>
      </c>
      <c r="G215" s="135" t="s">
        <v>215</v>
      </c>
      <c r="H215" s="136">
        <v>126.416</v>
      </c>
      <c r="I215" s="137"/>
      <c r="J215" s="138">
        <f>ROUND(I215*H215,2)</f>
        <v>0</v>
      </c>
      <c r="K215" s="134" t="s">
        <v>216</v>
      </c>
      <c r="L215" s="33"/>
      <c r="M215" s="139" t="s">
        <v>19</v>
      </c>
      <c r="N215" s="140" t="s">
        <v>45</v>
      </c>
      <c r="P215" s="141">
        <f>O215*H215</f>
        <v>0</v>
      </c>
      <c r="Q215" s="141">
        <v>0</v>
      </c>
      <c r="R215" s="141">
        <f>Q215*H215</f>
        <v>0</v>
      </c>
      <c r="S215" s="141">
        <v>0</v>
      </c>
      <c r="T215" s="142">
        <f>S215*H215</f>
        <v>0</v>
      </c>
      <c r="AR215" s="143" t="s">
        <v>112</v>
      </c>
      <c r="AT215" s="143" t="s">
        <v>212</v>
      </c>
      <c r="AU215" s="143" t="s">
        <v>82</v>
      </c>
      <c r="AY215" s="18" t="s">
        <v>208</v>
      </c>
      <c r="BE215" s="144">
        <f>IF(N215="základní",J215,0)</f>
        <v>0</v>
      </c>
      <c r="BF215" s="144">
        <f>IF(N215="snížená",J215,0)</f>
        <v>0</v>
      </c>
      <c r="BG215" s="144">
        <f>IF(N215="zákl. přenesená",J215,0)</f>
        <v>0</v>
      </c>
      <c r="BH215" s="144">
        <f>IF(N215="sníž. přenesená",J215,0)</f>
        <v>0</v>
      </c>
      <c r="BI215" s="144">
        <f>IF(N215="nulová",J215,0)</f>
        <v>0</v>
      </c>
      <c r="BJ215" s="18" t="s">
        <v>80</v>
      </c>
      <c r="BK215" s="144">
        <f>ROUND(I215*H215,2)</f>
        <v>0</v>
      </c>
      <c r="BL215" s="18" t="s">
        <v>112</v>
      </c>
      <c r="BM215" s="143" t="s">
        <v>1688</v>
      </c>
    </row>
    <row r="216" spans="2:47" s="1" customFormat="1" ht="12">
      <c r="B216" s="33"/>
      <c r="D216" s="145" t="s">
        <v>218</v>
      </c>
      <c r="F216" s="146" t="s">
        <v>1360</v>
      </c>
      <c r="I216" s="147"/>
      <c r="L216" s="33"/>
      <c r="M216" s="148"/>
      <c r="T216" s="54"/>
      <c r="AT216" s="18" t="s">
        <v>218</v>
      </c>
      <c r="AU216" s="18" t="s">
        <v>82</v>
      </c>
    </row>
    <row r="217" spans="2:47" s="1" customFormat="1" ht="12">
      <c r="B217" s="33"/>
      <c r="D217" s="149" t="s">
        <v>220</v>
      </c>
      <c r="F217" s="150" t="s">
        <v>1689</v>
      </c>
      <c r="I217" s="147"/>
      <c r="L217" s="33"/>
      <c r="M217" s="148"/>
      <c r="T217" s="54"/>
      <c r="AT217" s="18" t="s">
        <v>220</v>
      </c>
      <c r="AU217" s="18" t="s">
        <v>82</v>
      </c>
    </row>
    <row r="218" spans="2:65" s="1" customFormat="1" ht="16.5" customHeight="1">
      <c r="B218" s="33"/>
      <c r="C218" s="132" t="s">
        <v>1430</v>
      </c>
      <c r="D218" s="132" t="s">
        <v>212</v>
      </c>
      <c r="E218" s="133" t="s">
        <v>1690</v>
      </c>
      <c r="F218" s="134" t="s">
        <v>1691</v>
      </c>
      <c r="G218" s="135" t="s">
        <v>286</v>
      </c>
      <c r="H218" s="136">
        <v>6.25</v>
      </c>
      <c r="I218" s="137"/>
      <c r="J218" s="138">
        <f>ROUND(I218*H218,2)</f>
        <v>0</v>
      </c>
      <c r="K218" s="134" t="s">
        <v>216</v>
      </c>
      <c r="L218" s="33"/>
      <c r="M218" s="139" t="s">
        <v>19</v>
      </c>
      <c r="N218" s="140" t="s">
        <v>45</v>
      </c>
      <c r="P218" s="141">
        <f>O218*H218</f>
        <v>0</v>
      </c>
      <c r="Q218" s="141">
        <v>1.0606208</v>
      </c>
      <c r="R218" s="141">
        <f>Q218*H218</f>
        <v>6.62888</v>
      </c>
      <c r="S218" s="141">
        <v>0</v>
      </c>
      <c r="T218" s="142">
        <f>S218*H218</f>
        <v>0</v>
      </c>
      <c r="AR218" s="143" t="s">
        <v>112</v>
      </c>
      <c r="AT218" s="143" t="s">
        <v>212</v>
      </c>
      <c r="AU218" s="143" t="s">
        <v>82</v>
      </c>
      <c r="AY218" s="18" t="s">
        <v>208</v>
      </c>
      <c r="BE218" s="144">
        <f>IF(N218="základní",J218,0)</f>
        <v>0</v>
      </c>
      <c r="BF218" s="144">
        <f>IF(N218="snížená",J218,0)</f>
        <v>0</v>
      </c>
      <c r="BG218" s="144">
        <f>IF(N218="zákl. přenesená",J218,0)</f>
        <v>0</v>
      </c>
      <c r="BH218" s="144">
        <f>IF(N218="sníž. přenesená",J218,0)</f>
        <v>0</v>
      </c>
      <c r="BI218" s="144">
        <f>IF(N218="nulová",J218,0)</f>
        <v>0</v>
      </c>
      <c r="BJ218" s="18" t="s">
        <v>80</v>
      </c>
      <c r="BK218" s="144">
        <f>ROUND(I218*H218,2)</f>
        <v>0</v>
      </c>
      <c r="BL218" s="18" t="s">
        <v>112</v>
      </c>
      <c r="BM218" s="143" t="s">
        <v>1692</v>
      </c>
    </row>
    <row r="219" spans="2:47" s="1" customFormat="1" ht="12">
      <c r="B219" s="33"/>
      <c r="D219" s="145" t="s">
        <v>218</v>
      </c>
      <c r="F219" s="146" t="s">
        <v>1693</v>
      </c>
      <c r="I219" s="147"/>
      <c r="L219" s="33"/>
      <c r="M219" s="148"/>
      <c r="T219" s="54"/>
      <c r="AT219" s="18" t="s">
        <v>218</v>
      </c>
      <c r="AU219" s="18" t="s">
        <v>82</v>
      </c>
    </row>
    <row r="220" spans="2:47" s="1" customFormat="1" ht="12">
      <c r="B220" s="33"/>
      <c r="D220" s="149" t="s">
        <v>220</v>
      </c>
      <c r="F220" s="150" t="s">
        <v>1694</v>
      </c>
      <c r="I220" s="147"/>
      <c r="L220" s="33"/>
      <c r="M220" s="148"/>
      <c r="T220" s="54"/>
      <c r="AT220" s="18" t="s">
        <v>220</v>
      </c>
      <c r="AU220" s="18" t="s">
        <v>82</v>
      </c>
    </row>
    <row r="221" spans="2:51" s="12" customFormat="1" ht="12">
      <c r="B221" s="151"/>
      <c r="D221" s="145" t="s">
        <v>222</v>
      </c>
      <c r="E221" s="152" t="s">
        <v>19</v>
      </c>
      <c r="F221" s="153" t="s">
        <v>1695</v>
      </c>
      <c r="H221" s="152" t="s">
        <v>19</v>
      </c>
      <c r="I221" s="154"/>
      <c r="L221" s="151"/>
      <c r="M221" s="155"/>
      <c r="T221" s="156"/>
      <c r="AT221" s="152" t="s">
        <v>222</v>
      </c>
      <c r="AU221" s="152" t="s">
        <v>82</v>
      </c>
      <c r="AV221" s="12" t="s">
        <v>80</v>
      </c>
      <c r="AW221" s="12" t="s">
        <v>35</v>
      </c>
      <c r="AX221" s="12" t="s">
        <v>74</v>
      </c>
      <c r="AY221" s="152" t="s">
        <v>208</v>
      </c>
    </row>
    <row r="222" spans="2:51" s="13" customFormat="1" ht="12">
      <c r="B222" s="157"/>
      <c r="D222" s="145" t="s">
        <v>222</v>
      </c>
      <c r="E222" s="158" t="s">
        <v>19</v>
      </c>
      <c r="F222" s="159" t="s">
        <v>1696</v>
      </c>
      <c r="H222" s="160">
        <v>6.25</v>
      </c>
      <c r="I222" s="161"/>
      <c r="L222" s="157"/>
      <c r="M222" s="162"/>
      <c r="T222" s="163"/>
      <c r="AT222" s="158" t="s">
        <v>222</v>
      </c>
      <c r="AU222" s="158" t="s">
        <v>82</v>
      </c>
      <c r="AV222" s="13" t="s">
        <v>82</v>
      </c>
      <c r="AW222" s="13" t="s">
        <v>35</v>
      </c>
      <c r="AX222" s="13" t="s">
        <v>74</v>
      </c>
      <c r="AY222" s="158" t="s">
        <v>208</v>
      </c>
    </row>
    <row r="223" spans="2:51" s="14" customFormat="1" ht="12">
      <c r="B223" s="164"/>
      <c r="D223" s="145" t="s">
        <v>222</v>
      </c>
      <c r="E223" s="165" t="s">
        <v>19</v>
      </c>
      <c r="F223" s="166" t="s">
        <v>226</v>
      </c>
      <c r="H223" s="167">
        <v>6.25</v>
      </c>
      <c r="I223" s="168"/>
      <c r="L223" s="164"/>
      <c r="M223" s="169"/>
      <c r="T223" s="170"/>
      <c r="AT223" s="165" t="s">
        <v>222</v>
      </c>
      <c r="AU223" s="165" t="s">
        <v>82</v>
      </c>
      <c r="AV223" s="14" t="s">
        <v>112</v>
      </c>
      <c r="AW223" s="14" t="s">
        <v>35</v>
      </c>
      <c r="AX223" s="14" t="s">
        <v>80</v>
      </c>
      <c r="AY223" s="165" t="s">
        <v>208</v>
      </c>
    </row>
    <row r="224" spans="2:65" s="1" customFormat="1" ht="21.75" customHeight="1">
      <c r="B224" s="33"/>
      <c r="C224" s="132" t="s">
        <v>919</v>
      </c>
      <c r="D224" s="132" t="s">
        <v>212</v>
      </c>
      <c r="E224" s="133" t="s">
        <v>1697</v>
      </c>
      <c r="F224" s="134" t="s">
        <v>1698</v>
      </c>
      <c r="G224" s="135" t="s">
        <v>215</v>
      </c>
      <c r="H224" s="136">
        <v>23.935</v>
      </c>
      <c r="I224" s="137"/>
      <c r="J224" s="138">
        <f>ROUND(I224*H224,2)</f>
        <v>0</v>
      </c>
      <c r="K224" s="134" t="s">
        <v>216</v>
      </c>
      <c r="L224" s="33"/>
      <c r="M224" s="139" t="s">
        <v>19</v>
      </c>
      <c r="N224" s="140" t="s">
        <v>45</v>
      </c>
      <c r="P224" s="141">
        <f>O224*H224</f>
        <v>0</v>
      </c>
      <c r="Q224" s="141">
        <v>0.67488604</v>
      </c>
      <c r="R224" s="141">
        <f>Q224*H224</f>
        <v>16.153397367399997</v>
      </c>
      <c r="S224" s="141">
        <v>0</v>
      </c>
      <c r="T224" s="142">
        <f>S224*H224</f>
        <v>0</v>
      </c>
      <c r="AR224" s="143" t="s">
        <v>112</v>
      </c>
      <c r="AT224" s="143" t="s">
        <v>212</v>
      </c>
      <c r="AU224" s="143" t="s">
        <v>82</v>
      </c>
      <c r="AY224" s="18" t="s">
        <v>208</v>
      </c>
      <c r="BE224" s="144">
        <f>IF(N224="základní",J224,0)</f>
        <v>0</v>
      </c>
      <c r="BF224" s="144">
        <f>IF(N224="snížená",J224,0)</f>
        <v>0</v>
      </c>
      <c r="BG224" s="144">
        <f>IF(N224="zákl. přenesená",J224,0)</f>
        <v>0</v>
      </c>
      <c r="BH224" s="144">
        <f>IF(N224="sníž. přenesená",J224,0)</f>
        <v>0</v>
      </c>
      <c r="BI224" s="144">
        <f>IF(N224="nulová",J224,0)</f>
        <v>0</v>
      </c>
      <c r="BJ224" s="18" t="s">
        <v>80</v>
      </c>
      <c r="BK224" s="144">
        <f>ROUND(I224*H224,2)</f>
        <v>0</v>
      </c>
      <c r="BL224" s="18" t="s">
        <v>112</v>
      </c>
      <c r="BM224" s="143" t="s">
        <v>1699</v>
      </c>
    </row>
    <row r="225" spans="2:47" s="1" customFormat="1" ht="19.5">
      <c r="B225" s="33"/>
      <c r="D225" s="145" t="s">
        <v>218</v>
      </c>
      <c r="F225" s="146" t="s">
        <v>1700</v>
      </c>
      <c r="I225" s="147"/>
      <c r="L225" s="33"/>
      <c r="M225" s="148"/>
      <c r="T225" s="54"/>
      <c r="AT225" s="18" t="s">
        <v>218</v>
      </c>
      <c r="AU225" s="18" t="s">
        <v>82</v>
      </c>
    </row>
    <row r="226" spans="2:47" s="1" customFormat="1" ht="12">
      <c r="B226" s="33"/>
      <c r="D226" s="149" t="s">
        <v>220</v>
      </c>
      <c r="F226" s="150" t="s">
        <v>1701</v>
      </c>
      <c r="I226" s="147"/>
      <c r="L226" s="33"/>
      <c r="M226" s="148"/>
      <c r="T226" s="54"/>
      <c r="AT226" s="18" t="s">
        <v>220</v>
      </c>
      <c r="AU226" s="18" t="s">
        <v>82</v>
      </c>
    </row>
    <row r="227" spans="2:51" s="13" customFormat="1" ht="12">
      <c r="B227" s="157"/>
      <c r="D227" s="145" t="s">
        <v>222</v>
      </c>
      <c r="E227" s="158" t="s">
        <v>19</v>
      </c>
      <c r="F227" s="159" t="s">
        <v>1702</v>
      </c>
      <c r="H227" s="160">
        <v>1.535</v>
      </c>
      <c r="I227" s="161"/>
      <c r="L227" s="157"/>
      <c r="M227" s="162"/>
      <c r="T227" s="163"/>
      <c r="AT227" s="158" t="s">
        <v>222</v>
      </c>
      <c r="AU227" s="158" t="s">
        <v>82</v>
      </c>
      <c r="AV227" s="13" t="s">
        <v>82</v>
      </c>
      <c r="AW227" s="13" t="s">
        <v>35</v>
      </c>
      <c r="AX227" s="13" t="s">
        <v>74</v>
      </c>
      <c r="AY227" s="158" t="s">
        <v>208</v>
      </c>
    </row>
    <row r="228" spans="2:51" s="13" customFormat="1" ht="12">
      <c r="B228" s="157"/>
      <c r="D228" s="145" t="s">
        <v>222</v>
      </c>
      <c r="E228" s="158" t="s">
        <v>19</v>
      </c>
      <c r="F228" s="159" t="s">
        <v>1703</v>
      </c>
      <c r="H228" s="160">
        <v>22.4</v>
      </c>
      <c r="I228" s="161"/>
      <c r="L228" s="157"/>
      <c r="M228" s="162"/>
      <c r="T228" s="163"/>
      <c r="AT228" s="158" t="s">
        <v>222</v>
      </c>
      <c r="AU228" s="158" t="s">
        <v>82</v>
      </c>
      <c r="AV228" s="13" t="s">
        <v>82</v>
      </c>
      <c r="AW228" s="13" t="s">
        <v>35</v>
      </c>
      <c r="AX228" s="13" t="s">
        <v>74</v>
      </c>
      <c r="AY228" s="158" t="s">
        <v>208</v>
      </c>
    </row>
    <row r="229" spans="2:51" s="14" customFormat="1" ht="12">
      <c r="B229" s="164"/>
      <c r="D229" s="145" t="s">
        <v>222</v>
      </c>
      <c r="E229" s="165" t="s">
        <v>19</v>
      </c>
      <c r="F229" s="166" t="s">
        <v>226</v>
      </c>
      <c r="H229" s="167">
        <v>23.935</v>
      </c>
      <c r="I229" s="168"/>
      <c r="L229" s="164"/>
      <c r="M229" s="169"/>
      <c r="T229" s="170"/>
      <c r="AT229" s="165" t="s">
        <v>222</v>
      </c>
      <c r="AU229" s="165" t="s">
        <v>82</v>
      </c>
      <c r="AV229" s="14" t="s">
        <v>112</v>
      </c>
      <c r="AW229" s="14" t="s">
        <v>35</v>
      </c>
      <c r="AX229" s="14" t="s">
        <v>80</v>
      </c>
      <c r="AY229" s="165" t="s">
        <v>208</v>
      </c>
    </row>
    <row r="230" spans="2:65" s="1" customFormat="1" ht="16.5" customHeight="1">
      <c r="B230" s="33"/>
      <c r="C230" s="132" t="s">
        <v>1039</v>
      </c>
      <c r="D230" s="132" t="s">
        <v>212</v>
      </c>
      <c r="E230" s="133" t="s">
        <v>1368</v>
      </c>
      <c r="F230" s="134" t="s">
        <v>1369</v>
      </c>
      <c r="G230" s="135" t="s">
        <v>286</v>
      </c>
      <c r="H230" s="136">
        <v>0.395</v>
      </c>
      <c r="I230" s="137"/>
      <c r="J230" s="138">
        <f>ROUND(I230*H230,2)</f>
        <v>0</v>
      </c>
      <c r="K230" s="134" t="s">
        <v>216</v>
      </c>
      <c r="L230" s="33"/>
      <c r="M230" s="139" t="s">
        <v>19</v>
      </c>
      <c r="N230" s="140" t="s">
        <v>45</v>
      </c>
      <c r="P230" s="141">
        <f>O230*H230</f>
        <v>0</v>
      </c>
      <c r="Q230" s="141">
        <v>1.05940312</v>
      </c>
      <c r="R230" s="141">
        <f>Q230*H230</f>
        <v>0.4184642324</v>
      </c>
      <c r="S230" s="141">
        <v>0</v>
      </c>
      <c r="T230" s="142">
        <f>S230*H230</f>
        <v>0</v>
      </c>
      <c r="AR230" s="143" t="s">
        <v>112</v>
      </c>
      <c r="AT230" s="143" t="s">
        <v>212</v>
      </c>
      <c r="AU230" s="143" t="s">
        <v>82</v>
      </c>
      <c r="AY230" s="18" t="s">
        <v>208</v>
      </c>
      <c r="BE230" s="144">
        <f>IF(N230="základní",J230,0)</f>
        <v>0</v>
      </c>
      <c r="BF230" s="144">
        <f>IF(N230="snížená",J230,0)</f>
        <v>0</v>
      </c>
      <c r="BG230" s="144">
        <f>IF(N230="zákl. přenesená",J230,0)</f>
        <v>0</v>
      </c>
      <c r="BH230" s="144">
        <f>IF(N230="sníž. přenesená",J230,0)</f>
        <v>0</v>
      </c>
      <c r="BI230" s="144">
        <f>IF(N230="nulová",J230,0)</f>
        <v>0</v>
      </c>
      <c r="BJ230" s="18" t="s">
        <v>80</v>
      </c>
      <c r="BK230" s="144">
        <f>ROUND(I230*H230,2)</f>
        <v>0</v>
      </c>
      <c r="BL230" s="18" t="s">
        <v>112</v>
      </c>
      <c r="BM230" s="143" t="s">
        <v>1704</v>
      </c>
    </row>
    <row r="231" spans="2:47" s="1" customFormat="1" ht="19.5">
      <c r="B231" s="33"/>
      <c r="D231" s="145" t="s">
        <v>218</v>
      </c>
      <c r="F231" s="146" t="s">
        <v>1371</v>
      </c>
      <c r="I231" s="147"/>
      <c r="L231" s="33"/>
      <c r="M231" s="148"/>
      <c r="T231" s="54"/>
      <c r="AT231" s="18" t="s">
        <v>218</v>
      </c>
      <c r="AU231" s="18" t="s">
        <v>82</v>
      </c>
    </row>
    <row r="232" spans="2:47" s="1" customFormat="1" ht="12">
      <c r="B232" s="33"/>
      <c r="D232" s="149" t="s">
        <v>220</v>
      </c>
      <c r="F232" s="150" t="s">
        <v>1705</v>
      </c>
      <c r="I232" s="147"/>
      <c r="L232" s="33"/>
      <c r="M232" s="148"/>
      <c r="T232" s="54"/>
      <c r="AT232" s="18" t="s">
        <v>220</v>
      </c>
      <c r="AU232" s="18" t="s">
        <v>82</v>
      </c>
    </row>
    <row r="233" spans="2:51" s="13" customFormat="1" ht="12">
      <c r="B233" s="157"/>
      <c r="D233" s="145" t="s">
        <v>222</v>
      </c>
      <c r="E233" s="158" t="s">
        <v>19</v>
      </c>
      <c r="F233" s="159" t="s">
        <v>1706</v>
      </c>
      <c r="H233" s="160">
        <v>0.395</v>
      </c>
      <c r="I233" s="161"/>
      <c r="L233" s="157"/>
      <c r="M233" s="162"/>
      <c r="T233" s="163"/>
      <c r="AT233" s="158" t="s">
        <v>222</v>
      </c>
      <c r="AU233" s="158" t="s">
        <v>82</v>
      </c>
      <c r="AV233" s="13" t="s">
        <v>82</v>
      </c>
      <c r="AW233" s="13" t="s">
        <v>35</v>
      </c>
      <c r="AX233" s="13" t="s">
        <v>80</v>
      </c>
      <c r="AY233" s="158" t="s">
        <v>208</v>
      </c>
    </row>
    <row r="234" spans="2:65" s="1" customFormat="1" ht="16.5" customHeight="1">
      <c r="B234" s="33"/>
      <c r="C234" s="132" t="s">
        <v>921</v>
      </c>
      <c r="D234" s="132" t="s">
        <v>212</v>
      </c>
      <c r="E234" s="133" t="s">
        <v>1707</v>
      </c>
      <c r="F234" s="134" t="s">
        <v>1708</v>
      </c>
      <c r="G234" s="135" t="s">
        <v>682</v>
      </c>
      <c r="H234" s="136">
        <v>1</v>
      </c>
      <c r="I234" s="137"/>
      <c r="J234" s="138">
        <f>ROUND(I234*H234,2)</f>
        <v>0</v>
      </c>
      <c r="K234" s="134" t="s">
        <v>19</v>
      </c>
      <c r="L234" s="33"/>
      <c r="M234" s="139" t="s">
        <v>19</v>
      </c>
      <c r="N234" s="140" t="s">
        <v>45</v>
      </c>
      <c r="P234" s="141">
        <f>O234*H234</f>
        <v>0</v>
      </c>
      <c r="Q234" s="141">
        <v>0</v>
      </c>
      <c r="R234" s="141">
        <f>Q234*H234</f>
        <v>0</v>
      </c>
      <c r="S234" s="141">
        <v>0</v>
      </c>
      <c r="T234" s="142">
        <f>S234*H234</f>
        <v>0</v>
      </c>
      <c r="AR234" s="143" t="s">
        <v>112</v>
      </c>
      <c r="AT234" s="143" t="s">
        <v>212</v>
      </c>
      <c r="AU234" s="143" t="s">
        <v>82</v>
      </c>
      <c r="AY234" s="18" t="s">
        <v>208</v>
      </c>
      <c r="BE234" s="144">
        <f>IF(N234="základní",J234,0)</f>
        <v>0</v>
      </c>
      <c r="BF234" s="144">
        <f>IF(N234="snížená",J234,0)</f>
        <v>0</v>
      </c>
      <c r="BG234" s="144">
        <f>IF(N234="zákl. přenesená",J234,0)</f>
        <v>0</v>
      </c>
      <c r="BH234" s="144">
        <f>IF(N234="sníž. přenesená",J234,0)</f>
        <v>0</v>
      </c>
      <c r="BI234" s="144">
        <f>IF(N234="nulová",J234,0)</f>
        <v>0</v>
      </c>
      <c r="BJ234" s="18" t="s">
        <v>80</v>
      </c>
      <c r="BK234" s="144">
        <f>ROUND(I234*H234,2)</f>
        <v>0</v>
      </c>
      <c r="BL234" s="18" t="s">
        <v>112</v>
      </c>
      <c r="BM234" s="143" t="s">
        <v>1709</v>
      </c>
    </row>
    <row r="235" spans="2:47" s="1" customFormat="1" ht="12">
      <c r="B235" s="33"/>
      <c r="D235" s="145" t="s">
        <v>218</v>
      </c>
      <c r="F235" s="146" t="s">
        <v>1708</v>
      </c>
      <c r="I235" s="147"/>
      <c r="L235" s="33"/>
      <c r="M235" s="148"/>
      <c r="T235" s="54"/>
      <c r="AT235" s="18" t="s">
        <v>218</v>
      </c>
      <c r="AU235" s="18" t="s">
        <v>82</v>
      </c>
    </row>
    <row r="236" spans="2:63" s="11" customFormat="1" ht="22.9" customHeight="1">
      <c r="B236" s="120"/>
      <c r="D236" s="121" t="s">
        <v>73</v>
      </c>
      <c r="E236" s="130" t="s">
        <v>90</v>
      </c>
      <c r="F236" s="130" t="s">
        <v>1160</v>
      </c>
      <c r="I236" s="123"/>
      <c r="J236" s="131">
        <f>BK236</f>
        <v>0</v>
      </c>
      <c r="L236" s="120"/>
      <c r="M236" s="125"/>
      <c r="P236" s="126">
        <f>SUM(P237:P383)</f>
        <v>0</v>
      </c>
      <c r="R236" s="126">
        <f>SUM(R237:R383)</f>
        <v>448.2501638133399</v>
      </c>
      <c r="T236" s="127">
        <f>SUM(T237:T383)</f>
        <v>0</v>
      </c>
      <c r="AR236" s="121" t="s">
        <v>80</v>
      </c>
      <c r="AT236" s="128" t="s">
        <v>73</v>
      </c>
      <c r="AU236" s="128" t="s">
        <v>80</v>
      </c>
      <c r="AY236" s="121" t="s">
        <v>208</v>
      </c>
      <c r="BK236" s="129">
        <f>SUM(BK237:BK383)</f>
        <v>0</v>
      </c>
    </row>
    <row r="237" spans="2:65" s="1" customFormat="1" ht="16.5" customHeight="1">
      <c r="B237" s="33"/>
      <c r="C237" s="132" t="s">
        <v>1127</v>
      </c>
      <c r="D237" s="132" t="s">
        <v>212</v>
      </c>
      <c r="E237" s="133" t="s">
        <v>1710</v>
      </c>
      <c r="F237" s="134" t="s">
        <v>1711</v>
      </c>
      <c r="G237" s="135" t="s">
        <v>762</v>
      </c>
      <c r="H237" s="136">
        <v>2.569</v>
      </c>
      <c r="I237" s="137"/>
      <c r="J237" s="138">
        <f>ROUND(I237*H237,2)</f>
        <v>0</v>
      </c>
      <c r="K237" s="134" t="s">
        <v>216</v>
      </c>
      <c r="L237" s="33"/>
      <c r="M237" s="139" t="s">
        <v>19</v>
      </c>
      <c r="N237" s="140" t="s">
        <v>45</v>
      </c>
      <c r="P237" s="141">
        <f>O237*H237</f>
        <v>0</v>
      </c>
      <c r="Q237" s="141">
        <v>1.8775</v>
      </c>
      <c r="R237" s="141">
        <f>Q237*H237</f>
        <v>4.8232975</v>
      </c>
      <c r="S237" s="141">
        <v>0</v>
      </c>
      <c r="T237" s="142">
        <f>S237*H237</f>
        <v>0</v>
      </c>
      <c r="AR237" s="143" t="s">
        <v>112</v>
      </c>
      <c r="AT237" s="143" t="s">
        <v>212</v>
      </c>
      <c r="AU237" s="143" t="s">
        <v>82</v>
      </c>
      <c r="AY237" s="18" t="s">
        <v>208</v>
      </c>
      <c r="BE237" s="144">
        <f>IF(N237="základní",J237,0)</f>
        <v>0</v>
      </c>
      <c r="BF237" s="144">
        <f>IF(N237="snížená",J237,0)</f>
        <v>0</v>
      </c>
      <c r="BG237" s="144">
        <f>IF(N237="zákl. přenesená",J237,0)</f>
        <v>0</v>
      </c>
      <c r="BH237" s="144">
        <f>IF(N237="sníž. přenesená",J237,0)</f>
        <v>0</v>
      </c>
      <c r="BI237" s="144">
        <f>IF(N237="nulová",J237,0)</f>
        <v>0</v>
      </c>
      <c r="BJ237" s="18" t="s">
        <v>80</v>
      </c>
      <c r="BK237" s="144">
        <f>ROUND(I237*H237,2)</f>
        <v>0</v>
      </c>
      <c r="BL237" s="18" t="s">
        <v>112</v>
      </c>
      <c r="BM237" s="143" t="s">
        <v>1712</v>
      </c>
    </row>
    <row r="238" spans="2:47" s="1" customFormat="1" ht="12">
      <c r="B238" s="33"/>
      <c r="D238" s="145" t="s">
        <v>218</v>
      </c>
      <c r="F238" s="146" t="s">
        <v>1713</v>
      </c>
      <c r="I238" s="147"/>
      <c r="L238" s="33"/>
      <c r="M238" s="148"/>
      <c r="T238" s="54"/>
      <c r="AT238" s="18" t="s">
        <v>218</v>
      </c>
      <c r="AU238" s="18" t="s">
        <v>82</v>
      </c>
    </row>
    <row r="239" spans="2:47" s="1" customFormat="1" ht="12">
      <c r="B239" s="33"/>
      <c r="D239" s="149" t="s">
        <v>220</v>
      </c>
      <c r="F239" s="150" t="s">
        <v>1714</v>
      </c>
      <c r="I239" s="147"/>
      <c r="L239" s="33"/>
      <c r="M239" s="148"/>
      <c r="T239" s="54"/>
      <c r="AT239" s="18" t="s">
        <v>220</v>
      </c>
      <c r="AU239" s="18" t="s">
        <v>82</v>
      </c>
    </row>
    <row r="240" spans="2:51" s="13" customFormat="1" ht="12">
      <c r="B240" s="157"/>
      <c r="D240" s="145" t="s">
        <v>222</v>
      </c>
      <c r="E240" s="158" t="s">
        <v>19</v>
      </c>
      <c r="F240" s="159" t="s">
        <v>1715</v>
      </c>
      <c r="H240" s="160">
        <v>1.785</v>
      </c>
      <c r="I240" s="161"/>
      <c r="L240" s="157"/>
      <c r="M240" s="162"/>
      <c r="T240" s="163"/>
      <c r="AT240" s="158" t="s">
        <v>222</v>
      </c>
      <c r="AU240" s="158" t="s">
        <v>82</v>
      </c>
      <c r="AV240" s="13" t="s">
        <v>82</v>
      </c>
      <c r="AW240" s="13" t="s">
        <v>35</v>
      </c>
      <c r="AX240" s="13" t="s">
        <v>74</v>
      </c>
      <c r="AY240" s="158" t="s">
        <v>208</v>
      </c>
    </row>
    <row r="241" spans="2:51" s="13" customFormat="1" ht="12">
      <c r="B241" s="157"/>
      <c r="D241" s="145" t="s">
        <v>222</v>
      </c>
      <c r="E241" s="158" t="s">
        <v>19</v>
      </c>
      <c r="F241" s="159" t="s">
        <v>1716</v>
      </c>
      <c r="H241" s="160">
        <v>0.784</v>
      </c>
      <c r="I241" s="161"/>
      <c r="L241" s="157"/>
      <c r="M241" s="162"/>
      <c r="T241" s="163"/>
      <c r="AT241" s="158" t="s">
        <v>222</v>
      </c>
      <c r="AU241" s="158" t="s">
        <v>82</v>
      </c>
      <c r="AV241" s="13" t="s">
        <v>82</v>
      </c>
      <c r="AW241" s="13" t="s">
        <v>35</v>
      </c>
      <c r="AX241" s="13" t="s">
        <v>74</v>
      </c>
      <c r="AY241" s="158" t="s">
        <v>208</v>
      </c>
    </row>
    <row r="242" spans="2:51" s="14" customFormat="1" ht="12">
      <c r="B242" s="164"/>
      <c r="D242" s="145" t="s">
        <v>222</v>
      </c>
      <c r="E242" s="165" t="s">
        <v>19</v>
      </c>
      <c r="F242" s="166" t="s">
        <v>226</v>
      </c>
      <c r="H242" s="167">
        <v>2.569</v>
      </c>
      <c r="I242" s="168"/>
      <c r="L242" s="164"/>
      <c r="M242" s="169"/>
      <c r="T242" s="170"/>
      <c r="AT242" s="165" t="s">
        <v>222</v>
      </c>
      <c r="AU242" s="165" t="s">
        <v>82</v>
      </c>
      <c r="AV242" s="14" t="s">
        <v>112</v>
      </c>
      <c r="AW242" s="14" t="s">
        <v>35</v>
      </c>
      <c r="AX242" s="14" t="s">
        <v>80</v>
      </c>
      <c r="AY242" s="165" t="s">
        <v>208</v>
      </c>
    </row>
    <row r="243" spans="2:65" s="1" customFormat="1" ht="21.75" customHeight="1">
      <c r="B243" s="33"/>
      <c r="C243" s="132" t="s">
        <v>924</v>
      </c>
      <c r="D243" s="132" t="s">
        <v>212</v>
      </c>
      <c r="E243" s="133" t="s">
        <v>1717</v>
      </c>
      <c r="F243" s="134" t="s">
        <v>1718</v>
      </c>
      <c r="G243" s="135" t="s">
        <v>215</v>
      </c>
      <c r="H243" s="136">
        <v>15.675</v>
      </c>
      <c r="I243" s="137"/>
      <c r="J243" s="138">
        <f>ROUND(I243*H243,2)</f>
        <v>0</v>
      </c>
      <c r="K243" s="134" t="s">
        <v>216</v>
      </c>
      <c r="L243" s="33"/>
      <c r="M243" s="139" t="s">
        <v>19</v>
      </c>
      <c r="N243" s="140" t="s">
        <v>45</v>
      </c>
      <c r="P243" s="141">
        <f>O243*H243</f>
        <v>0</v>
      </c>
      <c r="Q243" s="141">
        <v>0.67488604</v>
      </c>
      <c r="R243" s="141">
        <f>Q243*H243</f>
        <v>10.578838677</v>
      </c>
      <c r="S243" s="141">
        <v>0</v>
      </c>
      <c r="T243" s="142">
        <f>S243*H243</f>
        <v>0</v>
      </c>
      <c r="AR243" s="143" t="s">
        <v>112</v>
      </c>
      <c r="AT243" s="143" t="s">
        <v>212</v>
      </c>
      <c r="AU243" s="143" t="s">
        <v>82</v>
      </c>
      <c r="AY243" s="18" t="s">
        <v>208</v>
      </c>
      <c r="BE243" s="144">
        <f>IF(N243="základní",J243,0)</f>
        <v>0</v>
      </c>
      <c r="BF243" s="144">
        <f>IF(N243="snížená",J243,0)</f>
        <v>0</v>
      </c>
      <c r="BG243" s="144">
        <f>IF(N243="zákl. přenesená",J243,0)</f>
        <v>0</v>
      </c>
      <c r="BH243" s="144">
        <f>IF(N243="sníž. přenesená",J243,0)</f>
        <v>0</v>
      </c>
      <c r="BI243" s="144">
        <f>IF(N243="nulová",J243,0)</f>
        <v>0</v>
      </c>
      <c r="BJ243" s="18" t="s">
        <v>80</v>
      </c>
      <c r="BK243" s="144">
        <f>ROUND(I243*H243,2)</f>
        <v>0</v>
      </c>
      <c r="BL243" s="18" t="s">
        <v>112</v>
      </c>
      <c r="BM243" s="143" t="s">
        <v>1719</v>
      </c>
    </row>
    <row r="244" spans="2:47" s="1" customFormat="1" ht="12">
      <c r="B244" s="33"/>
      <c r="D244" s="145" t="s">
        <v>218</v>
      </c>
      <c r="F244" s="146" t="s">
        <v>1720</v>
      </c>
      <c r="I244" s="147"/>
      <c r="L244" s="33"/>
      <c r="M244" s="148"/>
      <c r="T244" s="54"/>
      <c r="AT244" s="18" t="s">
        <v>218</v>
      </c>
      <c r="AU244" s="18" t="s">
        <v>82</v>
      </c>
    </row>
    <row r="245" spans="2:47" s="1" customFormat="1" ht="12">
      <c r="B245" s="33"/>
      <c r="D245" s="149" t="s">
        <v>220</v>
      </c>
      <c r="F245" s="150" t="s">
        <v>1721</v>
      </c>
      <c r="I245" s="147"/>
      <c r="L245" s="33"/>
      <c r="M245" s="148"/>
      <c r="T245" s="54"/>
      <c r="AT245" s="18" t="s">
        <v>220</v>
      </c>
      <c r="AU245" s="18" t="s">
        <v>82</v>
      </c>
    </row>
    <row r="246" spans="2:51" s="13" customFormat="1" ht="12">
      <c r="B246" s="157"/>
      <c r="D246" s="145" t="s">
        <v>222</v>
      </c>
      <c r="E246" s="158" t="s">
        <v>19</v>
      </c>
      <c r="F246" s="159" t="s">
        <v>1722</v>
      </c>
      <c r="H246" s="160">
        <v>15.675</v>
      </c>
      <c r="I246" s="161"/>
      <c r="L246" s="157"/>
      <c r="M246" s="162"/>
      <c r="T246" s="163"/>
      <c r="AT246" s="158" t="s">
        <v>222</v>
      </c>
      <c r="AU246" s="158" t="s">
        <v>82</v>
      </c>
      <c r="AV246" s="13" t="s">
        <v>82</v>
      </c>
      <c r="AW246" s="13" t="s">
        <v>35</v>
      </c>
      <c r="AX246" s="13" t="s">
        <v>80</v>
      </c>
      <c r="AY246" s="158" t="s">
        <v>208</v>
      </c>
    </row>
    <row r="247" spans="2:65" s="1" customFormat="1" ht="16.5" customHeight="1">
      <c r="B247" s="33"/>
      <c r="C247" s="132" t="s">
        <v>1463</v>
      </c>
      <c r="D247" s="132" t="s">
        <v>212</v>
      </c>
      <c r="E247" s="133" t="s">
        <v>1723</v>
      </c>
      <c r="F247" s="134" t="s">
        <v>1724</v>
      </c>
      <c r="G247" s="135" t="s">
        <v>762</v>
      </c>
      <c r="H247" s="136">
        <v>149.035</v>
      </c>
      <c r="I247" s="137"/>
      <c r="J247" s="138">
        <f>ROUND(I247*H247,2)</f>
        <v>0</v>
      </c>
      <c r="K247" s="134" t="s">
        <v>216</v>
      </c>
      <c r="L247" s="33"/>
      <c r="M247" s="139" t="s">
        <v>19</v>
      </c>
      <c r="N247" s="140" t="s">
        <v>45</v>
      </c>
      <c r="P247" s="141">
        <f>O247*H247</f>
        <v>0</v>
      </c>
      <c r="Q247" s="141">
        <v>2.501872204</v>
      </c>
      <c r="R247" s="141">
        <f>Q247*H247</f>
        <v>372.86652392314</v>
      </c>
      <c r="S247" s="141">
        <v>0</v>
      </c>
      <c r="T247" s="142">
        <f>S247*H247</f>
        <v>0</v>
      </c>
      <c r="AR247" s="143" t="s">
        <v>112</v>
      </c>
      <c r="AT247" s="143" t="s">
        <v>212</v>
      </c>
      <c r="AU247" s="143" t="s">
        <v>82</v>
      </c>
      <c r="AY247" s="18" t="s">
        <v>208</v>
      </c>
      <c r="BE247" s="144">
        <f>IF(N247="základní",J247,0)</f>
        <v>0</v>
      </c>
      <c r="BF247" s="144">
        <f>IF(N247="snížená",J247,0)</f>
        <v>0</v>
      </c>
      <c r="BG247" s="144">
        <f>IF(N247="zákl. přenesená",J247,0)</f>
        <v>0</v>
      </c>
      <c r="BH247" s="144">
        <f>IF(N247="sníž. přenesená",J247,0)</f>
        <v>0</v>
      </c>
      <c r="BI247" s="144">
        <f>IF(N247="nulová",J247,0)</f>
        <v>0</v>
      </c>
      <c r="BJ247" s="18" t="s">
        <v>80</v>
      </c>
      <c r="BK247" s="144">
        <f>ROUND(I247*H247,2)</f>
        <v>0</v>
      </c>
      <c r="BL247" s="18" t="s">
        <v>112</v>
      </c>
      <c r="BM247" s="143" t="s">
        <v>1725</v>
      </c>
    </row>
    <row r="248" spans="2:47" s="1" customFormat="1" ht="12">
      <c r="B248" s="33"/>
      <c r="D248" s="145" t="s">
        <v>218</v>
      </c>
      <c r="F248" s="146" t="s">
        <v>1726</v>
      </c>
      <c r="I248" s="147"/>
      <c r="L248" s="33"/>
      <c r="M248" s="148"/>
      <c r="T248" s="54"/>
      <c r="AT248" s="18" t="s">
        <v>218</v>
      </c>
      <c r="AU248" s="18" t="s">
        <v>82</v>
      </c>
    </row>
    <row r="249" spans="2:47" s="1" customFormat="1" ht="12">
      <c r="B249" s="33"/>
      <c r="D249" s="149" t="s">
        <v>220</v>
      </c>
      <c r="F249" s="150" t="s">
        <v>1727</v>
      </c>
      <c r="I249" s="147"/>
      <c r="L249" s="33"/>
      <c r="M249" s="148"/>
      <c r="T249" s="54"/>
      <c r="AT249" s="18" t="s">
        <v>220</v>
      </c>
      <c r="AU249" s="18" t="s">
        <v>82</v>
      </c>
    </row>
    <row r="250" spans="2:51" s="12" customFormat="1" ht="12">
      <c r="B250" s="151"/>
      <c r="D250" s="145" t="s">
        <v>222</v>
      </c>
      <c r="E250" s="152" t="s">
        <v>19</v>
      </c>
      <c r="F250" s="153" t="s">
        <v>1728</v>
      </c>
      <c r="H250" s="152" t="s">
        <v>19</v>
      </c>
      <c r="I250" s="154"/>
      <c r="L250" s="151"/>
      <c r="M250" s="155"/>
      <c r="T250" s="156"/>
      <c r="AT250" s="152" t="s">
        <v>222</v>
      </c>
      <c r="AU250" s="152" t="s">
        <v>82</v>
      </c>
      <c r="AV250" s="12" t="s">
        <v>80</v>
      </c>
      <c r="AW250" s="12" t="s">
        <v>35</v>
      </c>
      <c r="AX250" s="12" t="s">
        <v>74</v>
      </c>
      <c r="AY250" s="152" t="s">
        <v>208</v>
      </c>
    </row>
    <row r="251" spans="2:51" s="13" customFormat="1" ht="12">
      <c r="B251" s="157"/>
      <c r="D251" s="145" t="s">
        <v>222</v>
      </c>
      <c r="E251" s="158" t="s">
        <v>19</v>
      </c>
      <c r="F251" s="159" t="s">
        <v>1729</v>
      </c>
      <c r="H251" s="160">
        <v>52.65</v>
      </c>
      <c r="I251" s="161"/>
      <c r="L251" s="157"/>
      <c r="M251" s="162"/>
      <c r="T251" s="163"/>
      <c r="AT251" s="158" t="s">
        <v>222</v>
      </c>
      <c r="AU251" s="158" t="s">
        <v>82</v>
      </c>
      <c r="AV251" s="13" t="s">
        <v>82</v>
      </c>
      <c r="AW251" s="13" t="s">
        <v>35</v>
      </c>
      <c r="AX251" s="13" t="s">
        <v>74</v>
      </c>
      <c r="AY251" s="158" t="s">
        <v>208</v>
      </c>
    </row>
    <row r="252" spans="2:51" s="13" customFormat="1" ht="12">
      <c r="B252" s="157"/>
      <c r="D252" s="145" t="s">
        <v>222</v>
      </c>
      <c r="E252" s="158" t="s">
        <v>19</v>
      </c>
      <c r="F252" s="159" t="s">
        <v>1730</v>
      </c>
      <c r="H252" s="160">
        <v>-2.85</v>
      </c>
      <c r="I252" s="161"/>
      <c r="L252" s="157"/>
      <c r="M252" s="162"/>
      <c r="T252" s="163"/>
      <c r="AT252" s="158" t="s">
        <v>222</v>
      </c>
      <c r="AU252" s="158" t="s">
        <v>82</v>
      </c>
      <c r="AV252" s="13" t="s">
        <v>82</v>
      </c>
      <c r="AW252" s="13" t="s">
        <v>35</v>
      </c>
      <c r="AX252" s="13" t="s">
        <v>74</v>
      </c>
      <c r="AY252" s="158" t="s">
        <v>208</v>
      </c>
    </row>
    <row r="253" spans="2:51" s="13" customFormat="1" ht="12">
      <c r="B253" s="157"/>
      <c r="D253" s="145" t="s">
        <v>222</v>
      </c>
      <c r="E253" s="158" t="s">
        <v>19</v>
      </c>
      <c r="F253" s="159" t="s">
        <v>1731</v>
      </c>
      <c r="H253" s="160">
        <v>-1.71</v>
      </c>
      <c r="I253" s="161"/>
      <c r="L253" s="157"/>
      <c r="M253" s="162"/>
      <c r="T253" s="163"/>
      <c r="AT253" s="158" t="s">
        <v>222</v>
      </c>
      <c r="AU253" s="158" t="s">
        <v>82</v>
      </c>
      <c r="AV253" s="13" t="s">
        <v>82</v>
      </c>
      <c r="AW253" s="13" t="s">
        <v>35</v>
      </c>
      <c r="AX253" s="13" t="s">
        <v>74</v>
      </c>
      <c r="AY253" s="158" t="s">
        <v>208</v>
      </c>
    </row>
    <row r="254" spans="2:51" s="13" customFormat="1" ht="12">
      <c r="B254" s="157"/>
      <c r="D254" s="145" t="s">
        <v>222</v>
      </c>
      <c r="E254" s="158" t="s">
        <v>19</v>
      </c>
      <c r="F254" s="159" t="s">
        <v>1730</v>
      </c>
      <c r="H254" s="160">
        <v>-2.85</v>
      </c>
      <c r="I254" s="161"/>
      <c r="L254" s="157"/>
      <c r="M254" s="162"/>
      <c r="T254" s="163"/>
      <c r="AT254" s="158" t="s">
        <v>222</v>
      </c>
      <c r="AU254" s="158" t="s">
        <v>82</v>
      </c>
      <c r="AV254" s="13" t="s">
        <v>82</v>
      </c>
      <c r="AW254" s="13" t="s">
        <v>35</v>
      </c>
      <c r="AX254" s="13" t="s">
        <v>74</v>
      </c>
      <c r="AY254" s="158" t="s">
        <v>208</v>
      </c>
    </row>
    <row r="255" spans="2:51" s="13" customFormat="1" ht="12">
      <c r="B255" s="157"/>
      <c r="D255" s="145" t="s">
        <v>222</v>
      </c>
      <c r="E255" s="158" t="s">
        <v>19</v>
      </c>
      <c r="F255" s="159" t="s">
        <v>1732</v>
      </c>
      <c r="H255" s="160">
        <v>-0.938</v>
      </c>
      <c r="I255" s="161"/>
      <c r="L255" s="157"/>
      <c r="M255" s="162"/>
      <c r="T255" s="163"/>
      <c r="AT255" s="158" t="s">
        <v>222</v>
      </c>
      <c r="AU255" s="158" t="s">
        <v>82</v>
      </c>
      <c r="AV255" s="13" t="s">
        <v>82</v>
      </c>
      <c r="AW255" s="13" t="s">
        <v>35</v>
      </c>
      <c r="AX255" s="13" t="s">
        <v>74</v>
      </c>
      <c r="AY255" s="158" t="s">
        <v>208</v>
      </c>
    </row>
    <row r="256" spans="2:51" s="13" customFormat="1" ht="12">
      <c r="B256" s="157"/>
      <c r="D256" s="145" t="s">
        <v>222</v>
      </c>
      <c r="E256" s="158" t="s">
        <v>19</v>
      </c>
      <c r="F256" s="159" t="s">
        <v>1732</v>
      </c>
      <c r="H256" s="160">
        <v>-0.938</v>
      </c>
      <c r="I256" s="161"/>
      <c r="L256" s="157"/>
      <c r="M256" s="162"/>
      <c r="T256" s="163"/>
      <c r="AT256" s="158" t="s">
        <v>222</v>
      </c>
      <c r="AU256" s="158" t="s">
        <v>82</v>
      </c>
      <c r="AV256" s="13" t="s">
        <v>82</v>
      </c>
      <c r="AW256" s="13" t="s">
        <v>35</v>
      </c>
      <c r="AX256" s="13" t="s">
        <v>74</v>
      </c>
      <c r="AY256" s="158" t="s">
        <v>208</v>
      </c>
    </row>
    <row r="257" spans="2:51" s="12" customFormat="1" ht="12">
      <c r="B257" s="151"/>
      <c r="D257" s="145" t="s">
        <v>222</v>
      </c>
      <c r="E257" s="152" t="s">
        <v>19</v>
      </c>
      <c r="F257" s="153" t="s">
        <v>1733</v>
      </c>
      <c r="H257" s="152" t="s">
        <v>19</v>
      </c>
      <c r="I257" s="154"/>
      <c r="L257" s="151"/>
      <c r="M257" s="155"/>
      <c r="T257" s="156"/>
      <c r="AT257" s="152" t="s">
        <v>222</v>
      </c>
      <c r="AU257" s="152" t="s">
        <v>82</v>
      </c>
      <c r="AV257" s="12" t="s">
        <v>80</v>
      </c>
      <c r="AW257" s="12" t="s">
        <v>35</v>
      </c>
      <c r="AX257" s="12" t="s">
        <v>74</v>
      </c>
      <c r="AY257" s="152" t="s">
        <v>208</v>
      </c>
    </row>
    <row r="258" spans="2:51" s="13" customFormat="1" ht="12">
      <c r="B258" s="157"/>
      <c r="D258" s="145" t="s">
        <v>222</v>
      </c>
      <c r="E258" s="158" t="s">
        <v>19</v>
      </c>
      <c r="F258" s="159" t="s">
        <v>1734</v>
      </c>
      <c r="H258" s="160">
        <v>54.723</v>
      </c>
      <c r="I258" s="161"/>
      <c r="L258" s="157"/>
      <c r="M258" s="162"/>
      <c r="T258" s="163"/>
      <c r="AT258" s="158" t="s">
        <v>222</v>
      </c>
      <c r="AU258" s="158" t="s">
        <v>82</v>
      </c>
      <c r="AV258" s="13" t="s">
        <v>82</v>
      </c>
      <c r="AW258" s="13" t="s">
        <v>35</v>
      </c>
      <c r="AX258" s="13" t="s">
        <v>74</v>
      </c>
      <c r="AY258" s="158" t="s">
        <v>208</v>
      </c>
    </row>
    <row r="259" spans="2:51" s="13" customFormat="1" ht="12">
      <c r="B259" s="157"/>
      <c r="D259" s="145" t="s">
        <v>222</v>
      </c>
      <c r="E259" s="158" t="s">
        <v>19</v>
      </c>
      <c r="F259" s="159" t="s">
        <v>1735</v>
      </c>
      <c r="H259" s="160">
        <v>-2.272</v>
      </c>
      <c r="I259" s="161"/>
      <c r="L259" s="157"/>
      <c r="M259" s="162"/>
      <c r="T259" s="163"/>
      <c r="AT259" s="158" t="s">
        <v>222</v>
      </c>
      <c r="AU259" s="158" t="s">
        <v>82</v>
      </c>
      <c r="AV259" s="13" t="s">
        <v>82</v>
      </c>
      <c r="AW259" s="13" t="s">
        <v>35</v>
      </c>
      <c r="AX259" s="13" t="s">
        <v>74</v>
      </c>
      <c r="AY259" s="158" t="s">
        <v>208</v>
      </c>
    </row>
    <row r="260" spans="2:51" s="13" customFormat="1" ht="12">
      <c r="B260" s="157"/>
      <c r="D260" s="145" t="s">
        <v>222</v>
      </c>
      <c r="E260" s="158" t="s">
        <v>19</v>
      </c>
      <c r="F260" s="159" t="s">
        <v>1736</v>
      </c>
      <c r="H260" s="160">
        <v>-1.8</v>
      </c>
      <c r="I260" s="161"/>
      <c r="L260" s="157"/>
      <c r="M260" s="162"/>
      <c r="T260" s="163"/>
      <c r="AT260" s="158" t="s">
        <v>222</v>
      </c>
      <c r="AU260" s="158" t="s">
        <v>82</v>
      </c>
      <c r="AV260" s="13" t="s">
        <v>82</v>
      </c>
      <c r="AW260" s="13" t="s">
        <v>35</v>
      </c>
      <c r="AX260" s="13" t="s">
        <v>74</v>
      </c>
      <c r="AY260" s="158" t="s">
        <v>208</v>
      </c>
    </row>
    <row r="261" spans="2:51" s="13" customFormat="1" ht="12">
      <c r="B261" s="157"/>
      <c r="D261" s="145" t="s">
        <v>222</v>
      </c>
      <c r="E261" s="158" t="s">
        <v>19</v>
      </c>
      <c r="F261" s="159" t="s">
        <v>1737</v>
      </c>
      <c r="H261" s="160">
        <v>-9.3</v>
      </c>
      <c r="I261" s="161"/>
      <c r="L261" s="157"/>
      <c r="M261" s="162"/>
      <c r="T261" s="163"/>
      <c r="AT261" s="158" t="s">
        <v>222</v>
      </c>
      <c r="AU261" s="158" t="s">
        <v>82</v>
      </c>
      <c r="AV261" s="13" t="s">
        <v>82</v>
      </c>
      <c r="AW261" s="13" t="s">
        <v>35</v>
      </c>
      <c r="AX261" s="13" t="s">
        <v>74</v>
      </c>
      <c r="AY261" s="158" t="s">
        <v>208</v>
      </c>
    </row>
    <row r="262" spans="2:51" s="13" customFormat="1" ht="12">
      <c r="B262" s="157"/>
      <c r="D262" s="145" t="s">
        <v>222</v>
      </c>
      <c r="E262" s="158" t="s">
        <v>19</v>
      </c>
      <c r="F262" s="159" t="s">
        <v>1738</v>
      </c>
      <c r="H262" s="160">
        <v>13.216</v>
      </c>
      <c r="I262" s="161"/>
      <c r="L262" s="157"/>
      <c r="M262" s="162"/>
      <c r="T262" s="163"/>
      <c r="AT262" s="158" t="s">
        <v>222</v>
      </c>
      <c r="AU262" s="158" t="s">
        <v>82</v>
      </c>
      <c r="AV262" s="13" t="s">
        <v>82</v>
      </c>
      <c r="AW262" s="13" t="s">
        <v>35</v>
      </c>
      <c r="AX262" s="13" t="s">
        <v>74</v>
      </c>
      <c r="AY262" s="158" t="s">
        <v>208</v>
      </c>
    </row>
    <row r="263" spans="2:51" s="13" customFormat="1" ht="12">
      <c r="B263" s="157"/>
      <c r="D263" s="145" t="s">
        <v>222</v>
      </c>
      <c r="E263" s="158" t="s">
        <v>19</v>
      </c>
      <c r="F263" s="159" t="s">
        <v>1739</v>
      </c>
      <c r="H263" s="160">
        <v>-0.82</v>
      </c>
      <c r="I263" s="161"/>
      <c r="L263" s="157"/>
      <c r="M263" s="162"/>
      <c r="T263" s="163"/>
      <c r="AT263" s="158" t="s">
        <v>222</v>
      </c>
      <c r="AU263" s="158" t="s">
        <v>82</v>
      </c>
      <c r="AV263" s="13" t="s">
        <v>82</v>
      </c>
      <c r="AW263" s="13" t="s">
        <v>35</v>
      </c>
      <c r="AX263" s="13" t="s">
        <v>74</v>
      </c>
      <c r="AY263" s="158" t="s">
        <v>208</v>
      </c>
    </row>
    <row r="264" spans="2:51" s="12" customFormat="1" ht="12">
      <c r="B264" s="151"/>
      <c r="D264" s="145" t="s">
        <v>222</v>
      </c>
      <c r="E264" s="152" t="s">
        <v>19</v>
      </c>
      <c r="F264" s="153" t="s">
        <v>1740</v>
      </c>
      <c r="H264" s="152" t="s">
        <v>19</v>
      </c>
      <c r="I264" s="154"/>
      <c r="L264" s="151"/>
      <c r="M264" s="155"/>
      <c r="T264" s="156"/>
      <c r="AT264" s="152" t="s">
        <v>222</v>
      </c>
      <c r="AU264" s="152" t="s">
        <v>82</v>
      </c>
      <c r="AV264" s="12" t="s">
        <v>80</v>
      </c>
      <c r="AW264" s="12" t="s">
        <v>35</v>
      </c>
      <c r="AX264" s="12" t="s">
        <v>74</v>
      </c>
      <c r="AY264" s="152" t="s">
        <v>208</v>
      </c>
    </row>
    <row r="265" spans="2:51" s="13" customFormat="1" ht="12">
      <c r="B265" s="157"/>
      <c r="D265" s="145" t="s">
        <v>222</v>
      </c>
      <c r="E265" s="158" t="s">
        <v>19</v>
      </c>
      <c r="F265" s="159" t="s">
        <v>1741</v>
      </c>
      <c r="H265" s="160">
        <v>55.385</v>
      </c>
      <c r="I265" s="161"/>
      <c r="L265" s="157"/>
      <c r="M265" s="162"/>
      <c r="T265" s="163"/>
      <c r="AT265" s="158" t="s">
        <v>222</v>
      </c>
      <c r="AU265" s="158" t="s">
        <v>82</v>
      </c>
      <c r="AV265" s="13" t="s">
        <v>82</v>
      </c>
      <c r="AW265" s="13" t="s">
        <v>35</v>
      </c>
      <c r="AX265" s="13" t="s">
        <v>74</v>
      </c>
      <c r="AY265" s="158" t="s">
        <v>208</v>
      </c>
    </row>
    <row r="266" spans="2:51" s="13" customFormat="1" ht="12">
      <c r="B266" s="157"/>
      <c r="D266" s="145" t="s">
        <v>222</v>
      </c>
      <c r="E266" s="158" t="s">
        <v>19</v>
      </c>
      <c r="F266" s="159" t="s">
        <v>1742</v>
      </c>
      <c r="H266" s="160">
        <v>-2.299</v>
      </c>
      <c r="I266" s="161"/>
      <c r="L266" s="157"/>
      <c r="M266" s="162"/>
      <c r="T266" s="163"/>
      <c r="AT266" s="158" t="s">
        <v>222</v>
      </c>
      <c r="AU266" s="158" t="s">
        <v>82</v>
      </c>
      <c r="AV266" s="13" t="s">
        <v>82</v>
      </c>
      <c r="AW266" s="13" t="s">
        <v>35</v>
      </c>
      <c r="AX266" s="13" t="s">
        <v>74</v>
      </c>
      <c r="AY266" s="158" t="s">
        <v>208</v>
      </c>
    </row>
    <row r="267" spans="2:51" s="13" customFormat="1" ht="12">
      <c r="B267" s="157"/>
      <c r="D267" s="145" t="s">
        <v>222</v>
      </c>
      <c r="E267" s="158" t="s">
        <v>19</v>
      </c>
      <c r="F267" s="159" t="s">
        <v>1736</v>
      </c>
      <c r="H267" s="160">
        <v>-1.8</v>
      </c>
      <c r="I267" s="161"/>
      <c r="L267" s="157"/>
      <c r="M267" s="162"/>
      <c r="T267" s="163"/>
      <c r="AT267" s="158" t="s">
        <v>222</v>
      </c>
      <c r="AU267" s="158" t="s">
        <v>82</v>
      </c>
      <c r="AV267" s="13" t="s">
        <v>82</v>
      </c>
      <c r="AW267" s="13" t="s">
        <v>35</v>
      </c>
      <c r="AX267" s="13" t="s">
        <v>74</v>
      </c>
      <c r="AY267" s="158" t="s">
        <v>208</v>
      </c>
    </row>
    <row r="268" spans="2:51" s="13" customFormat="1" ht="12">
      <c r="B268" s="157"/>
      <c r="D268" s="145" t="s">
        <v>222</v>
      </c>
      <c r="E268" s="158" t="s">
        <v>19</v>
      </c>
      <c r="F268" s="159" t="s">
        <v>1743</v>
      </c>
      <c r="H268" s="160">
        <v>-9.3</v>
      </c>
      <c r="I268" s="161"/>
      <c r="L268" s="157"/>
      <c r="M268" s="162"/>
      <c r="T268" s="163"/>
      <c r="AT268" s="158" t="s">
        <v>222</v>
      </c>
      <c r="AU268" s="158" t="s">
        <v>82</v>
      </c>
      <c r="AV268" s="13" t="s">
        <v>82</v>
      </c>
      <c r="AW268" s="13" t="s">
        <v>35</v>
      </c>
      <c r="AX268" s="13" t="s">
        <v>74</v>
      </c>
      <c r="AY268" s="158" t="s">
        <v>208</v>
      </c>
    </row>
    <row r="269" spans="2:51" s="12" customFormat="1" ht="12">
      <c r="B269" s="151"/>
      <c r="D269" s="145" t="s">
        <v>222</v>
      </c>
      <c r="E269" s="152" t="s">
        <v>19</v>
      </c>
      <c r="F269" s="153" t="s">
        <v>1744</v>
      </c>
      <c r="H269" s="152" t="s">
        <v>19</v>
      </c>
      <c r="I269" s="154"/>
      <c r="L269" s="151"/>
      <c r="M269" s="155"/>
      <c r="T269" s="156"/>
      <c r="AT269" s="152" t="s">
        <v>222</v>
      </c>
      <c r="AU269" s="152" t="s">
        <v>82</v>
      </c>
      <c r="AV269" s="12" t="s">
        <v>80</v>
      </c>
      <c r="AW269" s="12" t="s">
        <v>35</v>
      </c>
      <c r="AX269" s="12" t="s">
        <v>74</v>
      </c>
      <c r="AY269" s="152" t="s">
        <v>208</v>
      </c>
    </row>
    <row r="270" spans="2:51" s="13" customFormat="1" ht="12">
      <c r="B270" s="157"/>
      <c r="D270" s="145" t="s">
        <v>222</v>
      </c>
      <c r="E270" s="158" t="s">
        <v>19</v>
      </c>
      <c r="F270" s="159" t="s">
        <v>1745</v>
      </c>
      <c r="H270" s="160">
        <v>9.938</v>
      </c>
      <c r="I270" s="161"/>
      <c r="L270" s="157"/>
      <c r="M270" s="162"/>
      <c r="T270" s="163"/>
      <c r="AT270" s="158" t="s">
        <v>222</v>
      </c>
      <c r="AU270" s="158" t="s">
        <v>82</v>
      </c>
      <c r="AV270" s="13" t="s">
        <v>82</v>
      </c>
      <c r="AW270" s="13" t="s">
        <v>35</v>
      </c>
      <c r="AX270" s="13" t="s">
        <v>74</v>
      </c>
      <c r="AY270" s="158" t="s">
        <v>208</v>
      </c>
    </row>
    <row r="271" spans="2:51" s="14" customFormat="1" ht="12">
      <c r="B271" s="164"/>
      <c r="D271" s="145" t="s">
        <v>222</v>
      </c>
      <c r="E271" s="165" t="s">
        <v>19</v>
      </c>
      <c r="F271" s="166" t="s">
        <v>226</v>
      </c>
      <c r="H271" s="167">
        <v>149.035</v>
      </c>
      <c r="I271" s="168"/>
      <c r="L271" s="164"/>
      <c r="M271" s="169"/>
      <c r="T271" s="170"/>
      <c r="AT271" s="165" t="s">
        <v>222</v>
      </c>
      <c r="AU271" s="165" t="s">
        <v>82</v>
      </c>
      <c r="AV271" s="14" t="s">
        <v>112</v>
      </c>
      <c r="AW271" s="14" t="s">
        <v>35</v>
      </c>
      <c r="AX271" s="14" t="s">
        <v>80</v>
      </c>
      <c r="AY271" s="165" t="s">
        <v>208</v>
      </c>
    </row>
    <row r="272" spans="2:65" s="1" customFormat="1" ht="16.5" customHeight="1">
      <c r="B272" s="33"/>
      <c r="C272" s="132" t="s">
        <v>927</v>
      </c>
      <c r="D272" s="132" t="s">
        <v>212</v>
      </c>
      <c r="E272" s="133" t="s">
        <v>1746</v>
      </c>
      <c r="F272" s="134" t="s">
        <v>1747</v>
      </c>
      <c r="G272" s="135" t="s">
        <v>215</v>
      </c>
      <c r="H272" s="136">
        <v>1217.076</v>
      </c>
      <c r="I272" s="137"/>
      <c r="J272" s="138">
        <f>ROUND(I272*H272,2)</f>
        <v>0</v>
      </c>
      <c r="K272" s="134" t="s">
        <v>216</v>
      </c>
      <c r="L272" s="33"/>
      <c r="M272" s="139" t="s">
        <v>19</v>
      </c>
      <c r="N272" s="140" t="s">
        <v>45</v>
      </c>
      <c r="P272" s="141">
        <f>O272*H272</f>
        <v>0</v>
      </c>
      <c r="Q272" s="141">
        <v>0.0027469</v>
      </c>
      <c r="R272" s="141">
        <f>Q272*H272</f>
        <v>3.3431860644</v>
      </c>
      <c r="S272" s="141">
        <v>0</v>
      </c>
      <c r="T272" s="142">
        <f>S272*H272</f>
        <v>0</v>
      </c>
      <c r="AR272" s="143" t="s">
        <v>112</v>
      </c>
      <c r="AT272" s="143" t="s">
        <v>212</v>
      </c>
      <c r="AU272" s="143" t="s">
        <v>82</v>
      </c>
      <c r="AY272" s="18" t="s">
        <v>208</v>
      </c>
      <c r="BE272" s="144">
        <f>IF(N272="základní",J272,0)</f>
        <v>0</v>
      </c>
      <c r="BF272" s="144">
        <f>IF(N272="snížená",J272,0)</f>
        <v>0</v>
      </c>
      <c r="BG272" s="144">
        <f>IF(N272="zákl. přenesená",J272,0)</f>
        <v>0</v>
      </c>
      <c r="BH272" s="144">
        <f>IF(N272="sníž. přenesená",J272,0)</f>
        <v>0</v>
      </c>
      <c r="BI272" s="144">
        <f>IF(N272="nulová",J272,0)</f>
        <v>0</v>
      </c>
      <c r="BJ272" s="18" t="s">
        <v>80</v>
      </c>
      <c r="BK272" s="144">
        <f>ROUND(I272*H272,2)</f>
        <v>0</v>
      </c>
      <c r="BL272" s="18" t="s">
        <v>112</v>
      </c>
      <c r="BM272" s="143" t="s">
        <v>1748</v>
      </c>
    </row>
    <row r="273" spans="2:47" s="1" customFormat="1" ht="12">
      <c r="B273" s="33"/>
      <c r="D273" s="145" t="s">
        <v>218</v>
      </c>
      <c r="F273" s="146" t="s">
        <v>1749</v>
      </c>
      <c r="I273" s="147"/>
      <c r="L273" s="33"/>
      <c r="M273" s="148"/>
      <c r="T273" s="54"/>
      <c r="AT273" s="18" t="s">
        <v>218</v>
      </c>
      <c r="AU273" s="18" t="s">
        <v>82</v>
      </c>
    </row>
    <row r="274" spans="2:47" s="1" customFormat="1" ht="12">
      <c r="B274" s="33"/>
      <c r="D274" s="149" t="s">
        <v>220</v>
      </c>
      <c r="F274" s="150" t="s">
        <v>1750</v>
      </c>
      <c r="I274" s="147"/>
      <c r="L274" s="33"/>
      <c r="M274" s="148"/>
      <c r="T274" s="54"/>
      <c r="AT274" s="18" t="s">
        <v>220</v>
      </c>
      <c r="AU274" s="18" t="s">
        <v>82</v>
      </c>
    </row>
    <row r="275" spans="2:51" s="12" customFormat="1" ht="12">
      <c r="B275" s="151"/>
      <c r="D275" s="145" t="s">
        <v>222</v>
      </c>
      <c r="E275" s="152" t="s">
        <v>19</v>
      </c>
      <c r="F275" s="153" t="s">
        <v>1728</v>
      </c>
      <c r="H275" s="152" t="s">
        <v>19</v>
      </c>
      <c r="I275" s="154"/>
      <c r="L275" s="151"/>
      <c r="M275" s="155"/>
      <c r="T275" s="156"/>
      <c r="AT275" s="152" t="s">
        <v>222</v>
      </c>
      <c r="AU275" s="152" t="s">
        <v>82</v>
      </c>
      <c r="AV275" s="12" t="s">
        <v>80</v>
      </c>
      <c r="AW275" s="12" t="s">
        <v>35</v>
      </c>
      <c r="AX275" s="12" t="s">
        <v>74</v>
      </c>
      <c r="AY275" s="152" t="s">
        <v>208</v>
      </c>
    </row>
    <row r="276" spans="2:51" s="13" customFormat="1" ht="12">
      <c r="B276" s="157"/>
      <c r="D276" s="145" t="s">
        <v>222</v>
      </c>
      <c r="E276" s="158" t="s">
        <v>19</v>
      </c>
      <c r="F276" s="159" t="s">
        <v>1751</v>
      </c>
      <c r="H276" s="160">
        <v>421.2</v>
      </c>
      <c r="I276" s="161"/>
      <c r="L276" s="157"/>
      <c r="M276" s="162"/>
      <c r="T276" s="163"/>
      <c r="AT276" s="158" t="s">
        <v>222</v>
      </c>
      <c r="AU276" s="158" t="s">
        <v>82</v>
      </c>
      <c r="AV276" s="13" t="s">
        <v>82</v>
      </c>
      <c r="AW276" s="13" t="s">
        <v>35</v>
      </c>
      <c r="AX276" s="13" t="s">
        <v>74</v>
      </c>
      <c r="AY276" s="158" t="s">
        <v>208</v>
      </c>
    </row>
    <row r="277" spans="2:51" s="13" customFormat="1" ht="12">
      <c r="B277" s="157"/>
      <c r="D277" s="145" t="s">
        <v>222</v>
      </c>
      <c r="E277" s="158" t="s">
        <v>19</v>
      </c>
      <c r="F277" s="159" t="s">
        <v>1752</v>
      </c>
      <c r="H277" s="160">
        <v>-22.8</v>
      </c>
      <c r="I277" s="161"/>
      <c r="L277" s="157"/>
      <c r="M277" s="162"/>
      <c r="T277" s="163"/>
      <c r="AT277" s="158" t="s">
        <v>222</v>
      </c>
      <c r="AU277" s="158" t="s">
        <v>82</v>
      </c>
      <c r="AV277" s="13" t="s">
        <v>82</v>
      </c>
      <c r="AW277" s="13" t="s">
        <v>35</v>
      </c>
      <c r="AX277" s="13" t="s">
        <v>74</v>
      </c>
      <c r="AY277" s="158" t="s">
        <v>208</v>
      </c>
    </row>
    <row r="278" spans="2:51" s="13" customFormat="1" ht="12">
      <c r="B278" s="157"/>
      <c r="D278" s="145" t="s">
        <v>222</v>
      </c>
      <c r="E278" s="158" t="s">
        <v>19</v>
      </c>
      <c r="F278" s="159" t="s">
        <v>1753</v>
      </c>
      <c r="H278" s="160">
        <v>-13.68</v>
      </c>
      <c r="I278" s="161"/>
      <c r="L278" s="157"/>
      <c r="M278" s="162"/>
      <c r="T278" s="163"/>
      <c r="AT278" s="158" t="s">
        <v>222</v>
      </c>
      <c r="AU278" s="158" t="s">
        <v>82</v>
      </c>
      <c r="AV278" s="13" t="s">
        <v>82</v>
      </c>
      <c r="AW278" s="13" t="s">
        <v>35</v>
      </c>
      <c r="AX278" s="13" t="s">
        <v>74</v>
      </c>
      <c r="AY278" s="158" t="s">
        <v>208</v>
      </c>
    </row>
    <row r="279" spans="2:51" s="13" customFormat="1" ht="12">
      <c r="B279" s="157"/>
      <c r="D279" s="145" t="s">
        <v>222</v>
      </c>
      <c r="E279" s="158" t="s">
        <v>19</v>
      </c>
      <c r="F279" s="159" t="s">
        <v>1752</v>
      </c>
      <c r="H279" s="160">
        <v>-22.8</v>
      </c>
      <c r="I279" s="161"/>
      <c r="L279" s="157"/>
      <c r="M279" s="162"/>
      <c r="T279" s="163"/>
      <c r="AT279" s="158" t="s">
        <v>222</v>
      </c>
      <c r="AU279" s="158" t="s">
        <v>82</v>
      </c>
      <c r="AV279" s="13" t="s">
        <v>82</v>
      </c>
      <c r="AW279" s="13" t="s">
        <v>35</v>
      </c>
      <c r="AX279" s="13" t="s">
        <v>74</v>
      </c>
      <c r="AY279" s="158" t="s">
        <v>208</v>
      </c>
    </row>
    <row r="280" spans="2:51" s="13" customFormat="1" ht="12">
      <c r="B280" s="157"/>
      <c r="D280" s="145" t="s">
        <v>222</v>
      </c>
      <c r="E280" s="158" t="s">
        <v>19</v>
      </c>
      <c r="F280" s="159" t="s">
        <v>1754</v>
      </c>
      <c r="H280" s="160">
        <v>-7.5</v>
      </c>
      <c r="I280" s="161"/>
      <c r="L280" s="157"/>
      <c r="M280" s="162"/>
      <c r="T280" s="163"/>
      <c r="AT280" s="158" t="s">
        <v>222</v>
      </c>
      <c r="AU280" s="158" t="s">
        <v>82</v>
      </c>
      <c r="AV280" s="13" t="s">
        <v>82</v>
      </c>
      <c r="AW280" s="13" t="s">
        <v>35</v>
      </c>
      <c r="AX280" s="13" t="s">
        <v>74</v>
      </c>
      <c r="AY280" s="158" t="s">
        <v>208</v>
      </c>
    </row>
    <row r="281" spans="2:51" s="13" customFormat="1" ht="12">
      <c r="B281" s="157"/>
      <c r="D281" s="145" t="s">
        <v>222</v>
      </c>
      <c r="E281" s="158" t="s">
        <v>19</v>
      </c>
      <c r="F281" s="159" t="s">
        <v>1754</v>
      </c>
      <c r="H281" s="160">
        <v>-7.5</v>
      </c>
      <c r="I281" s="161"/>
      <c r="L281" s="157"/>
      <c r="M281" s="162"/>
      <c r="T281" s="163"/>
      <c r="AT281" s="158" t="s">
        <v>222</v>
      </c>
      <c r="AU281" s="158" t="s">
        <v>82</v>
      </c>
      <c r="AV281" s="13" t="s">
        <v>82</v>
      </c>
      <c r="AW281" s="13" t="s">
        <v>35</v>
      </c>
      <c r="AX281" s="13" t="s">
        <v>74</v>
      </c>
      <c r="AY281" s="158" t="s">
        <v>208</v>
      </c>
    </row>
    <row r="282" spans="2:51" s="12" customFormat="1" ht="12">
      <c r="B282" s="151"/>
      <c r="D282" s="145" t="s">
        <v>222</v>
      </c>
      <c r="E282" s="152" t="s">
        <v>19</v>
      </c>
      <c r="F282" s="153" t="s">
        <v>1733</v>
      </c>
      <c r="H282" s="152" t="s">
        <v>19</v>
      </c>
      <c r="I282" s="154"/>
      <c r="L282" s="151"/>
      <c r="M282" s="155"/>
      <c r="T282" s="156"/>
      <c r="AT282" s="152" t="s">
        <v>222</v>
      </c>
      <c r="AU282" s="152" t="s">
        <v>82</v>
      </c>
      <c r="AV282" s="12" t="s">
        <v>80</v>
      </c>
      <c r="AW282" s="12" t="s">
        <v>35</v>
      </c>
      <c r="AX282" s="12" t="s">
        <v>74</v>
      </c>
      <c r="AY282" s="152" t="s">
        <v>208</v>
      </c>
    </row>
    <row r="283" spans="2:51" s="13" customFormat="1" ht="12">
      <c r="B283" s="157"/>
      <c r="D283" s="145" t="s">
        <v>222</v>
      </c>
      <c r="E283" s="158" t="s">
        <v>19</v>
      </c>
      <c r="F283" s="159" t="s">
        <v>1755</v>
      </c>
      <c r="H283" s="160">
        <v>437.78</v>
      </c>
      <c r="I283" s="161"/>
      <c r="L283" s="157"/>
      <c r="M283" s="162"/>
      <c r="T283" s="163"/>
      <c r="AT283" s="158" t="s">
        <v>222</v>
      </c>
      <c r="AU283" s="158" t="s">
        <v>82</v>
      </c>
      <c r="AV283" s="13" t="s">
        <v>82</v>
      </c>
      <c r="AW283" s="13" t="s">
        <v>35</v>
      </c>
      <c r="AX283" s="13" t="s">
        <v>74</v>
      </c>
      <c r="AY283" s="158" t="s">
        <v>208</v>
      </c>
    </row>
    <row r="284" spans="2:51" s="13" customFormat="1" ht="12">
      <c r="B284" s="157"/>
      <c r="D284" s="145" t="s">
        <v>222</v>
      </c>
      <c r="E284" s="158" t="s">
        <v>19</v>
      </c>
      <c r="F284" s="159" t="s">
        <v>1756</v>
      </c>
      <c r="H284" s="160">
        <v>-18.172</v>
      </c>
      <c r="I284" s="161"/>
      <c r="L284" s="157"/>
      <c r="M284" s="162"/>
      <c r="T284" s="163"/>
      <c r="AT284" s="158" t="s">
        <v>222</v>
      </c>
      <c r="AU284" s="158" t="s">
        <v>82</v>
      </c>
      <c r="AV284" s="13" t="s">
        <v>82</v>
      </c>
      <c r="AW284" s="13" t="s">
        <v>35</v>
      </c>
      <c r="AX284" s="13" t="s">
        <v>74</v>
      </c>
      <c r="AY284" s="158" t="s">
        <v>208</v>
      </c>
    </row>
    <row r="285" spans="2:51" s="13" customFormat="1" ht="12">
      <c r="B285" s="157"/>
      <c r="D285" s="145" t="s">
        <v>222</v>
      </c>
      <c r="E285" s="158" t="s">
        <v>19</v>
      </c>
      <c r="F285" s="159" t="s">
        <v>1757</v>
      </c>
      <c r="H285" s="160">
        <v>-14.4</v>
      </c>
      <c r="I285" s="161"/>
      <c r="L285" s="157"/>
      <c r="M285" s="162"/>
      <c r="T285" s="163"/>
      <c r="AT285" s="158" t="s">
        <v>222</v>
      </c>
      <c r="AU285" s="158" t="s">
        <v>82</v>
      </c>
      <c r="AV285" s="13" t="s">
        <v>82</v>
      </c>
      <c r="AW285" s="13" t="s">
        <v>35</v>
      </c>
      <c r="AX285" s="13" t="s">
        <v>74</v>
      </c>
      <c r="AY285" s="158" t="s">
        <v>208</v>
      </c>
    </row>
    <row r="286" spans="2:51" s="13" customFormat="1" ht="12">
      <c r="B286" s="157"/>
      <c r="D286" s="145" t="s">
        <v>222</v>
      </c>
      <c r="E286" s="158" t="s">
        <v>19</v>
      </c>
      <c r="F286" s="159" t="s">
        <v>1758</v>
      </c>
      <c r="H286" s="160">
        <v>-74.4</v>
      </c>
      <c r="I286" s="161"/>
      <c r="L286" s="157"/>
      <c r="M286" s="162"/>
      <c r="T286" s="163"/>
      <c r="AT286" s="158" t="s">
        <v>222</v>
      </c>
      <c r="AU286" s="158" t="s">
        <v>82</v>
      </c>
      <c r="AV286" s="13" t="s">
        <v>82</v>
      </c>
      <c r="AW286" s="13" t="s">
        <v>35</v>
      </c>
      <c r="AX286" s="13" t="s">
        <v>74</v>
      </c>
      <c r="AY286" s="158" t="s">
        <v>208</v>
      </c>
    </row>
    <row r="287" spans="2:51" s="13" customFormat="1" ht="12">
      <c r="B287" s="157"/>
      <c r="D287" s="145" t="s">
        <v>222</v>
      </c>
      <c r="E287" s="158" t="s">
        <v>19</v>
      </c>
      <c r="F287" s="159" t="s">
        <v>1759</v>
      </c>
      <c r="H287" s="160">
        <v>132.16</v>
      </c>
      <c r="I287" s="161"/>
      <c r="L287" s="157"/>
      <c r="M287" s="162"/>
      <c r="T287" s="163"/>
      <c r="AT287" s="158" t="s">
        <v>222</v>
      </c>
      <c r="AU287" s="158" t="s">
        <v>82</v>
      </c>
      <c r="AV287" s="13" t="s">
        <v>82</v>
      </c>
      <c r="AW287" s="13" t="s">
        <v>35</v>
      </c>
      <c r="AX287" s="13" t="s">
        <v>74</v>
      </c>
      <c r="AY287" s="158" t="s">
        <v>208</v>
      </c>
    </row>
    <row r="288" spans="2:51" s="13" customFormat="1" ht="12">
      <c r="B288" s="157"/>
      <c r="D288" s="145" t="s">
        <v>222</v>
      </c>
      <c r="E288" s="158" t="s">
        <v>19</v>
      </c>
      <c r="F288" s="159" t="s">
        <v>1760</v>
      </c>
      <c r="H288" s="160">
        <v>-8.2</v>
      </c>
      <c r="I288" s="161"/>
      <c r="L288" s="157"/>
      <c r="M288" s="162"/>
      <c r="T288" s="163"/>
      <c r="AT288" s="158" t="s">
        <v>222</v>
      </c>
      <c r="AU288" s="158" t="s">
        <v>82</v>
      </c>
      <c r="AV288" s="13" t="s">
        <v>82</v>
      </c>
      <c r="AW288" s="13" t="s">
        <v>35</v>
      </c>
      <c r="AX288" s="13" t="s">
        <v>74</v>
      </c>
      <c r="AY288" s="158" t="s">
        <v>208</v>
      </c>
    </row>
    <row r="289" spans="2:51" s="12" customFormat="1" ht="12">
      <c r="B289" s="151"/>
      <c r="D289" s="145" t="s">
        <v>222</v>
      </c>
      <c r="E289" s="152" t="s">
        <v>19</v>
      </c>
      <c r="F289" s="153" t="s">
        <v>1740</v>
      </c>
      <c r="H289" s="152" t="s">
        <v>19</v>
      </c>
      <c r="I289" s="154"/>
      <c r="L289" s="151"/>
      <c r="M289" s="155"/>
      <c r="T289" s="156"/>
      <c r="AT289" s="152" t="s">
        <v>222</v>
      </c>
      <c r="AU289" s="152" t="s">
        <v>82</v>
      </c>
      <c r="AV289" s="12" t="s">
        <v>80</v>
      </c>
      <c r="AW289" s="12" t="s">
        <v>35</v>
      </c>
      <c r="AX289" s="12" t="s">
        <v>74</v>
      </c>
      <c r="AY289" s="152" t="s">
        <v>208</v>
      </c>
    </row>
    <row r="290" spans="2:51" s="13" customFormat="1" ht="12">
      <c r="B290" s="157"/>
      <c r="D290" s="145" t="s">
        <v>222</v>
      </c>
      <c r="E290" s="158" t="s">
        <v>19</v>
      </c>
      <c r="F290" s="159" t="s">
        <v>1761</v>
      </c>
      <c r="H290" s="160">
        <v>443.08</v>
      </c>
      <c r="I290" s="161"/>
      <c r="L290" s="157"/>
      <c r="M290" s="162"/>
      <c r="T290" s="163"/>
      <c r="AT290" s="158" t="s">
        <v>222</v>
      </c>
      <c r="AU290" s="158" t="s">
        <v>82</v>
      </c>
      <c r="AV290" s="13" t="s">
        <v>82</v>
      </c>
      <c r="AW290" s="13" t="s">
        <v>35</v>
      </c>
      <c r="AX290" s="13" t="s">
        <v>74</v>
      </c>
      <c r="AY290" s="158" t="s">
        <v>208</v>
      </c>
    </row>
    <row r="291" spans="2:51" s="13" customFormat="1" ht="12">
      <c r="B291" s="157"/>
      <c r="D291" s="145" t="s">
        <v>222</v>
      </c>
      <c r="E291" s="158" t="s">
        <v>19</v>
      </c>
      <c r="F291" s="159" t="s">
        <v>1762</v>
      </c>
      <c r="H291" s="160">
        <v>-18.392</v>
      </c>
      <c r="I291" s="161"/>
      <c r="L291" s="157"/>
      <c r="M291" s="162"/>
      <c r="T291" s="163"/>
      <c r="AT291" s="158" t="s">
        <v>222</v>
      </c>
      <c r="AU291" s="158" t="s">
        <v>82</v>
      </c>
      <c r="AV291" s="13" t="s">
        <v>82</v>
      </c>
      <c r="AW291" s="13" t="s">
        <v>35</v>
      </c>
      <c r="AX291" s="13" t="s">
        <v>74</v>
      </c>
      <c r="AY291" s="158" t="s">
        <v>208</v>
      </c>
    </row>
    <row r="292" spans="2:51" s="13" customFormat="1" ht="12">
      <c r="B292" s="157"/>
      <c r="D292" s="145" t="s">
        <v>222</v>
      </c>
      <c r="E292" s="158" t="s">
        <v>19</v>
      </c>
      <c r="F292" s="159" t="s">
        <v>1757</v>
      </c>
      <c r="H292" s="160">
        <v>-14.4</v>
      </c>
      <c r="I292" s="161"/>
      <c r="L292" s="157"/>
      <c r="M292" s="162"/>
      <c r="T292" s="163"/>
      <c r="AT292" s="158" t="s">
        <v>222</v>
      </c>
      <c r="AU292" s="158" t="s">
        <v>82</v>
      </c>
      <c r="AV292" s="13" t="s">
        <v>82</v>
      </c>
      <c r="AW292" s="13" t="s">
        <v>35</v>
      </c>
      <c r="AX292" s="13" t="s">
        <v>74</v>
      </c>
      <c r="AY292" s="158" t="s">
        <v>208</v>
      </c>
    </row>
    <row r="293" spans="2:51" s="13" customFormat="1" ht="12">
      <c r="B293" s="157"/>
      <c r="D293" s="145" t="s">
        <v>222</v>
      </c>
      <c r="E293" s="158" t="s">
        <v>19</v>
      </c>
      <c r="F293" s="159" t="s">
        <v>1758</v>
      </c>
      <c r="H293" s="160">
        <v>-74.4</v>
      </c>
      <c r="I293" s="161"/>
      <c r="L293" s="157"/>
      <c r="M293" s="162"/>
      <c r="T293" s="163"/>
      <c r="AT293" s="158" t="s">
        <v>222</v>
      </c>
      <c r="AU293" s="158" t="s">
        <v>82</v>
      </c>
      <c r="AV293" s="13" t="s">
        <v>82</v>
      </c>
      <c r="AW293" s="13" t="s">
        <v>35</v>
      </c>
      <c r="AX293" s="13" t="s">
        <v>74</v>
      </c>
      <c r="AY293" s="158" t="s">
        <v>208</v>
      </c>
    </row>
    <row r="294" spans="2:51" s="12" customFormat="1" ht="12">
      <c r="B294" s="151"/>
      <c r="D294" s="145" t="s">
        <v>222</v>
      </c>
      <c r="E294" s="152" t="s">
        <v>19</v>
      </c>
      <c r="F294" s="153" t="s">
        <v>1744</v>
      </c>
      <c r="H294" s="152" t="s">
        <v>19</v>
      </c>
      <c r="I294" s="154"/>
      <c r="L294" s="151"/>
      <c r="M294" s="155"/>
      <c r="T294" s="156"/>
      <c r="AT294" s="152" t="s">
        <v>222</v>
      </c>
      <c r="AU294" s="152" t="s">
        <v>82</v>
      </c>
      <c r="AV294" s="12" t="s">
        <v>80</v>
      </c>
      <c r="AW294" s="12" t="s">
        <v>35</v>
      </c>
      <c r="AX294" s="12" t="s">
        <v>74</v>
      </c>
      <c r="AY294" s="152" t="s">
        <v>208</v>
      </c>
    </row>
    <row r="295" spans="2:51" s="13" customFormat="1" ht="12">
      <c r="B295" s="157"/>
      <c r="D295" s="145" t="s">
        <v>222</v>
      </c>
      <c r="E295" s="158" t="s">
        <v>19</v>
      </c>
      <c r="F295" s="159" t="s">
        <v>1763</v>
      </c>
      <c r="H295" s="160">
        <v>79.5</v>
      </c>
      <c r="I295" s="161"/>
      <c r="L295" s="157"/>
      <c r="M295" s="162"/>
      <c r="T295" s="163"/>
      <c r="AT295" s="158" t="s">
        <v>222</v>
      </c>
      <c r="AU295" s="158" t="s">
        <v>82</v>
      </c>
      <c r="AV295" s="13" t="s">
        <v>82</v>
      </c>
      <c r="AW295" s="13" t="s">
        <v>35</v>
      </c>
      <c r="AX295" s="13" t="s">
        <v>74</v>
      </c>
      <c r="AY295" s="158" t="s">
        <v>208</v>
      </c>
    </row>
    <row r="296" spans="2:51" s="14" customFormat="1" ht="12">
      <c r="B296" s="164"/>
      <c r="D296" s="145" t="s">
        <v>222</v>
      </c>
      <c r="E296" s="165" t="s">
        <v>19</v>
      </c>
      <c r="F296" s="166" t="s">
        <v>226</v>
      </c>
      <c r="H296" s="167">
        <v>1217.076</v>
      </c>
      <c r="I296" s="168"/>
      <c r="L296" s="164"/>
      <c r="M296" s="169"/>
      <c r="T296" s="170"/>
      <c r="AT296" s="165" t="s">
        <v>222</v>
      </c>
      <c r="AU296" s="165" t="s">
        <v>82</v>
      </c>
      <c r="AV296" s="14" t="s">
        <v>112</v>
      </c>
      <c r="AW296" s="14" t="s">
        <v>35</v>
      </c>
      <c r="AX296" s="14" t="s">
        <v>80</v>
      </c>
      <c r="AY296" s="165" t="s">
        <v>208</v>
      </c>
    </row>
    <row r="297" spans="2:65" s="1" customFormat="1" ht="16.5" customHeight="1">
      <c r="B297" s="33"/>
      <c r="C297" s="132" t="s">
        <v>1477</v>
      </c>
      <c r="D297" s="132" t="s">
        <v>212</v>
      </c>
      <c r="E297" s="133" t="s">
        <v>1764</v>
      </c>
      <c r="F297" s="134" t="s">
        <v>1765</v>
      </c>
      <c r="G297" s="135" t="s">
        <v>215</v>
      </c>
      <c r="H297" s="136">
        <v>1217.076</v>
      </c>
      <c r="I297" s="137"/>
      <c r="J297" s="138">
        <f>ROUND(I297*H297,2)</f>
        <v>0</v>
      </c>
      <c r="K297" s="134" t="s">
        <v>216</v>
      </c>
      <c r="L297" s="33"/>
      <c r="M297" s="139" t="s">
        <v>19</v>
      </c>
      <c r="N297" s="140" t="s">
        <v>45</v>
      </c>
      <c r="P297" s="141">
        <f>O297*H297</f>
        <v>0</v>
      </c>
      <c r="Q297" s="141">
        <v>0</v>
      </c>
      <c r="R297" s="141">
        <f>Q297*H297</f>
        <v>0</v>
      </c>
      <c r="S297" s="141">
        <v>0</v>
      </c>
      <c r="T297" s="142">
        <f>S297*H297</f>
        <v>0</v>
      </c>
      <c r="AR297" s="143" t="s">
        <v>112</v>
      </c>
      <c r="AT297" s="143" t="s">
        <v>212</v>
      </c>
      <c r="AU297" s="143" t="s">
        <v>82</v>
      </c>
      <c r="AY297" s="18" t="s">
        <v>208</v>
      </c>
      <c r="BE297" s="144">
        <f>IF(N297="základní",J297,0)</f>
        <v>0</v>
      </c>
      <c r="BF297" s="144">
        <f>IF(N297="snížená",J297,0)</f>
        <v>0</v>
      </c>
      <c r="BG297" s="144">
        <f>IF(N297="zákl. přenesená",J297,0)</f>
        <v>0</v>
      </c>
      <c r="BH297" s="144">
        <f>IF(N297="sníž. přenesená",J297,0)</f>
        <v>0</v>
      </c>
      <c r="BI297" s="144">
        <f>IF(N297="nulová",J297,0)</f>
        <v>0</v>
      </c>
      <c r="BJ297" s="18" t="s">
        <v>80</v>
      </c>
      <c r="BK297" s="144">
        <f>ROUND(I297*H297,2)</f>
        <v>0</v>
      </c>
      <c r="BL297" s="18" t="s">
        <v>112</v>
      </c>
      <c r="BM297" s="143" t="s">
        <v>1766</v>
      </c>
    </row>
    <row r="298" spans="2:47" s="1" customFormat="1" ht="12">
      <c r="B298" s="33"/>
      <c r="D298" s="145" t="s">
        <v>218</v>
      </c>
      <c r="F298" s="146" t="s">
        <v>1767</v>
      </c>
      <c r="I298" s="147"/>
      <c r="L298" s="33"/>
      <c r="M298" s="148"/>
      <c r="T298" s="54"/>
      <c r="AT298" s="18" t="s">
        <v>218</v>
      </c>
      <c r="AU298" s="18" t="s">
        <v>82</v>
      </c>
    </row>
    <row r="299" spans="2:47" s="1" customFormat="1" ht="12">
      <c r="B299" s="33"/>
      <c r="D299" s="149" t="s">
        <v>220</v>
      </c>
      <c r="F299" s="150" t="s">
        <v>1768</v>
      </c>
      <c r="I299" s="147"/>
      <c r="L299" s="33"/>
      <c r="M299" s="148"/>
      <c r="T299" s="54"/>
      <c r="AT299" s="18" t="s">
        <v>220</v>
      </c>
      <c r="AU299" s="18" t="s">
        <v>82</v>
      </c>
    </row>
    <row r="300" spans="2:65" s="1" customFormat="1" ht="16.5" customHeight="1">
      <c r="B300" s="33"/>
      <c r="C300" s="132" t="s">
        <v>304</v>
      </c>
      <c r="D300" s="132" t="s">
        <v>212</v>
      </c>
      <c r="E300" s="133" t="s">
        <v>1769</v>
      </c>
      <c r="F300" s="134" t="s">
        <v>1770</v>
      </c>
      <c r="G300" s="135" t="s">
        <v>286</v>
      </c>
      <c r="H300" s="136">
        <v>21.338</v>
      </c>
      <c r="I300" s="137"/>
      <c r="J300" s="138">
        <f>ROUND(I300*H300,2)</f>
        <v>0</v>
      </c>
      <c r="K300" s="134" t="s">
        <v>216</v>
      </c>
      <c r="L300" s="33"/>
      <c r="M300" s="139" t="s">
        <v>19</v>
      </c>
      <c r="N300" s="140" t="s">
        <v>45</v>
      </c>
      <c r="P300" s="141">
        <f>O300*H300</f>
        <v>0</v>
      </c>
      <c r="Q300" s="141">
        <v>1.0492218</v>
      </c>
      <c r="R300" s="141">
        <f>Q300*H300</f>
        <v>22.3882947684</v>
      </c>
      <c r="S300" s="141">
        <v>0</v>
      </c>
      <c r="T300" s="142">
        <f>S300*H300</f>
        <v>0</v>
      </c>
      <c r="AR300" s="143" t="s">
        <v>112</v>
      </c>
      <c r="AT300" s="143" t="s">
        <v>212</v>
      </c>
      <c r="AU300" s="143" t="s">
        <v>82</v>
      </c>
      <c r="AY300" s="18" t="s">
        <v>208</v>
      </c>
      <c r="BE300" s="144">
        <f>IF(N300="základní",J300,0)</f>
        <v>0</v>
      </c>
      <c r="BF300" s="144">
        <f>IF(N300="snížená",J300,0)</f>
        <v>0</v>
      </c>
      <c r="BG300" s="144">
        <f>IF(N300="zákl. přenesená",J300,0)</f>
        <v>0</v>
      </c>
      <c r="BH300" s="144">
        <f>IF(N300="sníž. přenesená",J300,0)</f>
        <v>0</v>
      </c>
      <c r="BI300" s="144">
        <f>IF(N300="nulová",J300,0)</f>
        <v>0</v>
      </c>
      <c r="BJ300" s="18" t="s">
        <v>80</v>
      </c>
      <c r="BK300" s="144">
        <f>ROUND(I300*H300,2)</f>
        <v>0</v>
      </c>
      <c r="BL300" s="18" t="s">
        <v>112</v>
      </c>
      <c r="BM300" s="143" t="s">
        <v>1771</v>
      </c>
    </row>
    <row r="301" spans="2:47" s="1" customFormat="1" ht="19.5">
      <c r="B301" s="33"/>
      <c r="D301" s="145" t="s">
        <v>218</v>
      </c>
      <c r="F301" s="146" t="s">
        <v>1772</v>
      </c>
      <c r="I301" s="147"/>
      <c r="L301" s="33"/>
      <c r="M301" s="148"/>
      <c r="T301" s="54"/>
      <c r="AT301" s="18" t="s">
        <v>218</v>
      </c>
      <c r="AU301" s="18" t="s">
        <v>82</v>
      </c>
    </row>
    <row r="302" spans="2:47" s="1" customFormat="1" ht="12">
      <c r="B302" s="33"/>
      <c r="D302" s="149" t="s">
        <v>220</v>
      </c>
      <c r="F302" s="150" t="s">
        <v>1773</v>
      </c>
      <c r="I302" s="147"/>
      <c r="L302" s="33"/>
      <c r="M302" s="148"/>
      <c r="T302" s="54"/>
      <c r="AT302" s="18" t="s">
        <v>220</v>
      </c>
      <c r="AU302" s="18" t="s">
        <v>82</v>
      </c>
    </row>
    <row r="303" spans="2:51" s="12" customFormat="1" ht="12">
      <c r="B303" s="151"/>
      <c r="D303" s="145" t="s">
        <v>222</v>
      </c>
      <c r="E303" s="152" t="s">
        <v>19</v>
      </c>
      <c r="F303" s="153" t="s">
        <v>1774</v>
      </c>
      <c r="H303" s="152" t="s">
        <v>19</v>
      </c>
      <c r="I303" s="154"/>
      <c r="L303" s="151"/>
      <c r="M303" s="155"/>
      <c r="T303" s="156"/>
      <c r="AT303" s="152" t="s">
        <v>222</v>
      </c>
      <c r="AU303" s="152" t="s">
        <v>82</v>
      </c>
      <c r="AV303" s="12" t="s">
        <v>80</v>
      </c>
      <c r="AW303" s="12" t="s">
        <v>35</v>
      </c>
      <c r="AX303" s="12" t="s">
        <v>74</v>
      </c>
      <c r="AY303" s="152" t="s">
        <v>208</v>
      </c>
    </row>
    <row r="304" spans="2:51" s="13" customFormat="1" ht="12">
      <c r="B304" s="157"/>
      <c r="D304" s="145" t="s">
        <v>222</v>
      </c>
      <c r="E304" s="158" t="s">
        <v>19</v>
      </c>
      <c r="F304" s="159" t="s">
        <v>1775</v>
      </c>
      <c r="H304" s="160">
        <v>21.338</v>
      </c>
      <c r="I304" s="161"/>
      <c r="L304" s="157"/>
      <c r="M304" s="162"/>
      <c r="T304" s="163"/>
      <c r="AT304" s="158" t="s">
        <v>222</v>
      </c>
      <c r="AU304" s="158" t="s">
        <v>82</v>
      </c>
      <c r="AV304" s="13" t="s">
        <v>82</v>
      </c>
      <c r="AW304" s="13" t="s">
        <v>35</v>
      </c>
      <c r="AX304" s="13" t="s">
        <v>74</v>
      </c>
      <c r="AY304" s="158" t="s">
        <v>208</v>
      </c>
    </row>
    <row r="305" spans="2:51" s="14" customFormat="1" ht="12">
      <c r="B305" s="164"/>
      <c r="D305" s="145" t="s">
        <v>222</v>
      </c>
      <c r="E305" s="165" t="s">
        <v>19</v>
      </c>
      <c r="F305" s="166" t="s">
        <v>226</v>
      </c>
      <c r="H305" s="167">
        <v>21.338</v>
      </c>
      <c r="I305" s="168"/>
      <c r="L305" s="164"/>
      <c r="M305" s="169"/>
      <c r="T305" s="170"/>
      <c r="AT305" s="165" t="s">
        <v>222</v>
      </c>
      <c r="AU305" s="165" t="s">
        <v>82</v>
      </c>
      <c r="AV305" s="14" t="s">
        <v>112</v>
      </c>
      <c r="AW305" s="14" t="s">
        <v>35</v>
      </c>
      <c r="AX305" s="14" t="s">
        <v>80</v>
      </c>
      <c r="AY305" s="165" t="s">
        <v>208</v>
      </c>
    </row>
    <row r="306" spans="2:65" s="1" customFormat="1" ht="16.5" customHeight="1">
      <c r="B306" s="33"/>
      <c r="C306" s="132" t="s">
        <v>1776</v>
      </c>
      <c r="D306" s="132" t="s">
        <v>212</v>
      </c>
      <c r="E306" s="133" t="s">
        <v>1777</v>
      </c>
      <c r="F306" s="134" t="s">
        <v>1778</v>
      </c>
      <c r="G306" s="135" t="s">
        <v>762</v>
      </c>
      <c r="H306" s="136">
        <v>1.642</v>
      </c>
      <c r="I306" s="137"/>
      <c r="J306" s="138">
        <f>ROUND(I306*H306,2)</f>
        <v>0</v>
      </c>
      <c r="K306" s="134" t="s">
        <v>216</v>
      </c>
      <c r="L306" s="33"/>
      <c r="M306" s="139" t="s">
        <v>19</v>
      </c>
      <c r="N306" s="140" t="s">
        <v>45</v>
      </c>
      <c r="P306" s="141">
        <f>O306*H306</f>
        <v>0</v>
      </c>
      <c r="Q306" s="141">
        <v>1.6322</v>
      </c>
      <c r="R306" s="141">
        <f>Q306*H306</f>
        <v>2.6800724</v>
      </c>
      <c r="S306" s="141">
        <v>0</v>
      </c>
      <c r="T306" s="142">
        <f>S306*H306</f>
        <v>0</v>
      </c>
      <c r="AR306" s="143" t="s">
        <v>112</v>
      </c>
      <c r="AT306" s="143" t="s">
        <v>212</v>
      </c>
      <c r="AU306" s="143" t="s">
        <v>82</v>
      </c>
      <c r="AY306" s="18" t="s">
        <v>208</v>
      </c>
      <c r="BE306" s="144">
        <f>IF(N306="základní",J306,0)</f>
        <v>0</v>
      </c>
      <c r="BF306" s="144">
        <f>IF(N306="snížená",J306,0)</f>
        <v>0</v>
      </c>
      <c r="BG306" s="144">
        <f>IF(N306="zákl. přenesená",J306,0)</f>
        <v>0</v>
      </c>
      <c r="BH306" s="144">
        <f>IF(N306="sníž. přenesená",J306,0)</f>
        <v>0</v>
      </c>
      <c r="BI306" s="144">
        <f>IF(N306="nulová",J306,0)</f>
        <v>0</v>
      </c>
      <c r="BJ306" s="18" t="s">
        <v>80</v>
      </c>
      <c r="BK306" s="144">
        <f>ROUND(I306*H306,2)</f>
        <v>0</v>
      </c>
      <c r="BL306" s="18" t="s">
        <v>112</v>
      </c>
      <c r="BM306" s="143" t="s">
        <v>1779</v>
      </c>
    </row>
    <row r="307" spans="2:47" s="1" customFormat="1" ht="12">
      <c r="B307" s="33"/>
      <c r="D307" s="145" t="s">
        <v>218</v>
      </c>
      <c r="F307" s="146" t="s">
        <v>1780</v>
      </c>
      <c r="I307" s="147"/>
      <c r="L307" s="33"/>
      <c r="M307" s="148"/>
      <c r="T307" s="54"/>
      <c r="AT307" s="18" t="s">
        <v>218</v>
      </c>
      <c r="AU307" s="18" t="s">
        <v>82</v>
      </c>
    </row>
    <row r="308" spans="2:47" s="1" customFormat="1" ht="12">
      <c r="B308" s="33"/>
      <c r="D308" s="149" t="s">
        <v>220</v>
      </c>
      <c r="F308" s="150" t="s">
        <v>1781</v>
      </c>
      <c r="I308" s="147"/>
      <c r="L308" s="33"/>
      <c r="M308" s="148"/>
      <c r="T308" s="54"/>
      <c r="AT308" s="18" t="s">
        <v>220</v>
      </c>
      <c r="AU308" s="18" t="s">
        <v>82</v>
      </c>
    </row>
    <row r="309" spans="2:51" s="12" customFormat="1" ht="12">
      <c r="B309" s="151"/>
      <c r="D309" s="145" t="s">
        <v>222</v>
      </c>
      <c r="E309" s="152" t="s">
        <v>19</v>
      </c>
      <c r="F309" s="153" t="s">
        <v>1782</v>
      </c>
      <c r="H309" s="152" t="s">
        <v>19</v>
      </c>
      <c r="I309" s="154"/>
      <c r="L309" s="151"/>
      <c r="M309" s="155"/>
      <c r="T309" s="156"/>
      <c r="AT309" s="152" t="s">
        <v>222</v>
      </c>
      <c r="AU309" s="152" t="s">
        <v>82</v>
      </c>
      <c r="AV309" s="12" t="s">
        <v>80</v>
      </c>
      <c r="AW309" s="12" t="s">
        <v>35</v>
      </c>
      <c r="AX309" s="12" t="s">
        <v>74</v>
      </c>
      <c r="AY309" s="152" t="s">
        <v>208</v>
      </c>
    </row>
    <row r="310" spans="2:51" s="13" customFormat="1" ht="12">
      <c r="B310" s="157"/>
      <c r="D310" s="145" t="s">
        <v>222</v>
      </c>
      <c r="E310" s="158" t="s">
        <v>19</v>
      </c>
      <c r="F310" s="159" t="s">
        <v>1783</v>
      </c>
      <c r="H310" s="160">
        <v>0.835</v>
      </c>
      <c r="I310" s="161"/>
      <c r="L310" s="157"/>
      <c r="M310" s="162"/>
      <c r="T310" s="163"/>
      <c r="AT310" s="158" t="s">
        <v>222</v>
      </c>
      <c r="AU310" s="158" t="s">
        <v>82</v>
      </c>
      <c r="AV310" s="13" t="s">
        <v>82</v>
      </c>
      <c r="AW310" s="13" t="s">
        <v>35</v>
      </c>
      <c r="AX310" s="13" t="s">
        <v>74</v>
      </c>
      <c r="AY310" s="158" t="s">
        <v>208</v>
      </c>
    </row>
    <row r="311" spans="2:51" s="13" customFormat="1" ht="12">
      <c r="B311" s="157"/>
      <c r="D311" s="145" t="s">
        <v>222</v>
      </c>
      <c r="E311" s="158" t="s">
        <v>19</v>
      </c>
      <c r="F311" s="159" t="s">
        <v>1784</v>
      </c>
      <c r="H311" s="160">
        <v>0.605</v>
      </c>
      <c r="I311" s="161"/>
      <c r="L311" s="157"/>
      <c r="M311" s="162"/>
      <c r="T311" s="163"/>
      <c r="AT311" s="158" t="s">
        <v>222</v>
      </c>
      <c r="AU311" s="158" t="s">
        <v>82</v>
      </c>
      <c r="AV311" s="13" t="s">
        <v>82</v>
      </c>
      <c r="AW311" s="13" t="s">
        <v>35</v>
      </c>
      <c r="AX311" s="13" t="s">
        <v>74</v>
      </c>
      <c r="AY311" s="158" t="s">
        <v>208</v>
      </c>
    </row>
    <row r="312" spans="2:51" s="12" customFormat="1" ht="12">
      <c r="B312" s="151"/>
      <c r="D312" s="145" t="s">
        <v>222</v>
      </c>
      <c r="E312" s="152" t="s">
        <v>19</v>
      </c>
      <c r="F312" s="153" t="s">
        <v>1785</v>
      </c>
      <c r="H312" s="152" t="s">
        <v>19</v>
      </c>
      <c r="I312" s="154"/>
      <c r="L312" s="151"/>
      <c r="M312" s="155"/>
      <c r="T312" s="156"/>
      <c r="AT312" s="152" t="s">
        <v>222</v>
      </c>
      <c r="AU312" s="152" t="s">
        <v>82</v>
      </c>
      <c r="AV312" s="12" t="s">
        <v>80</v>
      </c>
      <c r="AW312" s="12" t="s">
        <v>35</v>
      </c>
      <c r="AX312" s="12" t="s">
        <v>74</v>
      </c>
      <c r="AY312" s="152" t="s">
        <v>208</v>
      </c>
    </row>
    <row r="313" spans="2:51" s="13" customFormat="1" ht="12">
      <c r="B313" s="157"/>
      <c r="D313" s="145" t="s">
        <v>222</v>
      </c>
      <c r="E313" s="158" t="s">
        <v>19</v>
      </c>
      <c r="F313" s="159" t="s">
        <v>1786</v>
      </c>
      <c r="H313" s="160">
        <v>0.202</v>
      </c>
      <c r="I313" s="161"/>
      <c r="L313" s="157"/>
      <c r="M313" s="162"/>
      <c r="T313" s="163"/>
      <c r="AT313" s="158" t="s">
        <v>222</v>
      </c>
      <c r="AU313" s="158" t="s">
        <v>82</v>
      </c>
      <c r="AV313" s="13" t="s">
        <v>82</v>
      </c>
      <c r="AW313" s="13" t="s">
        <v>35</v>
      </c>
      <c r="AX313" s="13" t="s">
        <v>74</v>
      </c>
      <c r="AY313" s="158" t="s">
        <v>208</v>
      </c>
    </row>
    <row r="314" spans="2:51" s="14" customFormat="1" ht="12">
      <c r="B314" s="164"/>
      <c r="D314" s="145" t="s">
        <v>222</v>
      </c>
      <c r="E314" s="165" t="s">
        <v>19</v>
      </c>
      <c r="F314" s="166" t="s">
        <v>226</v>
      </c>
      <c r="H314" s="167">
        <v>1.642</v>
      </c>
      <c r="I314" s="168"/>
      <c r="L314" s="164"/>
      <c r="M314" s="169"/>
      <c r="T314" s="170"/>
      <c r="AT314" s="165" t="s">
        <v>222</v>
      </c>
      <c r="AU314" s="165" t="s">
        <v>82</v>
      </c>
      <c r="AV314" s="14" t="s">
        <v>112</v>
      </c>
      <c r="AW314" s="14" t="s">
        <v>35</v>
      </c>
      <c r="AX314" s="14" t="s">
        <v>80</v>
      </c>
      <c r="AY314" s="165" t="s">
        <v>208</v>
      </c>
    </row>
    <row r="315" spans="2:65" s="1" customFormat="1" ht="16.5" customHeight="1">
      <c r="B315" s="33"/>
      <c r="C315" s="132" t="s">
        <v>1787</v>
      </c>
      <c r="D315" s="132" t="s">
        <v>212</v>
      </c>
      <c r="E315" s="133" t="s">
        <v>1788</v>
      </c>
      <c r="F315" s="134" t="s">
        <v>1789</v>
      </c>
      <c r="G315" s="135" t="s">
        <v>215</v>
      </c>
      <c r="H315" s="136">
        <v>0.96</v>
      </c>
      <c r="I315" s="137"/>
      <c r="J315" s="138">
        <f>ROUND(I315*H315,2)</f>
        <v>0</v>
      </c>
      <c r="K315" s="134" t="s">
        <v>19</v>
      </c>
      <c r="L315" s="33"/>
      <c r="M315" s="139" t="s">
        <v>19</v>
      </c>
      <c r="N315" s="140" t="s">
        <v>45</v>
      </c>
      <c r="P315" s="141">
        <f>O315*H315</f>
        <v>0</v>
      </c>
      <c r="Q315" s="141">
        <v>0</v>
      </c>
      <c r="R315" s="141">
        <f>Q315*H315</f>
        <v>0</v>
      </c>
      <c r="S315" s="141">
        <v>0</v>
      </c>
      <c r="T315" s="142">
        <f>S315*H315</f>
        <v>0</v>
      </c>
      <c r="AR315" s="143" t="s">
        <v>112</v>
      </c>
      <c r="AT315" s="143" t="s">
        <v>212</v>
      </c>
      <c r="AU315" s="143" t="s">
        <v>82</v>
      </c>
      <c r="AY315" s="18" t="s">
        <v>208</v>
      </c>
      <c r="BE315" s="144">
        <f>IF(N315="základní",J315,0)</f>
        <v>0</v>
      </c>
      <c r="BF315" s="144">
        <f>IF(N315="snížená",J315,0)</f>
        <v>0</v>
      </c>
      <c r="BG315" s="144">
        <f>IF(N315="zákl. přenesená",J315,0)</f>
        <v>0</v>
      </c>
      <c r="BH315" s="144">
        <f>IF(N315="sníž. přenesená",J315,0)</f>
        <v>0</v>
      </c>
      <c r="BI315" s="144">
        <f>IF(N315="nulová",J315,0)</f>
        <v>0</v>
      </c>
      <c r="BJ315" s="18" t="s">
        <v>80</v>
      </c>
      <c r="BK315" s="144">
        <f>ROUND(I315*H315,2)</f>
        <v>0</v>
      </c>
      <c r="BL315" s="18" t="s">
        <v>112</v>
      </c>
      <c r="BM315" s="143" t="s">
        <v>1790</v>
      </c>
    </row>
    <row r="316" spans="2:47" s="1" customFormat="1" ht="12">
      <c r="B316" s="33"/>
      <c r="D316" s="145" t="s">
        <v>218</v>
      </c>
      <c r="F316" s="146" t="s">
        <v>1789</v>
      </c>
      <c r="I316" s="147"/>
      <c r="L316" s="33"/>
      <c r="M316" s="148"/>
      <c r="T316" s="54"/>
      <c r="AT316" s="18" t="s">
        <v>218</v>
      </c>
      <c r="AU316" s="18" t="s">
        <v>82</v>
      </c>
    </row>
    <row r="317" spans="2:51" s="13" customFormat="1" ht="12">
      <c r="B317" s="157"/>
      <c r="D317" s="145" t="s">
        <v>222</v>
      </c>
      <c r="E317" s="158" t="s">
        <v>19</v>
      </c>
      <c r="F317" s="159" t="s">
        <v>1791</v>
      </c>
      <c r="H317" s="160">
        <v>0.96</v>
      </c>
      <c r="I317" s="161"/>
      <c r="L317" s="157"/>
      <c r="M317" s="162"/>
      <c r="T317" s="163"/>
      <c r="AT317" s="158" t="s">
        <v>222</v>
      </c>
      <c r="AU317" s="158" t="s">
        <v>82</v>
      </c>
      <c r="AV317" s="13" t="s">
        <v>82</v>
      </c>
      <c r="AW317" s="13" t="s">
        <v>35</v>
      </c>
      <c r="AX317" s="13" t="s">
        <v>74</v>
      </c>
      <c r="AY317" s="158" t="s">
        <v>208</v>
      </c>
    </row>
    <row r="318" spans="2:51" s="14" customFormat="1" ht="12">
      <c r="B318" s="164"/>
      <c r="D318" s="145" t="s">
        <v>222</v>
      </c>
      <c r="E318" s="165" t="s">
        <v>19</v>
      </c>
      <c r="F318" s="166" t="s">
        <v>226</v>
      </c>
      <c r="H318" s="167">
        <v>0.96</v>
      </c>
      <c r="I318" s="168"/>
      <c r="L318" s="164"/>
      <c r="M318" s="169"/>
      <c r="T318" s="170"/>
      <c r="AT318" s="165" t="s">
        <v>222</v>
      </c>
      <c r="AU318" s="165" t="s">
        <v>82</v>
      </c>
      <c r="AV318" s="14" t="s">
        <v>112</v>
      </c>
      <c r="AW318" s="14" t="s">
        <v>35</v>
      </c>
      <c r="AX318" s="14" t="s">
        <v>80</v>
      </c>
      <c r="AY318" s="165" t="s">
        <v>208</v>
      </c>
    </row>
    <row r="319" spans="2:65" s="1" customFormat="1" ht="16.5" customHeight="1">
      <c r="B319" s="33"/>
      <c r="C319" s="132" t="s">
        <v>545</v>
      </c>
      <c r="D319" s="132" t="s">
        <v>212</v>
      </c>
      <c r="E319" s="133" t="s">
        <v>1792</v>
      </c>
      <c r="F319" s="134" t="s">
        <v>1793</v>
      </c>
      <c r="G319" s="135" t="s">
        <v>367</v>
      </c>
      <c r="H319" s="136">
        <v>2</v>
      </c>
      <c r="I319" s="137"/>
      <c r="J319" s="138">
        <f>ROUND(I319*H319,2)</f>
        <v>0</v>
      </c>
      <c r="K319" s="134" t="s">
        <v>216</v>
      </c>
      <c r="L319" s="33"/>
      <c r="M319" s="139" t="s">
        <v>19</v>
      </c>
      <c r="N319" s="140" t="s">
        <v>45</v>
      </c>
      <c r="P319" s="141">
        <f>O319*H319</f>
        <v>0</v>
      </c>
      <c r="Q319" s="141">
        <v>0.01794</v>
      </c>
      <c r="R319" s="141">
        <f>Q319*H319</f>
        <v>0.03588</v>
      </c>
      <c r="S319" s="141">
        <v>0</v>
      </c>
      <c r="T319" s="142">
        <f>S319*H319</f>
        <v>0</v>
      </c>
      <c r="AR319" s="143" t="s">
        <v>112</v>
      </c>
      <c r="AT319" s="143" t="s">
        <v>212</v>
      </c>
      <c r="AU319" s="143" t="s">
        <v>82</v>
      </c>
      <c r="AY319" s="18" t="s">
        <v>208</v>
      </c>
      <c r="BE319" s="144">
        <f>IF(N319="základní",J319,0)</f>
        <v>0</v>
      </c>
      <c r="BF319" s="144">
        <f>IF(N319="snížená",J319,0)</f>
        <v>0</v>
      </c>
      <c r="BG319" s="144">
        <f>IF(N319="zákl. přenesená",J319,0)</f>
        <v>0</v>
      </c>
      <c r="BH319" s="144">
        <f>IF(N319="sníž. přenesená",J319,0)</f>
        <v>0</v>
      </c>
      <c r="BI319" s="144">
        <f>IF(N319="nulová",J319,0)</f>
        <v>0</v>
      </c>
      <c r="BJ319" s="18" t="s">
        <v>80</v>
      </c>
      <c r="BK319" s="144">
        <f>ROUND(I319*H319,2)</f>
        <v>0</v>
      </c>
      <c r="BL319" s="18" t="s">
        <v>112</v>
      </c>
      <c r="BM319" s="143" t="s">
        <v>1794</v>
      </c>
    </row>
    <row r="320" spans="2:47" s="1" customFormat="1" ht="12">
      <c r="B320" s="33"/>
      <c r="D320" s="145" t="s">
        <v>218</v>
      </c>
      <c r="F320" s="146" t="s">
        <v>1795</v>
      </c>
      <c r="I320" s="147"/>
      <c r="L320" s="33"/>
      <c r="M320" s="148"/>
      <c r="T320" s="54"/>
      <c r="AT320" s="18" t="s">
        <v>218</v>
      </c>
      <c r="AU320" s="18" t="s">
        <v>82</v>
      </c>
    </row>
    <row r="321" spans="2:47" s="1" customFormat="1" ht="12">
      <c r="B321" s="33"/>
      <c r="D321" s="149" t="s">
        <v>220</v>
      </c>
      <c r="F321" s="150" t="s">
        <v>1796</v>
      </c>
      <c r="I321" s="147"/>
      <c r="L321" s="33"/>
      <c r="M321" s="148"/>
      <c r="T321" s="54"/>
      <c r="AT321" s="18" t="s">
        <v>220</v>
      </c>
      <c r="AU321" s="18" t="s">
        <v>82</v>
      </c>
    </row>
    <row r="322" spans="2:51" s="13" customFormat="1" ht="12">
      <c r="B322" s="157"/>
      <c r="D322" s="145" t="s">
        <v>222</v>
      </c>
      <c r="E322" s="158" t="s">
        <v>19</v>
      </c>
      <c r="F322" s="159" t="s">
        <v>82</v>
      </c>
      <c r="H322" s="160">
        <v>2</v>
      </c>
      <c r="I322" s="161"/>
      <c r="L322" s="157"/>
      <c r="M322" s="162"/>
      <c r="T322" s="163"/>
      <c r="AT322" s="158" t="s">
        <v>222</v>
      </c>
      <c r="AU322" s="158" t="s">
        <v>82</v>
      </c>
      <c r="AV322" s="13" t="s">
        <v>82</v>
      </c>
      <c r="AW322" s="13" t="s">
        <v>35</v>
      </c>
      <c r="AX322" s="13" t="s">
        <v>74</v>
      </c>
      <c r="AY322" s="158" t="s">
        <v>208</v>
      </c>
    </row>
    <row r="323" spans="2:51" s="14" customFormat="1" ht="12">
      <c r="B323" s="164"/>
      <c r="D323" s="145" t="s">
        <v>222</v>
      </c>
      <c r="E323" s="165" t="s">
        <v>19</v>
      </c>
      <c r="F323" s="166" t="s">
        <v>226</v>
      </c>
      <c r="H323" s="167">
        <v>2</v>
      </c>
      <c r="I323" s="168"/>
      <c r="L323" s="164"/>
      <c r="M323" s="169"/>
      <c r="T323" s="170"/>
      <c r="AT323" s="165" t="s">
        <v>222</v>
      </c>
      <c r="AU323" s="165" t="s">
        <v>82</v>
      </c>
      <c r="AV323" s="14" t="s">
        <v>112</v>
      </c>
      <c r="AW323" s="14" t="s">
        <v>35</v>
      </c>
      <c r="AX323" s="14" t="s">
        <v>80</v>
      </c>
      <c r="AY323" s="165" t="s">
        <v>208</v>
      </c>
    </row>
    <row r="324" spans="2:65" s="1" customFormat="1" ht="16.5" customHeight="1">
      <c r="B324" s="33"/>
      <c r="C324" s="132" t="s">
        <v>550</v>
      </c>
      <c r="D324" s="132" t="s">
        <v>212</v>
      </c>
      <c r="E324" s="133" t="s">
        <v>1797</v>
      </c>
      <c r="F324" s="134" t="s">
        <v>1798</v>
      </c>
      <c r="G324" s="135" t="s">
        <v>367</v>
      </c>
      <c r="H324" s="136">
        <v>12</v>
      </c>
      <c r="I324" s="137"/>
      <c r="J324" s="138">
        <f>ROUND(I324*H324,2)</f>
        <v>0</v>
      </c>
      <c r="K324" s="134" t="s">
        <v>216</v>
      </c>
      <c r="L324" s="33"/>
      <c r="M324" s="139" t="s">
        <v>19</v>
      </c>
      <c r="N324" s="140" t="s">
        <v>45</v>
      </c>
      <c r="P324" s="141">
        <f>O324*H324</f>
        <v>0</v>
      </c>
      <c r="Q324" s="141">
        <v>0.0227835</v>
      </c>
      <c r="R324" s="141">
        <f>Q324*H324</f>
        <v>0.27340200000000003</v>
      </c>
      <c r="S324" s="141">
        <v>0</v>
      </c>
      <c r="T324" s="142">
        <f>S324*H324</f>
        <v>0</v>
      </c>
      <c r="AR324" s="143" t="s">
        <v>112</v>
      </c>
      <c r="AT324" s="143" t="s">
        <v>212</v>
      </c>
      <c r="AU324" s="143" t="s">
        <v>82</v>
      </c>
      <c r="AY324" s="18" t="s">
        <v>208</v>
      </c>
      <c r="BE324" s="144">
        <f>IF(N324="základní",J324,0)</f>
        <v>0</v>
      </c>
      <c r="BF324" s="144">
        <f>IF(N324="snížená",J324,0)</f>
        <v>0</v>
      </c>
      <c r="BG324" s="144">
        <f>IF(N324="zákl. přenesená",J324,0)</f>
        <v>0</v>
      </c>
      <c r="BH324" s="144">
        <f>IF(N324="sníž. přenesená",J324,0)</f>
        <v>0</v>
      </c>
      <c r="BI324" s="144">
        <f>IF(N324="nulová",J324,0)</f>
        <v>0</v>
      </c>
      <c r="BJ324" s="18" t="s">
        <v>80</v>
      </c>
      <c r="BK324" s="144">
        <f>ROUND(I324*H324,2)</f>
        <v>0</v>
      </c>
      <c r="BL324" s="18" t="s">
        <v>112</v>
      </c>
      <c r="BM324" s="143" t="s">
        <v>1799</v>
      </c>
    </row>
    <row r="325" spans="2:47" s="1" customFormat="1" ht="12">
      <c r="B325" s="33"/>
      <c r="D325" s="145" t="s">
        <v>218</v>
      </c>
      <c r="F325" s="146" t="s">
        <v>1800</v>
      </c>
      <c r="I325" s="147"/>
      <c r="L325" s="33"/>
      <c r="M325" s="148"/>
      <c r="T325" s="54"/>
      <c r="AT325" s="18" t="s">
        <v>218</v>
      </c>
      <c r="AU325" s="18" t="s">
        <v>82</v>
      </c>
    </row>
    <row r="326" spans="2:47" s="1" customFormat="1" ht="12">
      <c r="B326" s="33"/>
      <c r="D326" s="149" t="s">
        <v>220</v>
      </c>
      <c r="F326" s="150" t="s">
        <v>1801</v>
      </c>
      <c r="I326" s="147"/>
      <c r="L326" s="33"/>
      <c r="M326" s="148"/>
      <c r="T326" s="54"/>
      <c r="AT326" s="18" t="s">
        <v>220</v>
      </c>
      <c r="AU326" s="18" t="s">
        <v>82</v>
      </c>
    </row>
    <row r="327" spans="2:51" s="13" customFormat="1" ht="12">
      <c r="B327" s="157"/>
      <c r="D327" s="145" t="s">
        <v>222</v>
      </c>
      <c r="E327" s="158" t="s">
        <v>19</v>
      </c>
      <c r="F327" s="159" t="s">
        <v>90</v>
      </c>
      <c r="H327" s="160">
        <v>3</v>
      </c>
      <c r="I327" s="161"/>
      <c r="L327" s="157"/>
      <c r="M327" s="162"/>
      <c r="T327" s="163"/>
      <c r="AT327" s="158" t="s">
        <v>222</v>
      </c>
      <c r="AU327" s="158" t="s">
        <v>82</v>
      </c>
      <c r="AV327" s="13" t="s">
        <v>82</v>
      </c>
      <c r="AW327" s="13" t="s">
        <v>35</v>
      </c>
      <c r="AX327" s="13" t="s">
        <v>74</v>
      </c>
      <c r="AY327" s="158" t="s">
        <v>208</v>
      </c>
    </row>
    <row r="328" spans="2:51" s="13" customFormat="1" ht="12">
      <c r="B328" s="157"/>
      <c r="D328" s="145" t="s">
        <v>222</v>
      </c>
      <c r="E328" s="158" t="s">
        <v>19</v>
      </c>
      <c r="F328" s="159" t="s">
        <v>209</v>
      </c>
      <c r="H328" s="160">
        <v>6</v>
      </c>
      <c r="I328" s="161"/>
      <c r="L328" s="157"/>
      <c r="M328" s="162"/>
      <c r="T328" s="163"/>
      <c r="AT328" s="158" t="s">
        <v>222</v>
      </c>
      <c r="AU328" s="158" t="s">
        <v>82</v>
      </c>
      <c r="AV328" s="13" t="s">
        <v>82</v>
      </c>
      <c r="AW328" s="13" t="s">
        <v>35</v>
      </c>
      <c r="AX328" s="13" t="s">
        <v>74</v>
      </c>
      <c r="AY328" s="158" t="s">
        <v>208</v>
      </c>
    </row>
    <row r="329" spans="2:51" s="13" customFormat="1" ht="12">
      <c r="B329" s="157"/>
      <c r="D329" s="145" t="s">
        <v>222</v>
      </c>
      <c r="E329" s="158" t="s">
        <v>19</v>
      </c>
      <c r="F329" s="159" t="s">
        <v>90</v>
      </c>
      <c r="H329" s="160">
        <v>3</v>
      </c>
      <c r="I329" s="161"/>
      <c r="L329" s="157"/>
      <c r="M329" s="162"/>
      <c r="T329" s="163"/>
      <c r="AT329" s="158" t="s">
        <v>222</v>
      </c>
      <c r="AU329" s="158" t="s">
        <v>82</v>
      </c>
      <c r="AV329" s="13" t="s">
        <v>82</v>
      </c>
      <c r="AW329" s="13" t="s">
        <v>35</v>
      </c>
      <c r="AX329" s="13" t="s">
        <v>74</v>
      </c>
      <c r="AY329" s="158" t="s">
        <v>208</v>
      </c>
    </row>
    <row r="330" spans="2:51" s="14" customFormat="1" ht="12">
      <c r="B330" s="164"/>
      <c r="D330" s="145" t="s">
        <v>222</v>
      </c>
      <c r="E330" s="165" t="s">
        <v>19</v>
      </c>
      <c r="F330" s="166" t="s">
        <v>226</v>
      </c>
      <c r="H330" s="167">
        <v>12</v>
      </c>
      <c r="I330" s="168"/>
      <c r="L330" s="164"/>
      <c r="M330" s="169"/>
      <c r="T330" s="170"/>
      <c r="AT330" s="165" t="s">
        <v>222</v>
      </c>
      <c r="AU330" s="165" t="s">
        <v>82</v>
      </c>
      <c r="AV330" s="14" t="s">
        <v>112</v>
      </c>
      <c r="AW330" s="14" t="s">
        <v>35</v>
      </c>
      <c r="AX330" s="14" t="s">
        <v>80</v>
      </c>
      <c r="AY330" s="165" t="s">
        <v>208</v>
      </c>
    </row>
    <row r="331" spans="2:65" s="1" customFormat="1" ht="16.5" customHeight="1">
      <c r="B331" s="33"/>
      <c r="C331" s="132" t="s">
        <v>558</v>
      </c>
      <c r="D331" s="132" t="s">
        <v>212</v>
      </c>
      <c r="E331" s="133" t="s">
        <v>1802</v>
      </c>
      <c r="F331" s="134" t="s">
        <v>1803</v>
      </c>
      <c r="G331" s="135" t="s">
        <v>367</v>
      </c>
      <c r="H331" s="136">
        <v>2</v>
      </c>
      <c r="I331" s="137"/>
      <c r="J331" s="138">
        <f>ROUND(I331*H331,2)</f>
        <v>0</v>
      </c>
      <c r="K331" s="134" t="s">
        <v>216</v>
      </c>
      <c r="L331" s="33"/>
      <c r="M331" s="139" t="s">
        <v>19</v>
      </c>
      <c r="N331" s="140" t="s">
        <v>45</v>
      </c>
      <c r="P331" s="141">
        <f>O331*H331</f>
        <v>0</v>
      </c>
      <c r="Q331" s="141">
        <v>0.0405505</v>
      </c>
      <c r="R331" s="141">
        <f>Q331*H331</f>
        <v>0.081101</v>
      </c>
      <c r="S331" s="141">
        <v>0</v>
      </c>
      <c r="T331" s="142">
        <f>S331*H331</f>
        <v>0</v>
      </c>
      <c r="AR331" s="143" t="s">
        <v>112</v>
      </c>
      <c r="AT331" s="143" t="s">
        <v>212</v>
      </c>
      <c r="AU331" s="143" t="s">
        <v>82</v>
      </c>
      <c r="AY331" s="18" t="s">
        <v>208</v>
      </c>
      <c r="BE331" s="144">
        <f>IF(N331="základní",J331,0)</f>
        <v>0</v>
      </c>
      <c r="BF331" s="144">
        <f>IF(N331="snížená",J331,0)</f>
        <v>0</v>
      </c>
      <c r="BG331" s="144">
        <f>IF(N331="zákl. přenesená",J331,0)</f>
        <v>0</v>
      </c>
      <c r="BH331" s="144">
        <f>IF(N331="sníž. přenesená",J331,0)</f>
        <v>0</v>
      </c>
      <c r="BI331" s="144">
        <f>IF(N331="nulová",J331,0)</f>
        <v>0</v>
      </c>
      <c r="BJ331" s="18" t="s">
        <v>80</v>
      </c>
      <c r="BK331" s="144">
        <f>ROUND(I331*H331,2)</f>
        <v>0</v>
      </c>
      <c r="BL331" s="18" t="s">
        <v>112</v>
      </c>
      <c r="BM331" s="143" t="s">
        <v>1804</v>
      </c>
    </row>
    <row r="332" spans="2:47" s="1" customFormat="1" ht="12">
      <c r="B332" s="33"/>
      <c r="D332" s="145" t="s">
        <v>218</v>
      </c>
      <c r="F332" s="146" t="s">
        <v>1805</v>
      </c>
      <c r="I332" s="147"/>
      <c r="L332" s="33"/>
      <c r="M332" s="148"/>
      <c r="T332" s="54"/>
      <c r="AT332" s="18" t="s">
        <v>218</v>
      </c>
      <c r="AU332" s="18" t="s">
        <v>82</v>
      </c>
    </row>
    <row r="333" spans="2:47" s="1" customFormat="1" ht="12">
      <c r="B333" s="33"/>
      <c r="D333" s="149" t="s">
        <v>220</v>
      </c>
      <c r="F333" s="150" t="s">
        <v>1806</v>
      </c>
      <c r="I333" s="147"/>
      <c r="L333" s="33"/>
      <c r="M333" s="148"/>
      <c r="T333" s="54"/>
      <c r="AT333" s="18" t="s">
        <v>220</v>
      </c>
      <c r="AU333" s="18" t="s">
        <v>82</v>
      </c>
    </row>
    <row r="334" spans="2:65" s="1" customFormat="1" ht="24.2" customHeight="1">
      <c r="B334" s="33"/>
      <c r="C334" s="132" t="s">
        <v>934</v>
      </c>
      <c r="D334" s="132" t="s">
        <v>212</v>
      </c>
      <c r="E334" s="133" t="s">
        <v>1807</v>
      </c>
      <c r="F334" s="134" t="s">
        <v>1808</v>
      </c>
      <c r="G334" s="135" t="s">
        <v>286</v>
      </c>
      <c r="H334" s="136">
        <v>0.178</v>
      </c>
      <c r="I334" s="137"/>
      <c r="J334" s="138">
        <f>ROUND(I334*H334,2)</f>
        <v>0</v>
      </c>
      <c r="K334" s="134" t="s">
        <v>216</v>
      </c>
      <c r="L334" s="33"/>
      <c r="M334" s="139" t="s">
        <v>19</v>
      </c>
      <c r="N334" s="140" t="s">
        <v>45</v>
      </c>
      <c r="P334" s="141">
        <f>O334*H334</f>
        <v>0</v>
      </c>
      <c r="Q334" s="141">
        <v>0.017094</v>
      </c>
      <c r="R334" s="141">
        <f>Q334*H334</f>
        <v>0.0030427320000000002</v>
      </c>
      <c r="S334" s="141">
        <v>0</v>
      </c>
      <c r="T334" s="142">
        <f>S334*H334</f>
        <v>0</v>
      </c>
      <c r="AR334" s="143" t="s">
        <v>112</v>
      </c>
      <c r="AT334" s="143" t="s">
        <v>212</v>
      </c>
      <c r="AU334" s="143" t="s">
        <v>82</v>
      </c>
      <c r="AY334" s="18" t="s">
        <v>208</v>
      </c>
      <c r="BE334" s="144">
        <f>IF(N334="základní",J334,0)</f>
        <v>0</v>
      </c>
      <c r="BF334" s="144">
        <f>IF(N334="snížená",J334,0)</f>
        <v>0</v>
      </c>
      <c r="BG334" s="144">
        <f>IF(N334="zákl. přenesená",J334,0)</f>
        <v>0</v>
      </c>
      <c r="BH334" s="144">
        <f>IF(N334="sníž. přenesená",J334,0)</f>
        <v>0</v>
      </c>
      <c r="BI334" s="144">
        <f>IF(N334="nulová",J334,0)</f>
        <v>0</v>
      </c>
      <c r="BJ334" s="18" t="s">
        <v>80</v>
      </c>
      <c r="BK334" s="144">
        <f>ROUND(I334*H334,2)</f>
        <v>0</v>
      </c>
      <c r="BL334" s="18" t="s">
        <v>112</v>
      </c>
      <c r="BM334" s="143" t="s">
        <v>1809</v>
      </c>
    </row>
    <row r="335" spans="2:47" s="1" customFormat="1" ht="12">
      <c r="B335" s="33"/>
      <c r="D335" s="145" t="s">
        <v>218</v>
      </c>
      <c r="F335" s="146" t="s">
        <v>1810</v>
      </c>
      <c r="I335" s="147"/>
      <c r="L335" s="33"/>
      <c r="M335" s="148"/>
      <c r="T335" s="54"/>
      <c r="AT335" s="18" t="s">
        <v>218</v>
      </c>
      <c r="AU335" s="18" t="s">
        <v>82</v>
      </c>
    </row>
    <row r="336" spans="2:47" s="1" customFormat="1" ht="12">
      <c r="B336" s="33"/>
      <c r="D336" s="149" t="s">
        <v>220</v>
      </c>
      <c r="F336" s="150" t="s">
        <v>1811</v>
      </c>
      <c r="I336" s="147"/>
      <c r="L336" s="33"/>
      <c r="M336" s="148"/>
      <c r="T336" s="54"/>
      <c r="AT336" s="18" t="s">
        <v>220</v>
      </c>
      <c r="AU336" s="18" t="s">
        <v>82</v>
      </c>
    </row>
    <row r="337" spans="2:65" s="1" customFormat="1" ht="16.5" customHeight="1">
      <c r="B337" s="33"/>
      <c r="C337" s="171" t="s">
        <v>1812</v>
      </c>
      <c r="D337" s="171" t="s">
        <v>242</v>
      </c>
      <c r="E337" s="172" t="s">
        <v>1813</v>
      </c>
      <c r="F337" s="173" t="s">
        <v>1814</v>
      </c>
      <c r="G337" s="174" t="s">
        <v>286</v>
      </c>
      <c r="H337" s="175">
        <v>0.178</v>
      </c>
      <c r="I337" s="176"/>
      <c r="J337" s="177">
        <f>ROUND(I337*H337,2)</f>
        <v>0</v>
      </c>
      <c r="K337" s="173" t="s">
        <v>216</v>
      </c>
      <c r="L337" s="178"/>
      <c r="M337" s="179" t="s">
        <v>19</v>
      </c>
      <c r="N337" s="180" t="s">
        <v>45</v>
      </c>
      <c r="P337" s="141">
        <f>O337*H337</f>
        <v>0</v>
      </c>
      <c r="Q337" s="141">
        <v>1</v>
      </c>
      <c r="R337" s="141">
        <f>Q337*H337</f>
        <v>0.178</v>
      </c>
      <c r="S337" s="141">
        <v>0</v>
      </c>
      <c r="T337" s="142">
        <f>S337*H337</f>
        <v>0</v>
      </c>
      <c r="AR337" s="143" t="s">
        <v>245</v>
      </c>
      <c r="AT337" s="143" t="s">
        <v>242</v>
      </c>
      <c r="AU337" s="143" t="s">
        <v>82</v>
      </c>
      <c r="AY337" s="18" t="s">
        <v>208</v>
      </c>
      <c r="BE337" s="144">
        <f>IF(N337="základní",J337,0)</f>
        <v>0</v>
      </c>
      <c r="BF337" s="144">
        <f>IF(N337="snížená",J337,0)</f>
        <v>0</v>
      </c>
      <c r="BG337" s="144">
        <f>IF(N337="zákl. přenesená",J337,0)</f>
        <v>0</v>
      </c>
      <c r="BH337" s="144">
        <f>IF(N337="sníž. přenesená",J337,0)</f>
        <v>0</v>
      </c>
      <c r="BI337" s="144">
        <f>IF(N337="nulová",J337,0)</f>
        <v>0</v>
      </c>
      <c r="BJ337" s="18" t="s">
        <v>80</v>
      </c>
      <c r="BK337" s="144">
        <f>ROUND(I337*H337,2)</f>
        <v>0</v>
      </c>
      <c r="BL337" s="18" t="s">
        <v>112</v>
      </c>
      <c r="BM337" s="143" t="s">
        <v>1815</v>
      </c>
    </row>
    <row r="338" spans="2:47" s="1" customFormat="1" ht="12">
      <c r="B338" s="33"/>
      <c r="D338" s="145" t="s">
        <v>218</v>
      </c>
      <c r="F338" s="146" t="s">
        <v>1814</v>
      </c>
      <c r="I338" s="147"/>
      <c r="L338" s="33"/>
      <c r="M338" s="148"/>
      <c r="T338" s="54"/>
      <c r="AT338" s="18" t="s">
        <v>218</v>
      </c>
      <c r="AU338" s="18" t="s">
        <v>82</v>
      </c>
    </row>
    <row r="339" spans="2:51" s="13" customFormat="1" ht="12">
      <c r="B339" s="157"/>
      <c r="D339" s="145" t="s">
        <v>222</v>
      </c>
      <c r="E339" s="158" t="s">
        <v>19</v>
      </c>
      <c r="F339" s="159" t="s">
        <v>1816</v>
      </c>
      <c r="H339" s="160">
        <v>0.046</v>
      </c>
      <c r="I339" s="161"/>
      <c r="L339" s="157"/>
      <c r="M339" s="162"/>
      <c r="T339" s="163"/>
      <c r="AT339" s="158" t="s">
        <v>222</v>
      </c>
      <c r="AU339" s="158" t="s">
        <v>82</v>
      </c>
      <c r="AV339" s="13" t="s">
        <v>82</v>
      </c>
      <c r="AW339" s="13" t="s">
        <v>35</v>
      </c>
      <c r="AX339" s="13" t="s">
        <v>74</v>
      </c>
      <c r="AY339" s="158" t="s">
        <v>208</v>
      </c>
    </row>
    <row r="340" spans="2:51" s="13" customFormat="1" ht="12">
      <c r="B340" s="157"/>
      <c r="D340" s="145" t="s">
        <v>222</v>
      </c>
      <c r="E340" s="158" t="s">
        <v>19</v>
      </c>
      <c r="F340" s="159" t="s">
        <v>1817</v>
      </c>
      <c r="H340" s="160">
        <v>0.132</v>
      </c>
      <c r="I340" s="161"/>
      <c r="L340" s="157"/>
      <c r="M340" s="162"/>
      <c r="T340" s="163"/>
      <c r="AT340" s="158" t="s">
        <v>222</v>
      </c>
      <c r="AU340" s="158" t="s">
        <v>82</v>
      </c>
      <c r="AV340" s="13" t="s">
        <v>82</v>
      </c>
      <c r="AW340" s="13" t="s">
        <v>35</v>
      </c>
      <c r="AX340" s="13" t="s">
        <v>74</v>
      </c>
      <c r="AY340" s="158" t="s">
        <v>208</v>
      </c>
    </row>
    <row r="341" spans="2:51" s="14" customFormat="1" ht="12">
      <c r="B341" s="164"/>
      <c r="D341" s="145" t="s">
        <v>222</v>
      </c>
      <c r="E341" s="165" t="s">
        <v>19</v>
      </c>
      <c r="F341" s="166" t="s">
        <v>226</v>
      </c>
      <c r="H341" s="167">
        <v>0.178</v>
      </c>
      <c r="I341" s="168"/>
      <c r="L341" s="164"/>
      <c r="M341" s="169"/>
      <c r="T341" s="170"/>
      <c r="AT341" s="165" t="s">
        <v>222</v>
      </c>
      <c r="AU341" s="165" t="s">
        <v>82</v>
      </c>
      <c r="AV341" s="14" t="s">
        <v>112</v>
      </c>
      <c r="AW341" s="14" t="s">
        <v>35</v>
      </c>
      <c r="AX341" s="14" t="s">
        <v>80</v>
      </c>
      <c r="AY341" s="165" t="s">
        <v>208</v>
      </c>
    </row>
    <row r="342" spans="2:65" s="1" customFormat="1" ht="16.5" customHeight="1">
      <c r="B342" s="33"/>
      <c r="C342" s="132" t="s">
        <v>936</v>
      </c>
      <c r="D342" s="132" t="s">
        <v>212</v>
      </c>
      <c r="E342" s="133" t="s">
        <v>1818</v>
      </c>
      <c r="F342" s="134" t="s">
        <v>1708</v>
      </c>
      <c r="G342" s="135" t="s">
        <v>682</v>
      </c>
      <c r="H342" s="136">
        <v>1</v>
      </c>
      <c r="I342" s="137"/>
      <c r="J342" s="138">
        <f>ROUND(I342*H342,2)</f>
        <v>0</v>
      </c>
      <c r="K342" s="134" t="s">
        <v>19</v>
      </c>
      <c r="L342" s="33"/>
      <c r="M342" s="139" t="s">
        <v>19</v>
      </c>
      <c r="N342" s="140" t="s">
        <v>45</v>
      </c>
      <c r="P342" s="141">
        <f>O342*H342</f>
        <v>0</v>
      </c>
      <c r="Q342" s="141">
        <v>0</v>
      </c>
      <c r="R342" s="141">
        <f>Q342*H342</f>
        <v>0</v>
      </c>
      <c r="S342" s="141">
        <v>0</v>
      </c>
      <c r="T342" s="142">
        <f>S342*H342</f>
        <v>0</v>
      </c>
      <c r="AR342" s="143" t="s">
        <v>112</v>
      </c>
      <c r="AT342" s="143" t="s">
        <v>212</v>
      </c>
      <c r="AU342" s="143" t="s">
        <v>82</v>
      </c>
      <c r="AY342" s="18" t="s">
        <v>208</v>
      </c>
      <c r="BE342" s="144">
        <f>IF(N342="základní",J342,0)</f>
        <v>0</v>
      </c>
      <c r="BF342" s="144">
        <f>IF(N342="snížená",J342,0)</f>
        <v>0</v>
      </c>
      <c r="BG342" s="144">
        <f>IF(N342="zákl. přenesená",J342,0)</f>
        <v>0</v>
      </c>
      <c r="BH342" s="144">
        <f>IF(N342="sníž. přenesená",J342,0)</f>
        <v>0</v>
      </c>
      <c r="BI342" s="144">
        <f>IF(N342="nulová",J342,0)</f>
        <v>0</v>
      </c>
      <c r="BJ342" s="18" t="s">
        <v>80</v>
      </c>
      <c r="BK342" s="144">
        <f>ROUND(I342*H342,2)</f>
        <v>0</v>
      </c>
      <c r="BL342" s="18" t="s">
        <v>112</v>
      </c>
      <c r="BM342" s="143" t="s">
        <v>1819</v>
      </c>
    </row>
    <row r="343" spans="2:47" s="1" customFormat="1" ht="12">
      <c r="B343" s="33"/>
      <c r="D343" s="145" t="s">
        <v>218</v>
      </c>
      <c r="F343" s="146" t="s">
        <v>1708</v>
      </c>
      <c r="I343" s="147"/>
      <c r="L343" s="33"/>
      <c r="M343" s="148"/>
      <c r="T343" s="54"/>
      <c r="AT343" s="18" t="s">
        <v>218</v>
      </c>
      <c r="AU343" s="18" t="s">
        <v>82</v>
      </c>
    </row>
    <row r="344" spans="2:65" s="1" customFormat="1" ht="16.5" customHeight="1">
      <c r="B344" s="33"/>
      <c r="C344" s="132" t="s">
        <v>565</v>
      </c>
      <c r="D344" s="132" t="s">
        <v>212</v>
      </c>
      <c r="E344" s="133" t="s">
        <v>1820</v>
      </c>
      <c r="F344" s="134" t="s">
        <v>1821</v>
      </c>
      <c r="G344" s="135" t="s">
        <v>762</v>
      </c>
      <c r="H344" s="136">
        <v>2.029</v>
      </c>
      <c r="I344" s="137"/>
      <c r="J344" s="138">
        <f>ROUND(I344*H344,2)</f>
        <v>0</v>
      </c>
      <c r="K344" s="134" t="s">
        <v>216</v>
      </c>
      <c r="L344" s="33"/>
      <c r="M344" s="139" t="s">
        <v>19</v>
      </c>
      <c r="N344" s="140" t="s">
        <v>45</v>
      </c>
      <c r="P344" s="141">
        <f>O344*H344</f>
        <v>0</v>
      </c>
      <c r="Q344" s="141">
        <v>2.50187</v>
      </c>
      <c r="R344" s="141">
        <f>Q344*H344</f>
        <v>5.076294229999999</v>
      </c>
      <c r="S344" s="141">
        <v>0</v>
      </c>
      <c r="T344" s="142">
        <f>S344*H344</f>
        <v>0</v>
      </c>
      <c r="AR344" s="143" t="s">
        <v>112</v>
      </c>
      <c r="AT344" s="143" t="s">
        <v>212</v>
      </c>
      <c r="AU344" s="143" t="s">
        <v>82</v>
      </c>
      <c r="AY344" s="18" t="s">
        <v>208</v>
      </c>
      <c r="BE344" s="144">
        <f>IF(N344="základní",J344,0)</f>
        <v>0</v>
      </c>
      <c r="BF344" s="144">
        <f>IF(N344="snížená",J344,0)</f>
        <v>0</v>
      </c>
      <c r="BG344" s="144">
        <f>IF(N344="zákl. přenesená",J344,0)</f>
        <v>0</v>
      </c>
      <c r="BH344" s="144">
        <f>IF(N344="sníž. přenesená",J344,0)</f>
        <v>0</v>
      </c>
      <c r="BI344" s="144">
        <f>IF(N344="nulová",J344,0)</f>
        <v>0</v>
      </c>
      <c r="BJ344" s="18" t="s">
        <v>80</v>
      </c>
      <c r="BK344" s="144">
        <f>ROUND(I344*H344,2)</f>
        <v>0</v>
      </c>
      <c r="BL344" s="18" t="s">
        <v>112</v>
      </c>
      <c r="BM344" s="143" t="s">
        <v>1822</v>
      </c>
    </row>
    <row r="345" spans="2:47" s="1" customFormat="1" ht="12">
      <c r="B345" s="33"/>
      <c r="D345" s="145" t="s">
        <v>218</v>
      </c>
      <c r="F345" s="146" t="s">
        <v>1823</v>
      </c>
      <c r="I345" s="147"/>
      <c r="L345" s="33"/>
      <c r="M345" s="148"/>
      <c r="T345" s="54"/>
      <c r="AT345" s="18" t="s">
        <v>218</v>
      </c>
      <c r="AU345" s="18" t="s">
        <v>82</v>
      </c>
    </row>
    <row r="346" spans="2:47" s="1" customFormat="1" ht="12">
      <c r="B346" s="33"/>
      <c r="D346" s="149" t="s">
        <v>220</v>
      </c>
      <c r="F346" s="150" t="s">
        <v>1824</v>
      </c>
      <c r="I346" s="147"/>
      <c r="L346" s="33"/>
      <c r="M346" s="148"/>
      <c r="T346" s="54"/>
      <c r="AT346" s="18" t="s">
        <v>220</v>
      </c>
      <c r="AU346" s="18" t="s">
        <v>82</v>
      </c>
    </row>
    <row r="347" spans="2:51" s="13" customFormat="1" ht="12">
      <c r="B347" s="157"/>
      <c r="D347" s="145" t="s">
        <v>222</v>
      </c>
      <c r="E347" s="158" t="s">
        <v>19</v>
      </c>
      <c r="F347" s="159" t="s">
        <v>1825</v>
      </c>
      <c r="H347" s="160">
        <v>1.768</v>
      </c>
      <c r="I347" s="161"/>
      <c r="L347" s="157"/>
      <c r="M347" s="162"/>
      <c r="T347" s="163"/>
      <c r="AT347" s="158" t="s">
        <v>222</v>
      </c>
      <c r="AU347" s="158" t="s">
        <v>82</v>
      </c>
      <c r="AV347" s="13" t="s">
        <v>82</v>
      </c>
      <c r="AW347" s="13" t="s">
        <v>35</v>
      </c>
      <c r="AX347" s="13" t="s">
        <v>74</v>
      </c>
      <c r="AY347" s="158" t="s">
        <v>208</v>
      </c>
    </row>
    <row r="348" spans="2:51" s="13" customFormat="1" ht="12">
      <c r="B348" s="157"/>
      <c r="D348" s="145" t="s">
        <v>222</v>
      </c>
      <c r="E348" s="158" t="s">
        <v>19</v>
      </c>
      <c r="F348" s="159" t="s">
        <v>1826</v>
      </c>
      <c r="H348" s="160">
        <v>0.261</v>
      </c>
      <c r="I348" s="161"/>
      <c r="L348" s="157"/>
      <c r="M348" s="162"/>
      <c r="T348" s="163"/>
      <c r="AT348" s="158" t="s">
        <v>222</v>
      </c>
      <c r="AU348" s="158" t="s">
        <v>82</v>
      </c>
      <c r="AV348" s="13" t="s">
        <v>82</v>
      </c>
      <c r="AW348" s="13" t="s">
        <v>35</v>
      </c>
      <c r="AX348" s="13" t="s">
        <v>74</v>
      </c>
      <c r="AY348" s="158" t="s">
        <v>208</v>
      </c>
    </row>
    <row r="349" spans="2:51" s="14" customFormat="1" ht="12">
      <c r="B349" s="164"/>
      <c r="D349" s="145" t="s">
        <v>222</v>
      </c>
      <c r="E349" s="165" t="s">
        <v>19</v>
      </c>
      <c r="F349" s="166" t="s">
        <v>226</v>
      </c>
      <c r="H349" s="167">
        <v>2.029</v>
      </c>
      <c r="I349" s="168"/>
      <c r="L349" s="164"/>
      <c r="M349" s="169"/>
      <c r="T349" s="170"/>
      <c r="AT349" s="165" t="s">
        <v>222</v>
      </c>
      <c r="AU349" s="165" t="s">
        <v>82</v>
      </c>
      <c r="AV349" s="14" t="s">
        <v>112</v>
      </c>
      <c r="AW349" s="14" t="s">
        <v>35</v>
      </c>
      <c r="AX349" s="14" t="s">
        <v>80</v>
      </c>
      <c r="AY349" s="165" t="s">
        <v>208</v>
      </c>
    </row>
    <row r="350" spans="2:65" s="1" customFormat="1" ht="16.5" customHeight="1">
      <c r="B350" s="33"/>
      <c r="C350" s="132" t="s">
        <v>875</v>
      </c>
      <c r="D350" s="132" t="s">
        <v>212</v>
      </c>
      <c r="E350" s="133" t="s">
        <v>1827</v>
      </c>
      <c r="F350" s="134" t="s">
        <v>1828</v>
      </c>
      <c r="G350" s="135" t="s">
        <v>215</v>
      </c>
      <c r="H350" s="136">
        <v>27.748</v>
      </c>
      <c r="I350" s="137"/>
      <c r="J350" s="138">
        <f>ROUND(I350*H350,2)</f>
        <v>0</v>
      </c>
      <c r="K350" s="134" t="s">
        <v>216</v>
      </c>
      <c r="L350" s="33"/>
      <c r="M350" s="139" t="s">
        <v>19</v>
      </c>
      <c r="N350" s="140" t="s">
        <v>45</v>
      </c>
      <c r="P350" s="141">
        <f>O350*H350</f>
        <v>0</v>
      </c>
      <c r="Q350" s="141">
        <v>0.00243595</v>
      </c>
      <c r="R350" s="141">
        <f>Q350*H350</f>
        <v>0.0675927406</v>
      </c>
      <c r="S350" s="141">
        <v>0</v>
      </c>
      <c r="T350" s="142">
        <f>S350*H350</f>
        <v>0</v>
      </c>
      <c r="AR350" s="143" t="s">
        <v>112</v>
      </c>
      <c r="AT350" s="143" t="s">
        <v>212</v>
      </c>
      <c r="AU350" s="143" t="s">
        <v>82</v>
      </c>
      <c r="AY350" s="18" t="s">
        <v>208</v>
      </c>
      <c r="BE350" s="144">
        <f>IF(N350="základní",J350,0)</f>
        <v>0</v>
      </c>
      <c r="BF350" s="144">
        <f>IF(N350="snížená",J350,0)</f>
        <v>0</v>
      </c>
      <c r="BG350" s="144">
        <f>IF(N350="zákl. přenesená",J350,0)</f>
        <v>0</v>
      </c>
      <c r="BH350" s="144">
        <f>IF(N350="sníž. přenesená",J350,0)</f>
        <v>0</v>
      </c>
      <c r="BI350" s="144">
        <f>IF(N350="nulová",J350,0)</f>
        <v>0</v>
      </c>
      <c r="BJ350" s="18" t="s">
        <v>80</v>
      </c>
      <c r="BK350" s="144">
        <f>ROUND(I350*H350,2)</f>
        <v>0</v>
      </c>
      <c r="BL350" s="18" t="s">
        <v>112</v>
      </c>
      <c r="BM350" s="143" t="s">
        <v>1829</v>
      </c>
    </row>
    <row r="351" spans="2:47" s="1" customFormat="1" ht="12">
      <c r="B351" s="33"/>
      <c r="D351" s="145" t="s">
        <v>218</v>
      </c>
      <c r="F351" s="146" t="s">
        <v>1830</v>
      </c>
      <c r="I351" s="147"/>
      <c r="L351" s="33"/>
      <c r="M351" s="148"/>
      <c r="T351" s="54"/>
      <c r="AT351" s="18" t="s">
        <v>218</v>
      </c>
      <c r="AU351" s="18" t="s">
        <v>82</v>
      </c>
    </row>
    <row r="352" spans="2:47" s="1" customFormat="1" ht="12">
      <c r="B352" s="33"/>
      <c r="D352" s="149" t="s">
        <v>220</v>
      </c>
      <c r="F352" s="150" t="s">
        <v>1831</v>
      </c>
      <c r="I352" s="147"/>
      <c r="L352" s="33"/>
      <c r="M352" s="148"/>
      <c r="T352" s="54"/>
      <c r="AT352" s="18" t="s">
        <v>220</v>
      </c>
      <c r="AU352" s="18" t="s">
        <v>82</v>
      </c>
    </row>
    <row r="353" spans="2:51" s="13" customFormat="1" ht="12">
      <c r="B353" s="157"/>
      <c r="D353" s="145" t="s">
        <v>222</v>
      </c>
      <c r="E353" s="158" t="s">
        <v>19</v>
      </c>
      <c r="F353" s="159" t="s">
        <v>1832</v>
      </c>
      <c r="H353" s="160">
        <v>23.568</v>
      </c>
      <c r="I353" s="161"/>
      <c r="L353" s="157"/>
      <c r="M353" s="162"/>
      <c r="T353" s="163"/>
      <c r="AT353" s="158" t="s">
        <v>222</v>
      </c>
      <c r="AU353" s="158" t="s">
        <v>82</v>
      </c>
      <c r="AV353" s="13" t="s">
        <v>82</v>
      </c>
      <c r="AW353" s="13" t="s">
        <v>35</v>
      </c>
      <c r="AX353" s="13" t="s">
        <v>74</v>
      </c>
      <c r="AY353" s="158" t="s">
        <v>208</v>
      </c>
    </row>
    <row r="354" spans="2:51" s="13" customFormat="1" ht="12">
      <c r="B354" s="157"/>
      <c r="D354" s="145" t="s">
        <v>222</v>
      </c>
      <c r="E354" s="158" t="s">
        <v>19</v>
      </c>
      <c r="F354" s="159" t="s">
        <v>1833</v>
      </c>
      <c r="H354" s="160">
        <v>4.18</v>
      </c>
      <c r="I354" s="161"/>
      <c r="L354" s="157"/>
      <c r="M354" s="162"/>
      <c r="T354" s="163"/>
      <c r="AT354" s="158" t="s">
        <v>222</v>
      </c>
      <c r="AU354" s="158" t="s">
        <v>82</v>
      </c>
      <c r="AV354" s="13" t="s">
        <v>82</v>
      </c>
      <c r="AW354" s="13" t="s">
        <v>35</v>
      </c>
      <c r="AX354" s="13" t="s">
        <v>74</v>
      </c>
      <c r="AY354" s="158" t="s">
        <v>208</v>
      </c>
    </row>
    <row r="355" spans="2:51" s="14" customFormat="1" ht="12">
      <c r="B355" s="164"/>
      <c r="D355" s="145" t="s">
        <v>222</v>
      </c>
      <c r="E355" s="165" t="s">
        <v>19</v>
      </c>
      <c r="F355" s="166" t="s">
        <v>226</v>
      </c>
      <c r="H355" s="167">
        <v>27.748</v>
      </c>
      <c r="I355" s="168"/>
      <c r="L355" s="164"/>
      <c r="M355" s="169"/>
      <c r="T355" s="170"/>
      <c r="AT355" s="165" t="s">
        <v>222</v>
      </c>
      <c r="AU355" s="165" t="s">
        <v>82</v>
      </c>
      <c r="AV355" s="14" t="s">
        <v>112</v>
      </c>
      <c r="AW355" s="14" t="s">
        <v>35</v>
      </c>
      <c r="AX355" s="14" t="s">
        <v>80</v>
      </c>
      <c r="AY355" s="165" t="s">
        <v>208</v>
      </c>
    </row>
    <row r="356" spans="2:65" s="1" customFormat="1" ht="16.5" customHeight="1">
      <c r="B356" s="33"/>
      <c r="C356" s="132" t="s">
        <v>1834</v>
      </c>
      <c r="D356" s="132" t="s">
        <v>212</v>
      </c>
      <c r="E356" s="133" t="s">
        <v>1835</v>
      </c>
      <c r="F356" s="134" t="s">
        <v>1836</v>
      </c>
      <c r="G356" s="135" t="s">
        <v>215</v>
      </c>
      <c r="H356" s="136">
        <v>27.748</v>
      </c>
      <c r="I356" s="137"/>
      <c r="J356" s="138">
        <f>ROUND(I356*H356,2)</f>
        <v>0</v>
      </c>
      <c r="K356" s="134" t="s">
        <v>216</v>
      </c>
      <c r="L356" s="33"/>
      <c r="M356" s="139" t="s">
        <v>19</v>
      </c>
      <c r="N356" s="140" t="s">
        <v>45</v>
      </c>
      <c r="P356" s="141">
        <f>O356*H356</f>
        <v>0</v>
      </c>
      <c r="Q356" s="141">
        <v>0</v>
      </c>
      <c r="R356" s="141">
        <f>Q356*H356</f>
        <v>0</v>
      </c>
      <c r="S356" s="141">
        <v>0</v>
      </c>
      <c r="T356" s="142">
        <f>S356*H356</f>
        <v>0</v>
      </c>
      <c r="AR356" s="143" t="s">
        <v>112</v>
      </c>
      <c r="AT356" s="143" t="s">
        <v>212</v>
      </c>
      <c r="AU356" s="143" t="s">
        <v>82</v>
      </c>
      <c r="AY356" s="18" t="s">
        <v>208</v>
      </c>
      <c r="BE356" s="144">
        <f>IF(N356="základní",J356,0)</f>
        <v>0</v>
      </c>
      <c r="BF356" s="144">
        <f>IF(N356="snížená",J356,0)</f>
        <v>0</v>
      </c>
      <c r="BG356" s="144">
        <f>IF(N356="zákl. přenesená",J356,0)</f>
        <v>0</v>
      </c>
      <c r="BH356" s="144">
        <f>IF(N356="sníž. přenesená",J356,0)</f>
        <v>0</v>
      </c>
      <c r="BI356" s="144">
        <f>IF(N356="nulová",J356,0)</f>
        <v>0</v>
      </c>
      <c r="BJ356" s="18" t="s">
        <v>80</v>
      </c>
      <c r="BK356" s="144">
        <f>ROUND(I356*H356,2)</f>
        <v>0</v>
      </c>
      <c r="BL356" s="18" t="s">
        <v>112</v>
      </c>
      <c r="BM356" s="143" t="s">
        <v>1837</v>
      </c>
    </row>
    <row r="357" spans="2:47" s="1" customFormat="1" ht="19.5">
      <c r="B357" s="33"/>
      <c r="D357" s="145" t="s">
        <v>218</v>
      </c>
      <c r="F357" s="146" t="s">
        <v>1838</v>
      </c>
      <c r="I357" s="147"/>
      <c r="L357" s="33"/>
      <c r="M357" s="148"/>
      <c r="T357" s="54"/>
      <c r="AT357" s="18" t="s">
        <v>218</v>
      </c>
      <c r="AU357" s="18" t="s">
        <v>82</v>
      </c>
    </row>
    <row r="358" spans="2:47" s="1" customFormat="1" ht="12">
      <c r="B358" s="33"/>
      <c r="D358" s="149" t="s">
        <v>220</v>
      </c>
      <c r="F358" s="150" t="s">
        <v>1839</v>
      </c>
      <c r="I358" s="147"/>
      <c r="L358" s="33"/>
      <c r="M358" s="148"/>
      <c r="T358" s="54"/>
      <c r="AT358" s="18" t="s">
        <v>220</v>
      </c>
      <c r="AU358" s="18" t="s">
        <v>82</v>
      </c>
    </row>
    <row r="359" spans="2:65" s="1" customFormat="1" ht="16.5" customHeight="1">
      <c r="B359" s="33"/>
      <c r="C359" s="132" t="s">
        <v>940</v>
      </c>
      <c r="D359" s="132" t="s">
        <v>212</v>
      </c>
      <c r="E359" s="133" t="s">
        <v>1840</v>
      </c>
      <c r="F359" s="134" t="s">
        <v>1841</v>
      </c>
      <c r="G359" s="135" t="s">
        <v>286</v>
      </c>
      <c r="H359" s="136">
        <v>0.162</v>
      </c>
      <c r="I359" s="137"/>
      <c r="J359" s="138">
        <f>ROUND(I359*H359,2)</f>
        <v>0</v>
      </c>
      <c r="K359" s="134" t="s">
        <v>216</v>
      </c>
      <c r="L359" s="33"/>
      <c r="M359" s="139" t="s">
        <v>19</v>
      </c>
      <c r="N359" s="140" t="s">
        <v>45</v>
      </c>
      <c r="P359" s="141">
        <f>O359*H359</f>
        <v>0</v>
      </c>
      <c r="Q359" s="141">
        <v>1.0523719</v>
      </c>
      <c r="R359" s="141">
        <f>Q359*H359</f>
        <v>0.17048424780000002</v>
      </c>
      <c r="S359" s="141">
        <v>0</v>
      </c>
      <c r="T359" s="142">
        <f>S359*H359</f>
        <v>0</v>
      </c>
      <c r="AR359" s="143" t="s">
        <v>112</v>
      </c>
      <c r="AT359" s="143" t="s">
        <v>212</v>
      </c>
      <c r="AU359" s="143" t="s">
        <v>82</v>
      </c>
      <c r="AY359" s="18" t="s">
        <v>208</v>
      </c>
      <c r="BE359" s="144">
        <f>IF(N359="základní",J359,0)</f>
        <v>0</v>
      </c>
      <c r="BF359" s="144">
        <f>IF(N359="snížená",J359,0)</f>
        <v>0</v>
      </c>
      <c r="BG359" s="144">
        <f>IF(N359="zákl. přenesená",J359,0)</f>
        <v>0</v>
      </c>
      <c r="BH359" s="144">
        <f>IF(N359="sníž. přenesená",J359,0)</f>
        <v>0</v>
      </c>
      <c r="BI359" s="144">
        <f>IF(N359="nulová",J359,0)</f>
        <v>0</v>
      </c>
      <c r="BJ359" s="18" t="s">
        <v>80</v>
      </c>
      <c r="BK359" s="144">
        <f>ROUND(I359*H359,2)</f>
        <v>0</v>
      </c>
      <c r="BL359" s="18" t="s">
        <v>112</v>
      </c>
      <c r="BM359" s="143" t="s">
        <v>1842</v>
      </c>
    </row>
    <row r="360" spans="2:47" s="1" customFormat="1" ht="19.5">
      <c r="B360" s="33"/>
      <c r="D360" s="145" t="s">
        <v>218</v>
      </c>
      <c r="F360" s="146" t="s">
        <v>1843</v>
      </c>
      <c r="I360" s="147"/>
      <c r="L360" s="33"/>
      <c r="M360" s="148"/>
      <c r="T360" s="54"/>
      <c r="AT360" s="18" t="s">
        <v>218</v>
      </c>
      <c r="AU360" s="18" t="s">
        <v>82</v>
      </c>
    </row>
    <row r="361" spans="2:47" s="1" customFormat="1" ht="12">
      <c r="B361" s="33"/>
      <c r="D361" s="149" t="s">
        <v>220</v>
      </c>
      <c r="F361" s="150" t="s">
        <v>1844</v>
      </c>
      <c r="I361" s="147"/>
      <c r="L361" s="33"/>
      <c r="M361" s="148"/>
      <c r="T361" s="54"/>
      <c r="AT361" s="18" t="s">
        <v>220</v>
      </c>
      <c r="AU361" s="18" t="s">
        <v>82</v>
      </c>
    </row>
    <row r="362" spans="2:51" s="12" customFormat="1" ht="12">
      <c r="B362" s="151"/>
      <c r="D362" s="145" t="s">
        <v>222</v>
      </c>
      <c r="E362" s="152" t="s">
        <v>19</v>
      </c>
      <c r="F362" s="153" t="s">
        <v>1774</v>
      </c>
      <c r="H362" s="152" t="s">
        <v>19</v>
      </c>
      <c r="I362" s="154"/>
      <c r="L362" s="151"/>
      <c r="M362" s="155"/>
      <c r="T362" s="156"/>
      <c r="AT362" s="152" t="s">
        <v>222</v>
      </c>
      <c r="AU362" s="152" t="s">
        <v>82</v>
      </c>
      <c r="AV362" s="12" t="s">
        <v>80</v>
      </c>
      <c r="AW362" s="12" t="s">
        <v>35</v>
      </c>
      <c r="AX362" s="12" t="s">
        <v>74</v>
      </c>
      <c r="AY362" s="152" t="s">
        <v>208</v>
      </c>
    </row>
    <row r="363" spans="2:51" s="13" customFormat="1" ht="12">
      <c r="B363" s="157"/>
      <c r="D363" s="145" t="s">
        <v>222</v>
      </c>
      <c r="E363" s="158" t="s">
        <v>19</v>
      </c>
      <c r="F363" s="159" t="s">
        <v>1845</v>
      </c>
      <c r="H363" s="160">
        <v>0.162</v>
      </c>
      <c r="I363" s="161"/>
      <c r="L363" s="157"/>
      <c r="M363" s="162"/>
      <c r="T363" s="163"/>
      <c r="AT363" s="158" t="s">
        <v>222</v>
      </c>
      <c r="AU363" s="158" t="s">
        <v>82</v>
      </c>
      <c r="AV363" s="13" t="s">
        <v>82</v>
      </c>
      <c r="AW363" s="13" t="s">
        <v>35</v>
      </c>
      <c r="AX363" s="13" t="s">
        <v>74</v>
      </c>
      <c r="AY363" s="158" t="s">
        <v>208</v>
      </c>
    </row>
    <row r="364" spans="2:51" s="14" customFormat="1" ht="12">
      <c r="B364" s="164"/>
      <c r="D364" s="145" t="s">
        <v>222</v>
      </c>
      <c r="E364" s="165" t="s">
        <v>19</v>
      </c>
      <c r="F364" s="166" t="s">
        <v>226</v>
      </c>
      <c r="H364" s="167">
        <v>0.162</v>
      </c>
      <c r="I364" s="168"/>
      <c r="L364" s="164"/>
      <c r="M364" s="169"/>
      <c r="T364" s="170"/>
      <c r="AT364" s="165" t="s">
        <v>222</v>
      </c>
      <c r="AU364" s="165" t="s">
        <v>82</v>
      </c>
      <c r="AV364" s="14" t="s">
        <v>112</v>
      </c>
      <c r="AW364" s="14" t="s">
        <v>35</v>
      </c>
      <c r="AX364" s="14" t="s">
        <v>80</v>
      </c>
      <c r="AY364" s="165" t="s">
        <v>208</v>
      </c>
    </row>
    <row r="365" spans="2:65" s="1" customFormat="1" ht="16.5" customHeight="1">
      <c r="B365" s="33"/>
      <c r="C365" s="132" t="s">
        <v>571</v>
      </c>
      <c r="D365" s="132" t="s">
        <v>212</v>
      </c>
      <c r="E365" s="133" t="s">
        <v>1846</v>
      </c>
      <c r="F365" s="134" t="s">
        <v>1847</v>
      </c>
      <c r="G365" s="135" t="s">
        <v>215</v>
      </c>
      <c r="H365" s="136">
        <v>6.15</v>
      </c>
      <c r="I365" s="137"/>
      <c r="J365" s="138">
        <f>ROUND(I365*H365,2)</f>
        <v>0</v>
      </c>
      <c r="K365" s="134" t="s">
        <v>216</v>
      </c>
      <c r="L365" s="33"/>
      <c r="M365" s="139" t="s">
        <v>19</v>
      </c>
      <c r="N365" s="140" t="s">
        <v>45</v>
      </c>
      <c r="P365" s="141">
        <f>O365*H365</f>
        <v>0</v>
      </c>
      <c r="Q365" s="141">
        <v>0.0793718</v>
      </c>
      <c r="R365" s="141">
        <f>Q365*H365</f>
        <v>0.48813657000000005</v>
      </c>
      <c r="S365" s="141">
        <v>0</v>
      </c>
      <c r="T365" s="142">
        <f>S365*H365</f>
        <v>0</v>
      </c>
      <c r="AR365" s="143" t="s">
        <v>112</v>
      </c>
      <c r="AT365" s="143" t="s">
        <v>212</v>
      </c>
      <c r="AU365" s="143" t="s">
        <v>82</v>
      </c>
      <c r="AY365" s="18" t="s">
        <v>208</v>
      </c>
      <c r="BE365" s="144">
        <f>IF(N365="základní",J365,0)</f>
        <v>0</v>
      </c>
      <c r="BF365" s="144">
        <f>IF(N365="snížená",J365,0)</f>
        <v>0</v>
      </c>
      <c r="BG365" s="144">
        <f>IF(N365="zákl. přenesená",J365,0)</f>
        <v>0</v>
      </c>
      <c r="BH365" s="144">
        <f>IF(N365="sníž. přenesená",J365,0)</f>
        <v>0</v>
      </c>
      <c r="BI365" s="144">
        <f>IF(N365="nulová",J365,0)</f>
        <v>0</v>
      </c>
      <c r="BJ365" s="18" t="s">
        <v>80</v>
      </c>
      <c r="BK365" s="144">
        <f>ROUND(I365*H365,2)</f>
        <v>0</v>
      </c>
      <c r="BL365" s="18" t="s">
        <v>112</v>
      </c>
      <c r="BM365" s="143" t="s">
        <v>1848</v>
      </c>
    </row>
    <row r="366" spans="2:47" s="1" customFormat="1" ht="12">
      <c r="B366" s="33"/>
      <c r="D366" s="145" t="s">
        <v>218</v>
      </c>
      <c r="F366" s="146" t="s">
        <v>1849</v>
      </c>
      <c r="I366" s="147"/>
      <c r="L366" s="33"/>
      <c r="M366" s="148"/>
      <c r="T366" s="54"/>
      <c r="AT366" s="18" t="s">
        <v>218</v>
      </c>
      <c r="AU366" s="18" t="s">
        <v>82</v>
      </c>
    </row>
    <row r="367" spans="2:47" s="1" customFormat="1" ht="12">
      <c r="B367" s="33"/>
      <c r="D367" s="149" t="s">
        <v>220</v>
      </c>
      <c r="F367" s="150" t="s">
        <v>1850</v>
      </c>
      <c r="I367" s="147"/>
      <c r="L367" s="33"/>
      <c r="M367" s="148"/>
      <c r="T367" s="54"/>
      <c r="AT367" s="18" t="s">
        <v>220</v>
      </c>
      <c r="AU367" s="18" t="s">
        <v>82</v>
      </c>
    </row>
    <row r="368" spans="2:51" s="13" customFormat="1" ht="12">
      <c r="B368" s="157"/>
      <c r="D368" s="145" t="s">
        <v>222</v>
      </c>
      <c r="E368" s="158" t="s">
        <v>19</v>
      </c>
      <c r="F368" s="159" t="s">
        <v>1851</v>
      </c>
      <c r="H368" s="160">
        <v>6.15</v>
      </c>
      <c r="I368" s="161"/>
      <c r="L368" s="157"/>
      <c r="M368" s="162"/>
      <c r="T368" s="163"/>
      <c r="AT368" s="158" t="s">
        <v>222</v>
      </c>
      <c r="AU368" s="158" t="s">
        <v>82</v>
      </c>
      <c r="AV368" s="13" t="s">
        <v>82</v>
      </c>
      <c r="AW368" s="13" t="s">
        <v>35</v>
      </c>
      <c r="AX368" s="13" t="s">
        <v>80</v>
      </c>
      <c r="AY368" s="158" t="s">
        <v>208</v>
      </c>
    </row>
    <row r="369" spans="2:65" s="1" customFormat="1" ht="16.5" customHeight="1">
      <c r="B369" s="33"/>
      <c r="C369" s="132" t="s">
        <v>577</v>
      </c>
      <c r="D369" s="132" t="s">
        <v>212</v>
      </c>
      <c r="E369" s="133" t="s">
        <v>1852</v>
      </c>
      <c r="F369" s="134" t="s">
        <v>1853</v>
      </c>
      <c r="G369" s="135" t="s">
        <v>215</v>
      </c>
      <c r="H369" s="136">
        <v>218.17</v>
      </c>
      <c r="I369" s="137"/>
      <c r="J369" s="138">
        <f>ROUND(I369*H369,2)</f>
        <v>0</v>
      </c>
      <c r="K369" s="134" t="s">
        <v>216</v>
      </c>
      <c r="L369" s="33"/>
      <c r="M369" s="139" t="s">
        <v>19</v>
      </c>
      <c r="N369" s="140" t="s">
        <v>45</v>
      </c>
      <c r="P369" s="141">
        <f>O369*H369</f>
        <v>0</v>
      </c>
      <c r="Q369" s="141">
        <v>0.115488</v>
      </c>
      <c r="R369" s="141">
        <f>Q369*H369</f>
        <v>25.196016959999998</v>
      </c>
      <c r="S369" s="141">
        <v>0</v>
      </c>
      <c r="T369" s="142">
        <f>S369*H369</f>
        <v>0</v>
      </c>
      <c r="AR369" s="143" t="s">
        <v>112</v>
      </c>
      <c r="AT369" s="143" t="s">
        <v>212</v>
      </c>
      <c r="AU369" s="143" t="s">
        <v>82</v>
      </c>
      <c r="AY369" s="18" t="s">
        <v>208</v>
      </c>
      <c r="BE369" s="144">
        <f>IF(N369="základní",J369,0)</f>
        <v>0</v>
      </c>
      <c r="BF369" s="144">
        <f>IF(N369="snížená",J369,0)</f>
        <v>0</v>
      </c>
      <c r="BG369" s="144">
        <f>IF(N369="zákl. přenesená",J369,0)</f>
        <v>0</v>
      </c>
      <c r="BH369" s="144">
        <f>IF(N369="sníž. přenesená",J369,0)</f>
        <v>0</v>
      </c>
      <c r="BI369" s="144">
        <f>IF(N369="nulová",J369,0)</f>
        <v>0</v>
      </c>
      <c r="BJ369" s="18" t="s">
        <v>80</v>
      </c>
      <c r="BK369" s="144">
        <f>ROUND(I369*H369,2)</f>
        <v>0</v>
      </c>
      <c r="BL369" s="18" t="s">
        <v>112</v>
      </c>
      <c r="BM369" s="143" t="s">
        <v>1854</v>
      </c>
    </row>
    <row r="370" spans="2:47" s="1" customFormat="1" ht="12">
      <c r="B370" s="33"/>
      <c r="D370" s="145" t="s">
        <v>218</v>
      </c>
      <c r="F370" s="146" t="s">
        <v>1855</v>
      </c>
      <c r="I370" s="147"/>
      <c r="L370" s="33"/>
      <c r="M370" s="148"/>
      <c r="T370" s="54"/>
      <c r="AT370" s="18" t="s">
        <v>218</v>
      </c>
      <c r="AU370" s="18" t="s">
        <v>82</v>
      </c>
    </row>
    <row r="371" spans="2:47" s="1" customFormat="1" ht="12">
      <c r="B371" s="33"/>
      <c r="D371" s="149" t="s">
        <v>220</v>
      </c>
      <c r="F371" s="150" t="s">
        <v>1856</v>
      </c>
      <c r="I371" s="147"/>
      <c r="L371" s="33"/>
      <c r="M371" s="148"/>
      <c r="T371" s="54"/>
      <c r="AT371" s="18" t="s">
        <v>220</v>
      </c>
      <c r="AU371" s="18" t="s">
        <v>82</v>
      </c>
    </row>
    <row r="372" spans="2:51" s="12" customFormat="1" ht="12">
      <c r="B372" s="151"/>
      <c r="D372" s="145" t="s">
        <v>222</v>
      </c>
      <c r="E372" s="152" t="s">
        <v>19</v>
      </c>
      <c r="F372" s="153" t="s">
        <v>1728</v>
      </c>
      <c r="H372" s="152" t="s">
        <v>19</v>
      </c>
      <c r="I372" s="154"/>
      <c r="L372" s="151"/>
      <c r="M372" s="155"/>
      <c r="T372" s="156"/>
      <c r="AT372" s="152" t="s">
        <v>222</v>
      </c>
      <c r="AU372" s="152" t="s">
        <v>82</v>
      </c>
      <c r="AV372" s="12" t="s">
        <v>80</v>
      </c>
      <c r="AW372" s="12" t="s">
        <v>35</v>
      </c>
      <c r="AX372" s="12" t="s">
        <v>74</v>
      </c>
      <c r="AY372" s="152" t="s">
        <v>208</v>
      </c>
    </row>
    <row r="373" spans="2:51" s="13" customFormat="1" ht="12">
      <c r="B373" s="157"/>
      <c r="D373" s="145" t="s">
        <v>222</v>
      </c>
      <c r="E373" s="158" t="s">
        <v>19</v>
      </c>
      <c r="F373" s="159" t="s">
        <v>1857</v>
      </c>
      <c r="H373" s="160">
        <v>45.936</v>
      </c>
      <c r="I373" s="161"/>
      <c r="L373" s="157"/>
      <c r="M373" s="162"/>
      <c r="T373" s="163"/>
      <c r="AT373" s="158" t="s">
        <v>222</v>
      </c>
      <c r="AU373" s="158" t="s">
        <v>82</v>
      </c>
      <c r="AV373" s="13" t="s">
        <v>82</v>
      </c>
      <c r="AW373" s="13" t="s">
        <v>35</v>
      </c>
      <c r="AX373" s="13" t="s">
        <v>74</v>
      </c>
      <c r="AY373" s="158" t="s">
        <v>208</v>
      </c>
    </row>
    <row r="374" spans="2:51" s="13" customFormat="1" ht="12">
      <c r="B374" s="157"/>
      <c r="D374" s="145" t="s">
        <v>222</v>
      </c>
      <c r="E374" s="158" t="s">
        <v>19</v>
      </c>
      <c r="F374" s="159" t="s">
        <v>1858</v>
      </c>
      <c r="H374" s="160">
        <v>-4.848</v>
      </c>
      <c r="I374" s="161"/>
      <c r="L374" s="157"/>
      <c r="M374" s="162"/>
      <c r="T374" s="163"/>
      <c r="AT374" s="158" t="s">
        <v>222</v>
      </c>
      <c r="AU374" s="158" t="s">
        <v>82</v>
      </c>
      <c r="AV374" s="13" t="s">
        <v>82</v>
      </c>
      <c r="AW374" s="13" t="s">
        <v>35</v>
      </c>
      <c r="AX374" s="13" t="s">
        <v>74</v>
      </c>
      <c r="AY374" s="158" t="s">
        <v>208</v>
      </c>
    </row>
    <row r="375" spans="2:51" s="12" customFormat="1" ht="12">
      <c r="B375" s="151"/>
      <c r="D375" s="145" t="s">
        <v>222</v>
      </c>
      <c r="E375" s="152" t="s">
        <v>19</v>
      </c>
      <c r="F375" s="153" t="s">
        <v>1733</v>
      </c>
      <c r="H375" s="152" t="s">
        <v>19</v>
      </c>
      <c r="I375" s="154"/>
      <c r="L375" s="151"/>
      <c r="M375" s="155"/>
      <c r="T375" s="156"/>
      <c r="AT375" s="152" t="s">
        <v>222</v>
      </c>
      <c r="AU375" s="152" t="s">
        <v>82</v>
      </c>
      <c r="AV375" s="12" t="s">
        <v>80</v>
      </c>
      <c r="AW375" s="12" t="s">
        <v>35</v>
      </c>
      <c r="AX375" s="12" t="s">
        <v>74</v>
      </c>
      <c r="AY375" s="152" t="s">
        <v>208</v>
      </c>
    </row>
    <row r="376" spans="2:51" s="13" customFormat="1" ht="12">
      <c r="B376" s="157"/>
      <c r="D376" s="145" t="s">
        <v>222</v>
      </c>
      <c r="E376" s="158" t="s">
        <v>19</v>
      </c>
      <c r="F376" s="159" t="s">
        <v>1859</v>
      </c>
      <c r="H376" s="160">
        <v>126.619</v>
      </c>
      <c r="I376" s="161"/>
      <c r="L376" s="157"/>
      <c r="M376" s="162"/>
      <c r="T376" s="163"/>
      <c r="AT376" s="158" t="s">
        <v>222</v>
      </c>
      <c r="AU376" s="158" t="s">
        <v>82</v>
      </c>
      <c r="AV376" s="13" t="s">
        <v>82</v>
      </c>
      <c r="AW376" s="13" t="s">
        <v>35</v>
      </c>
      <c r="AX376" s="13" t="s">
        <v>74</v>
      </c>
      <c r="AY376" s="158" t="s">
        <v>208</v>
      </c>
    </row>
    <row r="377" spans="2:51" s="13" customFormat="1" ht="12">
      <c r="B377" s="157"/>
      <c r="D377" s="145" t="s">
        <v>222</v>
      </c>
      <c r="E377" s="158" t="s">
        <v>19</v>
      </c>
      <c r="F377" s="159" t="s">
        <v>1860</v>
      </c>
      <c r="H377" s="160">
        <v>-9.696</v>
      </c>
      <c r="I377" s="161"/>
      <c r="L377" s="157"/>
      <c r="M377" s="162"/>
      <c r="T377" s="163"/>
      <c r="AT377" s="158" t="s">
        <v>222</v>
      </c>
      <c r="AU377" s="158" t="s">
        <v>82</v>
      </c>
      <c r="AV377" s="13" t="s">
        <v>82</v>
      </c>
      <c r="AW377" s="13" t="s">
        <v>35</v>
      </c>
      <c r="AX377" s="13" t="s">
        <v>74</v>
      </c>
      <c r="AY377" s="158" t="s">
        <v>208</v>
      </c>
    </row>
    <row r="378" spans="2:51" s="13" customFormat="1" ht="12">
      <c r="B378" s="157"/>
      <c r="D378" s="145" t="s">
        <v>222</v>
      </c>
      <c r="E378" s="158" t="s">
        <v>19</v>
      </c>
      <c r="F378" s="159" t="s">
        <v>1861</v>
      </c>
      <c r="H378" s="160">
        <v>-3.636</v>
      </c>
      <c r="I378" s="161"/>
      <c r="L378" s="157"/>
      <c r="M378" s="162"/>
      <c r="T378" s="163"/>
      <c r="AT378" s="158" t="s">
        <v>222</v>
      </c>
      <c r="AU378" s="158" t="s">
        <v>82</v>
      </c>
      <c r="AV378" s="13" t="s">
        <v>82</v>
      </c>
      <c r="AW378" s="13" t="s">
        <v>35</v>
      </c>
      <c r="AX378" s="13" t="s">
        <v>74</v>
      </c>
      <c r="AY378" s="158" t="s">
        <v>208</v>
      </c>
    </row>
    <row r="379" spans="2:51" s="12" customFormat="1" ht="12">
      <c r="B379" s="151"/>
      <c r="D379" s="145" t="s">
        <v>222</v>
      </c>
      <c r="E379" s="152" t="s">
        <v>19</v>
      </c>
      <c r="F379" s="153" t="s">
        <v>1740</v>
      </c>
      <c r="H379" s="152" t="s">
        <v>19</v>
      </c>
      <c r="I379" s="154"/>
      <c r="L379" s="151"/>
      <c r="M379" s="155"/>
      <c r="T379" s="156"/>
      <c r="AT379" s="152" t="s">
        <v>222</v>
      </c>
      <c r="AU379" s="152" t="s">
        <v>82</v>
      </c>
      <c r="AV379" s="12" t="s">
        <v>80</v>
      </c>
      <c r="AW379" s="12" t="s">
        <v>35</v>
      </c>
      <c r="AX379" s="12" t="s">
        <v>74</v>
      </c>
      <c r="AY379" s="152" t="s">
        <v>208</v>
      </c>
    </row>
    <row r="380" spans="2:51" s="13" customFormat="1" ht="12">
      <c r="B380" s="157"/>
      <c r="D380" s="145" t="s">
        <v>222</v>
      </c>
      <c r="E380" s="158" t="s">
        <v>19</v>
      </c>
      <c r="F380" s="159" t="s">
        <v>1862</v>
      </c>
      <c r="H380" s="160">
        <v>69.653</v>
      </c>
      <c r="I380" s="161"/>
      <c r="L380" s="157"/>
      <c r="M380" s="162"/>
      <c r="T380" s="163"/>
      <c r="AT380" s="158" t="s">
        <v>222</v>
      </c>
      <c r="AU380" s="158" t="s">
        <v>82</v>
      </c>
      <c r="AV380" s="13" t="s">
        <v>82</v>
      </c>
      <c r="AW380" s="13" t="s">
        <v>35</v>
      </c>
      <c r="AX380" s="13" t="s">
        <v>74</v>
      </c>
      <c r="AY380" s="158" t="s">
        <v>208</v>
      </c>
    </row>
    <row r="381" spans="2:51" s="13" customFormat="1" ht="12">
      <c r="B381" s="157"/>
      <c r="D381" s="145" t="s">
        <v>222</v>
      </c>
      <c r="E381" s="158" t="s">
        <v>19</v>
      </c>
      <c r="F381" s="159" t="s">
        <v>1863</v>
      </c>
      <c r="H381" s="160">
        <v>-1.818</v>
      </c>
      <c r="I381" s="161"/>
      <c r="L381" s="157"/>
      <c r="M381" s="162"/>
      <c r="T381" s="163"/>
      <c r="AT381" s="158" t="s">
        <v>222</v>
      </c>
      <c r="AU381" s="158" t="s">
        <v>82</v>
      </c>
      <c r="AV381" s="13" t="s">
        <v>82</v>
      </c>
      <c r="AW381" s="13" t="s">
        <v>35</v>
      </c>
      <c r="AX381" s="13" t="s">
        <v>74</v>
      </c>
      <c r="AY381" s="158" t="s">
        <v>208</v>
      </c>
    </row>
    <row r="382" spans="2:51" s="13" customFormat="1" ht="12">
      <c r="B382" s="157"/>
      <c r="D382" s="145" t="s">
        <v>222</v>
      </c>
      <c r="E382" s="158" t="s">
        <v>19</v>
      </c>
      <c r="F382" s="159" t="s">
        <v>1864</v>
      </c>
      <c r="H382" s="160">
        <v>-4.04</v>
      </c>
      <c r="I382" s="161"/>
      <c r="L382" s="157"/>
      <c r="M382" s="162"/>
      <c r="T382" s="163"/>
      <c r="AT382" s="158" t="s">
        <v>222</v>
      </c>
      <c r="AU382" s="158" t="s">
        <v>82</v>
      </c>
      <c r="AV382" s="13" t="s">
        <v>82</v>
      </c>
      <c r="AW382" s="13" t="s">
        <v>35</v>
      </c>
      <c r="AX382" s="13" t="s">
        <v>74</v>
      </c>
      <c r="AY382" s="158" t="s">
        <v>208</v>
      </c>
    </row>
    <row r="383" spans="2:51" s="14" customFormat="1" ht="12">
      <c r="B383" s="164"/>
      <c r="D383" s="145" t="s">
        <v>222</v>
      </c>
      <c r="E383" s="165" t="s">
        <v>19</v>
      </c>
      <c r="F383" s="166" t="s">
        <v>226</v>
      </c>
      <c r="H383" s="167">
        <v>218.17</v>
      </c>
      <c r="I383" s="168"/>
      <c r="L383" s="164"/>
      <c r="M383" s="169"/>
      <c r="T383" s="170"/>
      <c r="AT383" s="165" t="s">
        <v>222</v>
      </c>
      <c r="AU383" s="165" t="s">
        <v>82</v>
      </c>
      <c r="AV383" s="14" t="s">
        <v>112</v>
      </c>
      <c r="AW383" s="14" t="s">
        <v>35</v>
      </c>
      <c r="AX383" s="14" t="s">
        <v>80</v>
      </c>
      <c r="AY383" s="165" t="s">
        <v>208</v>
      </c>
    </row>
    <row r="384" spans="2:63" s="11" customFormat="1" ht="22.9" customHeight="1">
      <c r="B384" s="120"/>
      <c r="D384" s="121" t="s">
        <v>73</v>
      </c>
      <c r="E384" s="130" t="s">
        <v>112</v>
      </c>
      <c r="F384" s="130" t="s">
        <v>1249</v>
      </c>
      <c r="I384" s="123"/>
      <c r="J384" s="131">
        <f>BK384</f>
        <v>0</v>
      </c>
      <c r="L384" s="120"/>
      <c r="M384" s="125"/>
      <c r="P384" s="126">
        <f>SUM(P385:P457)</f>
        <v>0</v>
      </c>
      <c r="R384" s="126">
        <f>SUM(R385:R457)</f>
        <v>332.78428483188</v>
      </c>
      <c r="T384" s="127">
        <f>SUM(T385:T457)</f>
        <v>0</v>
      </c>
      <c r="AR384" s="121" t="s">
        <v>80</v>
      </c>
      <c r="AT384" s="128" t="s">
        <v>73</v>
      </c>
      <c r="AU384" s="128" t="s">
        <v>80</v>
      </c>
      <c r="AY384" s="121" t="s">
        <v>208</v>
      </c>
      <c r="BK384" s="129">
        <f>SUM(BK385:BK457)</f>
        <v>0</v>
      </c>
    </row>
    <row r="385" spans="2:65" s="1" customFormat="1" ht="16.5" customHeight="1">
      <c r="B385" s="33"/>
      <c r="C385" s="132" t="s">
        <v>580</v>
      </c>
      <c r="D385" s="132" t="s">
        <v>212</v>
      </c>
      <c r="E385" s="133" t="s">
        <v>1865</v>
      </c>
      <c r="F385" s="134" t="s">
        <v>1866</v>
      </c>
      <c r="G385" s="135" t="s">
        <v>762</v>
      </c>
      <c r="H385" s="136">
        <v>39.727</v>
      </c>
      <c r="I385" s="137"/>
      <c r="J385" s="138">
        <f>ROUND(I385*H385,2)</f>
        <v>0</v>
      </c>
      <c r="K385" s="134" t="s">
        <v>216</v>
      </c>
      <c r="L385" s="33"/>
      <c r="M385" s="139" t="s">
        <v>19</v>
      </c>
      <c r="N385" s="140" t="s">
        <v>45</v>
      </c>
      <c r="P385" s="141">
        <f>O385*H385</f>
        <v>0</v>
      </c>
      <c r="Q385" s="141">
        <v>2.50201</v>
      </c>
      <c r="R385" s="141">
        <f>Q385*H385</f>
        <v>99.39735126999999</v>
      </c>
      <c r="S385" s="141">
        <v>0</v>
      </c>
      <c r="T385" s="142">
        <f>S385*H385</f>
        <v>0</v>
      </c>
      <c r="AR385" s="143" t="s">
        <v>112</v>
      </c>
      <c r="AT385" s="143" t="s">
        <v>212</v>
      </c>
      <c r="AU385" s="143" t="s">
        <v>82</v>
      </c>
      <c r="AY385" s="18" t="s">
        <v>208</v>
      </c>
      <c r="BE385" s="144">
        <f>IF(N385="základní",J385,0)</f>
        <v>0</v>
      </c>
      <c r="BF385" s="144">
        <f>IF(N385="snížená",J385,0)</f>
        <v>0</v>
      </c>
      <c r="BG385" s="144">
        <f>IF(N385="zákl. přenesená",J385,0)</f>
        <v>0</v>
      </c>
      <c r="BH385" s="144">
        <f>IF(N385="sníž. přenesená",J385,0)</f>
        <v>0</v>
      </c>
      <c r="BI385" s="144">
        <f>IF(N385="nulová",J385,0)</f>
        <v>0</v>
      </c>
      <c r="BJ385" s="18" t="s">
        <v>80</v>
      </c>
      <c r="BK385" s="144">
        <f>ROUND(I385*H385,2)</f>
        <v>0</v>
      </c>
      <c r="BL385" s="18" t="s">
        <v>112</v>
      </c>
      <c r="BM385" s="143" t="s">
        <v>1867</v>
      </c>
    </row>
    <row r="386" spans="2:47" s="1" customFormat="1" ht="19.5">
      <c r="B386" s="33"/>
      <c r="D386" s="145" t="s">
        <v>218</v>
      </c>
      <c r="F386" s="146" t="s">
        <v>1868</v>
      </c>
      <c r="I386" s="147"/>
      <c r="L386" s="33"/>
      <c r="M386" s="148"/>
      <c r="T386" s="54"/>
      <c r="AT386" s="18" t="s">
        <v>218</v>
      </c>
      <c r="AU386" s="18" t="s">
        <v>82</v>
      </c>
    </row>
    <row r="387" spans="2:47" s="1" customFormat="1" ht="12">
      <c r="B387" s="33"/>
      <c r="D387" s="149" t="s">
        <v>220</v>
      </c>
      <c r="F387" s="150" t="s">
        <v>1869</v>
      </c>
      <c r="I387" s="147"/>
      <c r="L387" s="33"/>
      <c r="M387" s="148"/>
      <c r="T387" s="54"/>
      <c r="AT387" s="18" t="s">
        <v>220</v>
      </c>
      <c r="AU387" s="18" t="s">
        <v>82</v>
      </c>
    </row>
    <row r="388" spans="2:51" s="13" customFormat="1" ht="12">
      <c r="B388" s="157"/>
      <c r="D388" s="145" t="s">
        <v>222</v>
      </c>
      <c r="E388" s="158" t="s">
        <v>19</v>
      </c>
      <c r="F388" s="159" t="s">
        <v>1870</v>
      </c>
      <c r="H388" s="160">
        <v>39.313</v>
      </c>
      <c r="I388" s="161"/>
      <c r="L388" s="157"/>
      <c r="M388" s="162"/>
      <c r="T388" s="163"/>
      <c r="AT388" s="158" t="s">
        <v>222</v>
      </c>
      <c r="AU388" s="158" t="s">
        <v>82</v>
      </c>
      <c r="AV388" s="13" t="s">
        <v>82</v>
      </c>
      <c r="AW388" s="13" t="s">
        <v>35</v>
      </c>
      <c r="AX388" s="13" t="s">
        <v>74</v>
      </c>
      <c r="AY388" s="158" t="s">
        <v>208</v>
      </c>
    </row>
    <row r="389" spans="2:51" s="13" customFormat="1" ht="12">
      <c r="B389" s="157"/>
      <c r="D389" s="145" t="s">
        <v>222</v>
      </c>
      <c r="E389" s="158" t="s">
        <v>19</v>
      </c>
      <c r="F389" s="159" t="s">
        <v>1871</v>
      </c>
      <c r="H389" s="160">
        <v>1.12</v>
      </c>
      <c r="I389" s="161"/>
      <c r="L389" s="157"/>
      <c r="M389" s="162"/>
      <c r="T389" s="163"/>
      <c r="AT389" s="158" t="s">
        <v>222</v>
      </c>
      <c r="AU389" s="158" t="s">
        <v>82</v>
      </c>
      <c r="AV389" s="13" t="s">
        <v>82</v>
      </c>
      <c r="AW389" s="13" t="s">
        <v>35</v>
      </c>
      <c r="AX389" s="13" t="s">
        <v>74</v>
      </c>
      <c r="AY389" s="158" t="s">
        <v>208</v>
      </c>
    </row>
    <row r="390" spans="2:51" s="13" customFormat="1" ht="12">
      <c r="B390" s="157"/>
      <c r="D390" s="145" t="s">
        <v>222</v>
      </c>
      <c r="E390" s="158" t="s">
        <v>19</v>
      </c>
      <c r="F390" s="159" t="s">
        <v>1872</v>
      </c>
      <c r="H390" s="160">
        <v>-0.706</v>
      </c>
      <c r="I390" s="161"/>
      <c r="L390" s="157"/>
      <c r="M390" s="162"/>
      <c r="T390" s="163"/>
      <c r="AT390" s="158" t="s">
        <v>222</v>
      </c>
      <c r="AU390" s="158" t="s">
        <v>82</v>
      </c>
      <c r="AV390" s="13" t="s">
        <v>82</v>
      </c>
      <c r="AW390" s="13" t="s">
        <v>35</v>
      </c>
      <c r="AX390" s="13" t="s">
        <v>74</v>
      </c>
      <c r="AY390" s="158" t="s">
        <v>208</v>
      </c>
    </row>
    <row r="391" spans="2:51" s="14" customFormat="1" ht="12">
      <c r="B391" s="164"/>
      <c r="D391" s="145" t="s">
        <v>222</v>
      </c>
      <c r="E391" s="165" t="s">
        <v>19</v>
      </c>
      <c r="F391" s="166" t="s">
        <v>226</v>
      </c>
      <c r="H391" s="167">
        <v>39.727</v>
      </c>
      <c r="I391" s="168"/>
      <c r="L391" s="164"/>
      <c r="M391" s="169"/>
      <c r="T391" s="170"/>
      <c r="AT391" s="165" t="s">
        <v>222</v>
      </c>
      <c r="AU391" s="165" t="s">
        <v>82</v>
      </c>
      <c r="AV391" s="14" t="s">
        <v>112</v>
      </c>
      <c r="AW391" s="14" t="s">
        <v>35</v>
      </c>
      <c r="AX391" s="14" t="s">
        <v>80</v>
      </c>
      <c r="AY391" s="165" t="s">
        <v>208</v>
      </c>
    </row>
    <row r="392" spans="2:65" s="1" customFormat="1" ht="16.5" customHeight="1">
      <c r="B392" s="33"/>
      <c r="C392" s="132" t="s">
        <v>946</v>
      </c>
      <c r="D392" s="132" t="s">
        <v>212</v>
      </c>
      <c r="E392" s="133" t="s">
        <v>1873</v>
      </c>
      <c r="F392" s="134" t="s">
        <v>1874</v>
      </c>
      <c r="G392" s="135" t="s">
        <v>762</v>
      </c>
      <c r="H392" s="136">
        <v>80.168</v>
      </c>
      <c r="I392" s="137"/>
      <c r="J392" s="138">
        <f>ROUND(I392*H392,2)</f>
        <v>0</v>
      </c>
      <c r="K392" s="134" t="s">
        <v>216</v>
      </c>
      <c r="L392" s="33"/>
      <c r="M392" s="139" t="s">
        <v>19</v>
      </c>
      <c r="N392" s="140" t="s">
        <v>45</v>
      </c>
      <c r="P392" s="141">
        <f>O392*H392</f>
        <v>0</v>
      </c>
      <c r="Q392" s="141">
        <v>2.50201</v>
      </c>
      <c r="R392" s="141">
        <f>Q392*H392</f>
        <v>200.58113768</v>
      </c>
      <c r="S392" s="141">
        <v>0</v>
      </c>
      <c r="T392" s="142">
        <f>S392*H392</f>
        <v>0</v>
      </c>
      <c r="AR392" s="143" t="s">
        <v>112</v>
      </c>
      <c r="AT392" s="143" t="s">
        <v>212</v>
      </c>
      <c r="AU392" s="143" t="s">
        <v>82</v>
      </c>
      <c r="AY392" s="18" t="s">
        <v>208</v>
      </c>
      <c r="BE392" s="144">
        <f>IF(N392="základní",J392,0)</f>
        <v>0</v>
      </c>
      <c r="BF392" s="144">
        <f>IF(N392="snížená",J392,0)</f>
        <v>0</v>
      </c>
      <c r="BG392" s="144">
        <f>IF(N392="zákl. přenesená",J392,0)</f>
        <v>0</v>
      </c>
      <c r="BH392" s="144">
        <f>IF(N392="sníž. přenesená",J392,0)</f>
        <v>0</v>
      </c>
      <c r="BI392" s="144">
        <f>IF(N392="nulová",J392,0)</f>
        <v>0</v>
      </c>
      <c r="BJ392" s="18" t="s">
        <v>80</v>
      </c>
      <c r="BK392" s="144">
        <f>ROUND(I392*H392,2)</f>
        <v>0</v>
      </c>
      <c r="BL392" s="18" t="s">
        <v>112</v>
      </c>
      <c r="BM392" s="143" t="s">
        <v>1875</v>
      </c>
    </row>
    <row r="393" spans="2:47" s="1" customFormat="1" ht="19.5">
      <c r="B393" s="33"/>
      <c r="D393" s="145" t="s">
        <v>218</v>
      </c>
      <c r="F393" s="146" t="s">
        <v>1876</v>
      </c>
      <c r="I393" s="147"/>
      <c r="L393" s="33"/>
      <c r="M393" s="148"/>
      <c r="T393" s="54"/>
      <c r="AT393" s="18" t="s">
        <v>218</v>
      </c>
      <c r="AU393" s="18" t="s">
        <v>82</v>
      </c>
    </row>
    <row r="394" spans="2:47" s="1" customFormat="1" ht="12">
      <c r="B394" s="33"/>
      <c r="D394" s="149" t="s">
        <v>220</v>
      </c>
      <c r="F394" s="150" t="s">
        <v>1877</v>
      </c>
      <c r="I394" s="147"/>
      <c r="L394" s="33"/>
      <c r="M394" s="148"/>
      <c r="T394" s="54"/>
      <c r="AT394" s="18" t="s">
        <v>220</v>
      </c>
      <c r="AU394" s="18" t="s">
        <v>82</v>
      </c>
    </row>
    <row r="395" spans="2:51" s="13" customFormat="1" ht="12">
      <c r="B395" s="157"/>
      <c r="D395" s="145" t="s">
        <v>222</v>
      </c>
      <c r="E395" s="158" t="s">
        <v>19</v>
      </c>
      <c r="F395" s="159" t="s">
        <v>1878</v>
      </c>
      <c r="H395" s="160">
        <v>78.625</v>
      </c>
      <c r="I395" s="161"/>
      <c r="L395" s="157"/>
      <c r="M395" s="162"/>
      <c r="T395" s="163"/>
      <c r="AT395" s="158" t="s">
        <v>222</v>
      </c>
      <c r="AU395" s="158" t="s">
        <v>82</v>
      </c>
      <c r="AV395" s="13" t="s">
        <v>82</v>
      </c>
      <c r="AW395" s="13" t="s">
        <v>35</v>
      </c>
      <c r="AX395" s="13" t="s">
        <v>74</v>
      </c>
      <c r="AY395" s="158" t="s">
        <v>208</v>
      </c>
    </row>
    <row r="396" spans="2:51" s="13" customFormat="1" ht="12">
      <c r="B396" s="157"/>
      <c r="D396" s="145" t="s">
        <v>222</v>
      </c>
      <c r="E396" s="158" t="s">
        <v>19</v>
      </c>
      <c r="F396" s="159" t="s">
        <v>1879</v>
      </c>
      <c r="H396" s="160">
        <v>-0.696</v>
      </c>
      <c r="I396" s="161"/>
      <c r="L396" s="157"/>
      <c r="M396" s="162"/>
      <c r="T396" s="163"/>
      <c r="AT396" s="158" t="s">
        <v>222</v>
      </c>
      <c r="AU396" s="158" t="s">
        <v>82</v>
      </c>
      <c r="AV396" s="13" t="s">
        <v>82</v>
      </c>
      <c r="AW396" s="13" t="s">
        <v>35</v>
      </c>
      <c r="AX396" s="13" t="s">
        <v>74</v>
      </c>
      <c r="AY396" s="158" t="s">
        <v>208</v>
      </c>
    </row>
    <row r="397" spans="2:51" s="13" customFormat="1" ht="12">
      <c r="B397" s="157"/>
      <c r="D397" s="145" t="s">
        <v>222</v>
      </c>
      <c r="E397" s="158" t="s">
        <v>19</v>
      </c>
      <c r="F397" s="159" t="s">
        <v>1880</v>
      </c>
      <c r="H397" s="160">
        <v>2.239</v>
      </c>
      <c r="I397" s="161"/>
      <c r="L397" s="157"/>
      <c r="M397" s="162"/>
      <c r="T397" s="163"/>
      <c r="AT397" s="158" t="s">
        <v>222</v>
      </c>
      <c r="AU397" s="158" t="s">
        <v>82</v>
      </c>
      <c r="AV397" s="13" t="s">
        <v>82</v>
      </c>
      <c r="AW397" s="13" t="s">
        <v>35</v>
      </c>
      <c r="AX397" s="13" t="s">
        <v>74</v>
      </c>
      <c r="AY397" s="158" t="s">
        <v>208</v>
      </c>
    </row>
    <row r="398" spans="2:51" s="14" customFormat="1" ht="12">
      <c r="B398" s="164"/>
      <c r="D398" s="145" t="s">
        <v>222</v>
      </c>
      <c r="E398" s="165" t="s">
        <v>19</v>
      </c>
      <c r="F398" s="166" t="s">
        <v>226</v>
      </c>
      <c r="H398" s="167">
        <v>80.168</v>
      </c>
      <c r="I398" s="168"/>
      <c r="L398" s="164"/>
      <c r="M398" s="169"/>
      <c r="T398" s="170"/>
      <c r="AT398" s="165" t="s">
        <v>222</v>
      </c>
      <c r="AU398" s="165" t="s">
        <v>82</v>
      </c>
      <c r="AV398" s="14" t="s">
        <v>112</v>
      </c>
      <c r="AW398" s="14" t="s">
        <v>35</v>
      </c>
      <c r="AX398" s="14" t="s">
        <v>80</v>
      </c>
      <c r="AY398" s="165" t="s">
        <v>208</v>
      </c>
    </row>
    <row r="399" spans="2:65" s="1" customFormat="1" ht="16.5" customHeight="1">
      <c r="B399" s="33"/>
      <c r="C399" s="132" t="s">
        <v>1881</v>
      </c>
      <c r="D399" s="132" t="s">
        <v>212</v>
      </c>
      <c r="E399" s="133" t="s">
        <v>1882</v>
      </c>
      <c r="F399" s="134" t="s">
        <v>1883</v>
      </c>
      <c r="G399" s="135" t="s">
        <v>215</v>
      </c>
      <c r="H399" s="136">
        <v>532.722</v>
      </c>
      <c r="I399" s="137"/>
      <c r="J399" s="138">
        <f>ROUND(I399*H399,2)</f>
        <v>0</v>
      </c>
      <c r="K399" s="134" t="s">
        <v>216</v>
      </c>
      <c r="L399" s="33"/>
      <c r="M399" s="139" t="s">
        <v>19</v>
      </c>
      <c r="N399" s="140" t="s">
        <v>45</v>
      </c>
      <c r="P399" s="141">
        <f>O399*H399</f>
        <v>0</v>
      </c>
      <c r="Q399" s="141">
        <v>0.0053262</v>
      </c>
      <c r="R399" s="141">
        <f>Q399*H399</f>
        <v>2.8373839164</v>
      </c>
      <c r="S399" s="141">
        <v>0</v>
      </c>
      <c r="T399" s="142">
        <f>S399*H399</f>
        <v>0</v>
      </c>
      <c r="AR399" s="143" t="s">
        <v>112</v>
      </c>
      <c r="AT399" s="143" t="s">
        <v>212</v>
      </c>
      <c r="AU399" s="143" t="s">
        <v>82</v>
      </c>
      <c r="AY399" s="18" t="s">
        <v>208</v>
      </c>
      <c r="BE399" s="144">
        <f>IF(N399="základní",J399,0)</f>
        <v>0</v>
      </c>
      <c r="BF399" s="144">
        <f>IF(N399="snížená",J399,0)</f>
        <v>0</v>
      </c>
      <c r="BG399" s="144">
        <f>IF(N399="zákl. přenesená",J399,0)</f>
        <v>0</v>
      </c>
      <c r="BH399" s="144">
        <f>IF(N399="sníž. přenesená",J399,0)</f>
        <v>0</v>
      </c>
      <c r="BI399" s="144">
        <f>IF(N399="nulová",J399,0)</f>
        <v>0</v>
      </c>
      <c r="BJ399" s="18" t="s">
        <v>80</v>
      </c>
      <c r="BK399" s="144">
        <f>ROUND(I399*H399,2)</f>
        <v>0</v>
      </c>
      <c r="BL399" s="18" t="s">
        <v>112</v>
      </c>
      <c r="BM399" s="143" t="s">
        <v>1884</v>
      </c>
    </row>
    <row r="400" spans="2:47" s="1" customFormat="1" ht="12">
      <c r="B400" s="33"/>
      <c r="D400" s="145" t="s">
        <v>218</v>
      </c>
      <c r="F400" s="146" t="s">
        <v>1885</v>
      </c>
      <c r="I400" s="147"/>
      <c r="L400" s="33"/>
      <c r="M400" s="148"/>
      <c r="T400" s="54"/>
      <c r="AT400" s="18" t="s">
        <v>218</v>
      </c>
      <c r="AU400" s="18" t="s">
        <v>82</v>
      </c>
    </row>
    <row r="401" spans="2:47" s="1" customFormat="1" ht="12">
      <c r="B401" s="33"/>
      <c r="D401" s="149" t="s">
        <v>220</v>
      </c>
      <c r="F401" s="150" t="s">
        <v>1886</v>
      </c>
      <c r="I401" s="147"/>
      <c r="L401" s="33"/>
      <c r="M401" s="148"/>
      <c r="T401" s="54"/>
      <c r="AT401" s="18" t="s">
        <v>220</v>
      </c>
      <c r="AU401" s="18" t="s">
        <v>82</v>
      </c>
    </row>
    <row r="402" spans="2:51" s="13" customFormat="1" ht="12">
      <c r="B402" s="157"/>
      <c r="D402" s="145" t="s">
        <v>222</v>
      </c>
      <c r="E402" s="158" t="s">
        <v>19</v>
      </c>
      <c r="F402" s="159" t="s">
        <v>1887</v>
      </c>
      <c r="H402" s="160">
        <v>40.5</v>
      </c>
      <c r="I402" s="161"/>
      <c r="L402" s="157"/>
      <c r="M402" s="162"/>
      <c r="T402" s="163"/>
      <c r="AT402" s="158" t="s">
        <v>222</v>
      </c>
      <c r="AU402" s="158" t="s">
        <v>82</v>
      </c>
      <c r="AV402" s="13" t="s">
        <v>82</v>
      </c>
      <c r="AW402" s="13" t="s">
        <v>35</v>
      </c>
      <c r="AX402" s="13" t="s">
        <v>74</v>
      </c>
      <c r="AY402" s="158" t="s">
        <v>208</v>
      </c>
    </row>
    <row r="403" spans="2:51" s="13" customFormat="1" ht="12">
      <c r="B403" s="157"/>
      <c r="D403" s="145" t="s">
        <v>222</v>
      </c>
      <c r="E403" s="158" t="s">
        <v>19</v>
      </c>
      <c r="F403" s="159" t="s">
        <v>1888</v>
      </c>
      <c r="H403" s="160">
        <v>471.75</v>
      </c>
      <c r="I403" s="161"/>
      <c r="L403" s="157"/>
      <c r="M403" s="162"/>
      <c r="T403" s="163"/>
      <c r="AT403" s="158" t="s">
        <v>222</v>
      </c>
      <c r="AU403" s="158" t="s">
        <v>82</v>
      </c>
      <c r="AV403" s="13" t="s">
        <v>82</v>
      </c>
      <c r="AW403" s="13" t="s">
        <v>35</v>
      </c>
      <c r="AX403" s="13" t="s">
        <v>74</v>
      </c>
      <c r="AY403" s="158" t="s">
        <v>208</v>
      </c>
    </row>
    <row r="404" spans="2:51" s="13" customFormat="1" ht="12">
      <c r="B404" s="157"/>
      <c r="D404" s="145" t="s">
        <v>222</v>
      </c>
      <c r="E404" s="158" t="s">
        <v>19</v>
      </c>
      <c r="F404" s="159" t="s">
        <v>1889</v>
      </c>
      <c r="H404" s="160">
        <v>-2.822</v>
      </c>
      <c r="I404" s="161"/>
      <c r="L404" s="157"/>
      <c r="M404" s="162"/>
      <c r="T404" s="163"/>
      <c r="AT404" s="158" t="s">
        <v>222</v>
      </c>
      <c r="AU404" s="158" t="s">
        <v>82</v>
      </c>
      <c r="AV404" s="13" t="s">
        <v>82</v>
      </c>
      <c r="AW404" s="13" t="s">
        <v>35</v>
      </c>
      <c r="AX404" s="13" t="s">
        <v>74</v>
      </c>
      <c r="AY404" s="158" t="s">
        <v>208</v>
      </c>
    </row>
    <row r="405" spans="2:51" s="13" customFormat="1" ht="12">
      <c r="B405" s="157"/>
      <c r="D405" s="145" t="s">
        <v>222</v>
      </c>
      <c r="E405" s="158" t="s">
        <v>19</v>
      </c>
      <c r="F405" s="159" t="s">
        <v>1890</v>
      </c>
      <c r="H405" s="160">
        <v>-2.785</v>
      </c>
      <c r="I405" s="161"/>
      <c r="L405" s="157"/>
      <c r="M405" s="162"/>
      <c r="T405" s="163"/>
      <c r="AT405" s="158" t="s">
        <v>222</v>
      </c>
      <c r="AU405" s="158" t="s">
        <v>82</v>
      </c>
      <c r="AV405" s="13" t="s">
        <v>82</v>
      </c>
      <c r="AW405" s="13" t="s">
        <v>35</v>
      </c>
      <c r="AX405" s="13" t="s">
        <v>74</v>
      </c>
      <c r="AY405" s="158" t="s">
        <v>208</v>
      </c>
    </row>
    <row r="406" spans="2:51" s="13" customFormat="1" ht="12">
      <c r="B406" s="157"/>
      <c r="D406" s="145" t="s">
        <v>222</v>
      </c>
      <c r="E406" s="158" t="s">
        <v>19</v>
      </c>
      <c r="F406" s="159" t="s">
        <v>1891</v>
      </c>
      <c r="H406" s="160">
        <v>20.991</v>
      </c>
      <c r="I406" s="161"/>
      <c r="L406" s="157"/>
      <c r="M406" s="162"/>
      <c r="T406" s="163"/>
      <c r="AT406" s="158" t="s">
        <v>222</v>
      </c>
      <c r="AU406" s="158" t="s">
        <v>82</v>
      </c>
      <c r="AV406" s="13" t="s">
        <v>82</v>
      </c>
      <c r="AW406" s="13" t="s">
        <v>35</v>
      </c>
      <c r="AX406" s="13" t="s">
        <v>74</v>
      </c>
      <c r="AY406" s="158" t="s">
        <v>208</v>
      </c>
    </row>
    <row r="407" spans="2:51" s="13" customFormat="1" ht="12">
      <c r="B407" s="157"/>
      <c r="D407" s="145" t="s">
        <v>222</v>
      </c>
      <c r="E407" s="158" t="s">
        <v>19</v>
      </c>
      <c r="F407" s="159" t="s">
        <v>1892</v>
      </c>
      <c r="H407" s="160">
        <v>5.088</v>
      </c>
      <c r="I407" s="161"/>
      <c r="L407" s="157"/>
      <c r="M407" s="162"/>
      <c r="T407" s="163"/>
      <c r="AT407" s="158" t="s">
        <v>222</v>
      </c>
      <c r="AU407" s="158" t="s">
        <v>82</v>
      </c>
      <c r="AV407" s="13" t="s">
        <v>82</v>
      </c>
      <c r="AW407" s="13" t="s">
        <v>35</v>
      </c>
      <c r="AX407" s="13" t="s">
        <v>74</v>
      </c>
      <c r="AY407" s="158" t="s">
        <v>208</v>
      </c>
    </row>
    <row r="408" spans="2:51" s="14" customFormat="1" ht="12">
      <c r="B408" s="164"/>
      <c r="D408" s="145" t="s">
        <v>222</v>
      </c>
      <c r="E408" s="165" t="s">
        <v>19</v>
      </c>
      <c r="F408" s="166" t="s">
        <v>226</v>
      </c>
      <c r="H408" s="167">
        <v>532.722</v>
      </c>
      <c r="I408" s="168"/>
      <c r="L408" s="164"/>
      <c r="M408" s="169"/>
      <c r="T408" s="170"/>
      <c r="AT408" s="165" t="s">
        <v>222</v>
      </c>
      <c r="AU408" s="165" t="s">
        <v>82</v>
      </c>
      <c r="AV408" s="14" t="s">
        <v>112</v>
      </c>
      <c r="AW408" s="14" t="s">
        <v>35</v>
      </c>
      <c r="AX408" s="14" t="s">
        <v>80</v>
      </c>
      <c r="AY408" s="165" t="s">
        <v>208</v>
      </c>
    </row>
    <row r="409" spans="2:65" s="1" customFormat="1" ht="16.5" customHeight="1">
      <c r="B409" s="33"/>
      <c r="C409" s="132" t="s">
        <v>692</v>
      </c>
      <c r="D409" s="132" t="s">
        <v>212</v>
      </c>
      <c r="E409" s="133" t="s">
        <v>1893</v>
      </c>
      <c r="F409" s="134" t="s">
        <v>1894</v>
      </c>
      <c r="G409" s="135" t="s">
        <v>215</v>
      </c>
      <c r="H409" s="136">
        <v>532.722</v>
      </c>
      <c r="I409" s="137"/>
      <c r="J409" s="138">
        <f>ROUND(I409*H409,2)</f>
        <v>0</v>
      </c>
      <c r="K409" s="134" t="s">
        <v>216</v>
      </c>
      <c r="L409" s="33"/>
      <c r="M409" s="139" t="s">
        <v>19</v>
      </c>
      <c r="N409" s="140" t="s">
        <v>45</v>
      </c>
      <c r="P409" s="141">
        <f>O409*H409</f>
        <v>0</v>
      </c>
      <c r="Q409" s="141">
        <v>0</v>
      </c>
      <c r="R409" s="141">
        <f>Q409*H409</f>
        <v>0</v>
      </c>
      <c r="S409" s="141">
        <v>0</v>
      </c>
      <c r="T409" s="142">
        <f>S409*H409</f>
        <v>0</v>
      </c>
      <c r="AR409" s="143" t="s">
        <v>112</v>
      </c>
      <c r="AT409" s="143" t="s">
        <v>212</v>
      </c>
      <c r="AU409" s="143" t="s">
        <v>82</v>
      </c>
      <c r="AY409" s="18" t="s">
        <v>208</v>
      </c>
      <c r="BE409" s="144">
        <f>IF(N409="základní",J409,0)</f>
        <v>0</v>
      </c>
      <c r="BF409" s="144">
        <f>IF(N409="snížená",J409,0)</f>
        <v>0</v>
      </c>
      <c r="BG409" s="144">
        <f>IF(N409="zákl. přenesená",J409,0)</f>
        <v>0</v>
      </c>
      <c r="BH409" s="144">
        <f>IF(N409="sníž. přenesená",J409,0)</f>
        <v>0</v>
      </c>
      <c r="BI409" s="144">
        <f>IF(N409="nulová",J409,0)</f>
        <v>0</v>
      </c>
      <c r="BJ409" s="18" t="s">
        <v>80</v>
      </c>
      <c r="BK409" s="144">
        <f>ROUND(I409*H409,2)</f>
        <v>0</v>
      </c>
      <c r="BL409" s="18" t="s">
        <v>112</v>
      </c>
      <c r="BM409" s="143" t="s">
        <v>1895</v>
      </c>
    </row>
    <row r="410" spans="2:47" s="1" customFormat="1" ht="12">
      <c r="B410" s="33"/>
      <c r="D410" s="145" t="s">
        <v>218</v>
      </c>
      <c r="F410" s="146" t="s">
        <v>1896</v>
      </c>
      <c r="I410" s="147"/>
      <c r="L410" s="33"/>
      <c r="M410" s="148"/>
      <c r="T410" s="54"/>
      <c r="AT410" s="18" t="s">
        <v>218</v>
      </c>
      <c r="AU410" s="18" t="s">
        <v>82</v>
      </c>
    </row>
    <row r="411" spans="2:47" s="1" customFormat="1" ht="12">
      <c r="B411" s="33"/>
      <c r="D411" s="149" t="s">
        <v>220</v>
      </c>
      <c r="F411" s="150" t="s">
        <v>1897</v>
      </c>
      <c r="I411" s="147"/>
      <c r="L411" s="33"/>
      <c r="M411" s="148"/>
      <c r="T411" s="54"/>
      <c r="AT411" s="18" t="s">
        <v>220</v>
      </c>
      <c r="AU411" s="18" t="s">
        <v>82</v>
      </c>
    </row>
    <row r="412" spans="2:65" s="1" customFormat="1" ht="16.5" customHeight="1">
      <c r="B412" s="33"/>
      <c r="C412" s="132" t="s">
        <v>1898</v>
      </c>
      <c r="D412" s="132" t="s">
        <v>212</v>
      </c>
      <c r="E412" s="133" t="s">
        <v>1899</v>
      </c>
      <c r="F412" s="134" t="s">
        <v>1900</v>
      </c>
      <c r="G412" s="135" t="s">
        <v>215</v>
      </c>
      <c r="H412" s="136">
        <v>492.741</v>
      </c>
      <c r="I412" s="137"/>
      <c r="J412" s="138">
        <f>ROUND(I412*H412,2)</f>
        <v>0</v>
      </c>
      <c r="K412" s="134" t="s">
        <v>216</v>
      </c>
      <c r="L412" s="33"/>
      <c r="M412" s="139" t="s">
        <v>19</v>
      </c>
      <c r="N412" s="140" t="s">
        <v>45</v>
      </c>
      <c r="P412" s="141">
        <f>O412*H412</f>
        <v>0</v>
      </c>
      <c r="Q412" s="141">
        <v>0.00088228</v>
      </c>
      <c r="R412" s="141">
        <f>Q412*H412</f>
        <v>0.43473552948</v>
      </c>
      <c r="S412" s="141">
        <v>0</v>
      </c>
      <c r="T412" s="142">
        <f>S412*H412</f>
        <v>0</v>
      </c>
      <c r="AR412" s="143" t="s">
        <v>112</v>
      </c>
      <c r="AT412" s="143" t="s">
        <v>212</v>
      </c>
      <c r="AU412" s="143" t="s">
        <v>82</v>
      </c>
      <c r="AY412" s="18" t="s">
        <v>208</v>
      </c>
      <c r="BE412" s="144">
        <f>IF(N412="základní",J412,0)</f>
        <v>0</v>
      </c>
      <c r="BF412" s="144">
        <f>IF(N412="snížená",J412,0)</f>
        <v>0</v>
      </c>
      <c r="BG412" s="144">
        <f>IF(N412="zákl. přenesená",J412,0)</f>
        <v>0</v>
      </c>
      <c r="BH412" s="144">
        <f>IF(N412="sníž. přenesená",J412,0)</f>
        <v>0</v>
      </c>
      <c r="BI412" s="144">
        <f>IF(N412="nulová",J412,0)</f>
        <v>0</v>
      </c>
      <c r="BJ412" s="18" t="s">
        <v>80</v>
      </c>
      <c r="BK412" s="144">
        <f>ROUND(I412*H412,2)</f>
        <v>0</v>
      </c>
      <c r="BL412" s="18" t="s">
        <v>112</v>
      </c>
      <c r="BM412" s="143" t="s">
        <v>1901</v>
      </c>
    </row>
    <row r="413" spans="2:47" s="1" customFormat="1" ht="12">
      <c r="B413" s="33"/>
      <c r="D413" s="145" t="s">
        <v>218</v>
      </c>
      <c r="F413" s="146" t="s">
        <v>1902</v>
      </c>
      <c r="I413" s="147"/>
      <c r="L413" s="33"/>
      <c r="M413" s="148"/>
      <c r="T413" s="54"/>
      <c r="AT413" s="18" t="s">
        <v>218</v>
      </c>
      <c r="AU413" s="18" t="s">
        <v>82</v>
      </c>
    </row>
    <row r="414" spans="2:47" s="1" customFormat="1" ht="12">
      <c r="B414" s="33"/>
      <c r="D414" s="149" t="s">
        <v>220</v>
      </c>
      <c r="F414" s="150" t="s">
        <v>1903</v>
      </c>
      <c r="I414" s="147"/>
      <c r="L414" s="33"/>
      <c r="M414" s="148"/>
      <c r="T414" s="54"/>
      <c r="AT414" s="18" t="s">
        <v>220</v>
      </c>
      <c r="AU414" s="18" t="s">
        <v>82</v>
      </c>
    </row>
    <row r="415" spans="2:51" s="13" customFormat="1" ht="12">
      <c r="B415" s="157"/>
      <c r="D415" s="145" t="s">
        <v>222</v>
      </c>
      <c r="E415" s="158" t="s">
        <v>19</v>
      </c>
      <c r="F415" s="159" t="s">
        <v>1904</v>
      </c>
      <c r="H415" s="160">
        <v>492.741</v>
      </c>
      <c r="I415" s="161"/>
      <c r="L415" s="157"/>
      <c r="M415" s="162"/>
      <c r="T415" s="163"/>
      <c r="AT415" s="158" t="s">
        <v>222</v>
      </c>
      <c r="AU415" s="158" t="s">
        <v>82</v>
      </c>
      <c r="AV415" s="13" t="s">
        <v>82</v>
      </c>
      <c r="AW415" s="13" t="s">
        <v>35</v>
      </c>
      <c r="AX415" s="13" t="s">
        <v>80</v>
      </c>
      <c r="AY415" s="158" t="s">
        <v>208</v>
      </c>
    </row>
    <row r="416" spans="2:65" s="1" customFormat="1" ht="16.5" customHeight="1">
      <c r="B416" s="33"/>
      <c r="C416" s="132" t="s">
        <v>696</v>
      </c>
      <c r="D416" s="132" t="s">
        <v>212</v>
      </c>
      <c r="E416" s="133" t="s">
        <v>1905</v>
      </c>
      <c r="F416" s="134" t="s">
        <v>1906</v>
      </c>
      <c r="G416" s="135" t="s">
        <v>215</v>
      </c>
      <c r="H416" s="136">
        <v>492.741</v>
      </c>
      <c r="I416" s="137"/>
      <c r="J416" s="138">
        <f>ROUND(I416*H416,2)</f>
        <v>0</v>
      </c>
      <c r="K416" s="134" t="s">
        <v>216</v>
      </c>
      <c r="L416" s="33"/>
      <c r="M416" s="139" t="s">
        <v>19</v>
      </c>
      <c r="N416" s="140" t="s">
        <v>45</v>
      </c>
      <c r="P416" s="141">
        <f>O416*H416</f>
        <v>0</v>
      </c>
      <c r="Q416" s="141">
        <v>0</v>
      </c>
      <c r="R416" s="141">
        <f>Q416*H416</f>
        <v>0</v>
      </c>
      <c r="S416" s="141">
        <v>0</v>
      </c>
      <c r="T416" s="142">
        <f>S416*H416</f>
        <v>0</v>
      </c>
      <c r="AR416" s="143" t="s">
        <v>112</v>
      </c>
      <c r="AT416" s="143" t="s">
        <v>212</v>
      </c>
      <c r="AU416" s="143" t="s">
        <v>82</v>
      </c>
      <c r="AY416" s="18" t="s">
        <v>208</v>
      </c>
      <c r="BE416" s="144">
        <f>IF(N416="základní",J416,0)</f>
        <v>0</v>
      </c>
      <c r="BF416" s="144">
        <f>IF(N416="snížená",J416,0)</f>
        <v>0</v>
      </c>
      <c r="BG416" s="144">
        <f>IF(N416="zákl. přenesená",J416,0)</f>
        <v>0</v>
      </c>
      <c r="BH416" s="144">
        <f>IF(N416="sníž. přenesená",J416,0)</f>
        <v>0</v>
      </c>
      <c r="BI416" s="144">
        <f>IF(N416="nulová",J416,0)</f>
        <v>0</v>
      </c>
      <c r="BJ416" s="18" t="s">
        <v>80</v>
      </c>
      <c r="BK416" s="144">
        <f>ROUND(I416*H416,2)</f>
        <v>0</v>
      </c>
      <c r="BL416" s="18" t="s">
        <v>112</v>
      </c>
      <c r="BM416" s="143" t="s">
        <v>1907</v>
      </c>
    </row>
    <row r="417" spans="2:47" s="1" customFormat="1" ht="12">
      <c r="B417" s="33"/>
      <c r="D417" s="145" t="s">
        <v>218</v>
      </c>
      <c r="F417" s="146" t="s">
        <v>1908</v>
      </c>
      <c r="I417" s="147"/>
      <c r="L417" s="33"/>
      <c r="M417" s="148"/>
      <c r="T417" s="54"/>
      <c r="AT417" s="18" t="s">
        <v>218</v>
      </c>
      <c r="AU417" s="18" t="s">
        <v>82</v>
      </c>
    </row>
    <row r="418" spans="2:47" s="1" customFormat="1" ht="12">
      <c r="B418" s="33"/>
      <c r="D418" s="149" t="s">
        <v>220</v>
      </c>
      <c r="F418" s="150" t="s">
        <v>1909</v>
      </c>
      <c r="I418" s="147"/>
      <c r="L418" s="33"/>
      <c r="M418" s="148"/>
      <c r="T418" s="54"/>
      <c r="AT418" s="18" t="s">
        <v>220</v>
      </c>
      <c r="AU418" s="18" t="s">
        <v>82</v>
      </c>
    </row>
    <row r="419" spans="2:65" s="1" customFormat="1" ht="16.5" customHeight="1">
      <c r="B419" s="33"/>
      <c r="C419" s="132" t="s">
        <v>657</v>
      </c>
      <c r="D419" s="132" t="s">
        <v>212</v>
      </c>
      <c r="E419" s="133" t="s">
        <v>1910</v>
      </c>
      <c r="F419" s="134" t="s">
        <v>1911</v>
      </c>
      <c r="G419" s="135" t="s">
        <v>286</v>
      </c>
      <c r="H419" s="136">
        <v>15.8</v>
      </c>
      <c r="I419" s="137"/>
      <c r="J419" s="138">
        <f>ROUND(I419*H419,2)</f>
        <v>0</v>
      </c>
      <c r="K419" s="134" t="s">
        <v>216</v>
      </c>
      <c r="L419" s="33"/>
      <c r="M419" s="139" t="s">
        <v>19</v>
      </c>
      <c r="N419" s="140" t="s">
        <v>45</v>
      </c>
      <c r="P419" s="141">
        <f>O419*H419</f>
        <v>0</v>
      </c>
      <c r="Q419" s="141">
        <v>1.05555224</v>
      </c>
      <c r="R419" s="141">
        <f>Q419*H419</f>
        <v>16.677725392</v>
      </c>
      <c r="S419" s="141">
        <v>0</v>
      </c>
      <c r="T419" s="142">
        <f>S419*H419</f>
        <v>0</v>
      </c>
      <c r="AR419" s="143" t="s">
        <v>112</v>
      </c>
      <c r="AT419" s="143" t="s">
        <v>212</v>
      </c>
      <c r="AU419" s="143" t="s">
        <v>82</v>
      </c>
      <c r="AY419" s="18" t="s">
        <v>208</v>
      </c>
      <c r="BE419" s="144">
        <f>IF(N419="základní",J419,0)</f>
        <v>0</v>
      </c>
      <c r="BF419" s="144">
        <f>IF(N419="snížená",J419,0)</f>
        <v>0</v>
      </c>
      <c r="BG419" s="144">
        <f>IF(N419="zákl. přenesená",J419,0)</f>
        <v>0</v>
      </c>
      <c r="BH419" s="144">
        <f>IF(N419="sníž. přenesená",J419,0)</f>
        <v>0</v>
      </c>
      <c r="BI419" s="144">
        <f>IF(N419="nulová",J419,0)</f>
        <v>0</v>
      </c>
      <c r="BJ419" s="18" t="s">
        <v>80</v>
      </c>
      <c r="BK419" s="144">
        <f>ROUND(I419*H419,2)</f>
        <v>0</v>
      </c>
      <c r="BL419" s="18" t="s">
        <v>112</v>
      </c>
      <c r="BM419" s="143" t="s">
        <v>1912</v>
      </c>
    </row>
    <row r="420" spans="2:47" s="1" customFormat="1" ht="29.25">
      <c r="B420" s="33"/>
      <c r="D420" s="145" t="s">
        <v>218</v>
      </c>
      <c r="F420" s="146" t="s">
        <v>1913</v>
      </c>
      <c r="I420" s="147"/>
      <c r="L420" s="33"/>
      <c r="M420" s="148"/>
      <c r="T420" s="54"/>
      <c r="AT420" s="18" t="s">
        <v>218</v>
      </c>
      <c r="AU420" s="18" t="s">
        <v>82</v>
      </c>
    </row>
    <row r="421" spans="2:47" s="1" customFormat="1" ht="12">
      <c r="B421" s="33"/>
      <c r="D421" s="149" t="s">
        <v>220</v>
      </c>
      <c r="F421" s="150" t="s">
        <v>1914</v>
      </c>
      <c r="I421" s="147"/>
      <c r="L421" s="33"/>
      <c r="M421" s="148"/>
      <c r="T421" s="54"/>
      <c r="AT421" s="18" t="s">
        <v>220</v>
      </c>
      <c r="AU421" s="18" t="s">
        <v>82</v>
      </c>
    </row>
    <row r="422" spans="2:51" s="12" customFormat="1" ht="12">
      <c r="B422" s="151"/>
      <c r="D422" s="145" t="s">
        <v>222</v>
      </c>
      <c r="E422" s="152" t="s">
        <v>19</v>
      </c>
      <c r="F422" s="153" t="s">
        <v>1915</v>
      </c>
      <c r="H422" s="152" t="s">
        <v>19</v>
      </c>
      <c r="I422" s="154"/>
      <c r="L422" s="151"/>
      <c r="M422" s="155"/>
      <c r="T422" s="156"/>
      <c r="AT422" s="152" t="s">
        <v>222</v>
      </c>
      <c r="AU422" s="152" t="s">
        <v>82</v>
      </c>
      <c r="AV422" s="12" t="s">
        <v>80</v>
      </c>
      <c r="AW422" s="12" t="s">
        <v>35</v>
      </c>
      <c r="AX422" s="12" t="s">
        <v>74</v>
      </c>
      <c r="AY422" s="152" t="s">
        <v>208</v>
      </c>
    </row>
    <row r="423" spans="2:51" s="13" customFormat="1" ht="12">
      <c r="B423" s="157"/>
      <c r="D423" s="145" t="s">
        <v>222</v>
      </c>
      <c r="E423" s="158" t="s">
        <v>19</v>
      </c>
      <c r="F423" s="159" t="s">
        <v>1916</v>
      </c>
      <c r="H423" s="160">
        <v>5.8</v>
      </c>
      <c r="I423" s="161"/>
      <c r="L423" s="157"/>
      <c r="M423" s="162"/>
      <c r="T423" s="163"/>
      <c r="AT423" s="158" t="s">
        <v>222</v>
      </c>
      <c r="AU423" s="158" t="s">
        <v>82</v>
      </c>
      <c r="AV423" s="13" t="s">
        <v>82</v>
      </c>
      <c r="AW423" s="13" t="s">
        <v>35</v>
      </c>
      <c r="AX423" s="13" t="s">
        <v>74</v>
      </c>
      <c r="AY423" s="158" t="s">
        <v>208</v>
      </c>
    </row>
    <row r="424" spans="2:51" s="12" customFormat="1" ht="12">
      <c r="B424" s="151"/>
      <c r="D424" s="145" t="s">
        <v>222</v>
      </c>
      <c r="E424" s="152" t="s">
        <v>19</v>
      </c>
      <c r="F424" s="153" t="s">
        <v>1917</v>
      </c>
      <c r="H424" s="152" t="s">
        <v>19</v>
      </c>
      <c r="I424" s="154"/>
      <c r="L424" s="151"/>
      <c r="M424" s="155"/>
      <c r="T424" s="156"/>
      <c r="AT424" s="152" t="s">
        <v>222</v>
      </c>
      <c r="AU424" s="152" t="s">
        <v>82</v>
      </c>
      <c r="AV424" s="12" t="s">
        <v>80</v>
      </c>
      <c r="AW424" s="12" t="s">
        <v>35</v>
      </c>
      <c r="AX424" s="12" t="s">
        <v>74</v>
      </c>
      <c r="AY424" s="152" t="s">
        <v>208</v>
      </c>
    </row>
    <row r="425" spans="2:51" s="13" customFormat="1" ht="12">
      <c r="B425" s="157"/>
      <c r="D425" s="145" t="s">
        <v>222</v>
      </c>
      <c r="E425" s="158" t="s">
        <v>19</v>
      </c>
      <c r="F425" s="159" t="s">
        <v>1918</v>
      </c>
      <c r="H425" s="160">
        <v>4.6</v>
      </c>
      <c r="I425" s="161"/>
      <c r="L425" s="157"/>
      <c r="M425" s="162"/>
      <c r="T425" s="163"/>
      <c r="AT425" s="158" t="s">
        <v>222</v>
      </c>
      <c r="AU425" s="158" t="s">
        <v>82</v>
      </c>
      <c r="AV425" s="13" t="s">
        <v>82</v>
      </c>
      <c r="AW425" s="13" t="s">
        <v>35</v>
      </c>
      <c r="AX425" s="13" t="s">
        <v>74</v>
      </c>
      <c r="AY425" s="158" t="s">
        <v>208</v>
      </c>
    </row>
    <row r="426" spans="2:51" s="12" customFormat="1" ht="12">
      <c r="B426" s="151"/>
      <c r="D426" s="145" t="s">
        <v>222</v>
      </c>
      <c r="E426" s="152" t="s">
        <v>19</v>
      </c>
      <c r="F426" s="153" t="s">
        <v>1919</v>
      </c>
      <c r="H426" s="152" t="s">
        <v>19</v>
      </c>
      <c r="I426" s="154"/>
      <c r="L426" s="151"/>
      <c r="M426" s="155"/>
      <c r="T426" s="156"/>
      <c r="AT426" s="152" t="s">
        <v>222</v>
      </c>
      <c r="AU426" s="152" t="s">
        <v>82</v>
      </c>
      <c r="AV426" s="12" t="s">
        <v>80</v>
      </c>
      <c r="AW426" s="12" t="s">
        <v>35</v>
      </c>
      <c r="AX426" s="12" t="s">
        <v>74</v>
      </c>
      <c r="AY426" s="152" t="s">
        <v>208</v>
      </c>
    </row>
    <row r="427" spans="2:51" s="13" customFormat="1" ht="12">
      <c r="B427" s="157"/>
      <c r="D427" s="145" t="s">
        <v>222</v>
      </c>
      <c r="E427" s="158" t="s">
        <v>19</v>
      </c>
      <c r="F427" s="159" t="s">
        <v>1920</v>
      </c>
      <c r="H427" s="160">
        <v>5.4</v>
      </c>
      <c r="I427" s="161"/>
      <c r="L427" s="157"/>
      <c r="M427" s="162"/>
      <c r="T427" s="163"/>
      <c r="AT427" s="158" t="s">
        <v>222</v>
      </c>
      <c r="AU427" s="158" t="s">
        <v>82</v>
      </c>
      <c r="AV427" s="13" t="s">
        <v>82</v>
      </c>
      <c r="AW427" s="13" t="s">
        <v>35</v>
      </c>
      <c r="AX427" s="13" t="s">
        <v>74</v>
      </c>
      <c r="AY427" s="158" t="s">
        <v>208</v>
      </c>
    </row>
    <row r="428" spans="2:51" s="14" customFormat="1" ht="12">
      <c r="B428" s="164"/>
      <c r="D428" s="145" t="s">
        <v>222</v>
      </c>
      <c r="E428" s="165" t="s">
        <v>19</v>
      </c>
      <c r="F428" s="166" t="s">
        <v>226</v>
      </c>
      <c r="H428" s="167">
        <v>15.8</v>
      </c>
      <c r="I428" s="168"/>
      <c r="L428" s="164"/>
      <c r="M428" s="169"/>
      <c r="T428" s="170"/>
      <c r="AT428" s="165" t="s">
        <v>222</v>
      </c>
      <c r="AU428" s="165" t="s">
        <v>82</v>
      </c>
      <c r="AV428" s="14" t="s">
        <v>112</v>
      </c>
      <c r="AW428" s="14" t="s">
        <v>35</v>
      </c>
      <c r="AX428" s="14" t="s">
        <v>80</v>
      </c>
      <c r="AY428" s="165" t="s">
        <v>208</v>
      </c>
    </row>
    <row r="429" spans="2:65" s="1" customFormat="1" ht="21.75" customHeight="1">
      <c r="B429" s="33"/>
      <c r="C429" s="132" t="s">
        <v>661</v>
      </c>
      <c r="D429" s="132" t="s">
        <v>212</v>
      </c>
      <c r="E429" s="133" t="s">
        <v>1921</v>
      </c>
      <c r="F429" s="134" t="s">
        <v>1922</v>
      </c>
      <c r="G429" s="135" t="s">
        <v>215</v>
      </c>
      <c r="H429" s="136">
        <v>532.722</v>
      </c>
      <c r="I429" s="137"/>
      <c r="J429" s="138">
        <f>ROUND(I429*H429,2)</f>
        <v>0</v>
      </c>
      <c r="K429" s="134" t="s">
        <v>19</v>
      </c>
      <c r="L429" s="33"/>
      <c r="M429" s="139" t="s">
        <v>19</v>
      </c>
      <c r="N429" s="140" t="s">
        <v>45</v>
      </c>
      <c r="P429" s="141">
        <f>O429*H429</f>
        <v>0</v>
      </c>
      <c r="Q429" s="141">
        <v>0</v>
      </c>
      <c r="R429" s="141">
        <f>Q429*H429</f>
        <v>0</v>
      </c>
      <c r="S429" s="141">
        <v>0</v>
      </c>
      <c r="T429" s="142">
        <f>S429*H429</f>
        <v>0</v>
      </c>
      <c r="AR429" s="143" t="s">
        <v>112</v>
      </c>
      <c r="AT429" s="143" t="s">
        <v>212</v>
      </c>
      <c r="AU429" s="143" t="s">
        <v>82</v>
      </c>
      <c r="AY429" s="18" t="s">
        <v>208</v>
      </c>
      <c r="BE429" s="144">
        <f>IF(N429="základní",J429,0)</f>
        <v>0</v>
      </c>
      <c r="BF429" s="144">
        <f>IF(N429="snížená",J429,0)</f>
        <v>0</v>
      </c>
      <c r="BG429" s="144">
        <f>IF(N429="zákl. přenesená",J429,0)</f>
        <v>0</v>
      </c>
      <c r="BH429" s="144">
        <f>IF(N429="sníž. přenesená",J429,0)</f>
        <v>0</v>
      </c>
      <c r="BI429" s="144">
        <f>IF(N429="nulová",J429,0)</f>
        <v>0</v>
      </c>
      <c r="BJ429" s="18" t="s">
        <v>80</v>
      </c>
      <c r="BK429" s="144">
        <f>ROUND(I429*H429,2)</f>
        <v>0</v>
      </c>
      <c r="BL429" s="18" t="s">
        <v>112</v>
      </c>
      <c r="BM429" s="143" t="s">
        <v>1923</v>
      </c>
    </row>
    <row r="430" spans="2:47" s="1" customFormat="1" ht="12">
      <c r="B430" s="33"/>
      <c r="D430" s="145" t="s">
        <v>218</v>
      </c>
      <c r="F430" s="146" t="s">
        <v>1922</v>
      </c>
      <c r="I430" s="147"/>
      <c r="L430" s="33"/>
      <c r="M430" s="148"/>
      <c r="T430" s="54"/>
      <c r="AT430" s="18" t="s">
        <v>218</v>
      </c>
      <c r="AU430" s="18" t="s">
        <v>82</v>
      </c>
    </row>
    <row r="431" spans="2:65" s="1" customFormat="1" ht="16.5" customHeight="1">
      <c r="B431" s="33"/>
      <c r="C431" s="132" t="s">
        <v>1924</v>
      </c>
      <c r="D431" s="132" t="s">
        <v>212</v>
      </c>
      <c r="E431" s="133" t="s">
        <v>1925</v>
      </c>
      <c r="F431" s="134" t="s">
        <v>1926</v>
      </c>
      <c r="G431" s="135" t="s">
        <v>762</v>
      </c>
      <c r="H431" s="136">
        <v>4.845</v>
      </c>
      <c r="I431" s="137"/>
      <c r="J431" s="138">
        <f>ROUND(I431*H431,2)</f>
        <v>0</v>
      </c>
      <c r="K431" s="134" t="s">
        <v>216</v>
      </c>
      <c r="L431" s="33"/>
      <c r="M431" s="139" t="s">
        <v>19</v>
      </c>
      <c r="N431" s="140" t="s">
        <v>45</v>
      </c>
      <c r="P431" s="141">
        <f>O431*H431</f>
        <v>0</v>
      </c>
      <c r="Q431" s="141">
        <v>2.50194</v>
      </c>
      <c r="R431" s="141">
        <f>Q431*H431</f>
        <v>12.121899299999999</v>
      </c>
      <c r="S431" s="141">
        <v>0</v>
      </c>
      <c r="T431" s="142">
        <f>S431*H431</f>
        <v>0</v>
      </c>
      <c r="AR431" s="143" t="s">
        <v>112</v>
      </c>
      <c r="AT431" s="143" t="s">
        <v>212</v>
      </c>
      <c r="AU431" s="143" t="s">
        <v>82</v>
      </c>
      <c r="AY431" s="18" t="s">
        <v>208</v>
      </c>
      <c r="BE431" s="144">
        <f>IF(N431="základní",J431,0)</f>
        <v>0</v>
      </c>
      <c r="BF431" s="144">
        <f>IF(N431="snížená",J431,0)</f>
        <v>0</v>
      </c>
      <c r="BG431" s="144">
        <f>IF(N431="zákl. přenesená",J431,0)</f>
        <v>0</v>
      </c>
      <c r="BH431" s="144">
        <f>IF(N431="sníž. přenesená",J431,0)</f>
        <v>0</v>
      </c>
      <c r="BI431" s="144">
        <f>IF(N431="nulová",J431,0)</f>
        <v>0</v>
      </c>
      <c r="BJ431" s="18" t="s">
        <v>80</v>
      </c>
      <c r="BK431" s="144">
        <f>ROUND(I431*H431,2)</f>
        <v>0</v>
      </c>
      <c r="BL431" s="18" t="s">
        <v>112</v>
      </c>
      <c r="BM431" s="143" t="s">
        <v>1927</v>
      </c>
    </row>
    <row r="432" spans="2:47" s="1" customFormat="1" ht="19.5">
      <c r="B432" s="33"/>
      <c r="D432" s="145" t="s">
        <v>218</v>
      </c>
      <c r="F432" s="146" t="s">
        <v>1928</v>
      </c>
      <c r="I432" s="147"/>
      <c r="L432" s="33"/>
      <c r="M432" s="148"/>
      <c r="T432" s="54"/>
      <c r="AT432" s="18" t="s">
        <v>218</v>
      </c>
      <c r="AU432" s="18" t="s">
        <v>82</v>
      </c>
    </row>
    <row r="433" spans="2:47" s="1" customFormat="1" ht="12">
      <c r="B433" s="33"/>
      <c r="D433" s="149" t="s">
        <v>220</v>
      </c>
      <c r="F433" s="150" t="s">
        <v>1929</v>
      </c>
      <c r="I433" s="147"/>
      <c r="L433" s="33"/>
      <c r="M433" s="148"/>
      <c r="T433" s="54"/>
      <c r="AT433" s="18" t="s">
        <v>220</v>
      </c>
      <c r="AU433" s="18" t="s">
        <v>82</v>
      </c>
    </row>
    <row r="434" spans="2:51" s="13" customFormat="1" ht="12">
      <c r="B434" s="157"/>
      <c r="D434" s="145" t="s">
        <v>222</v>
      </c>
      <c r="E434" s="158" t="s">
        <v>19</v>
      </c>
      <c r="F434" s="159" t="s">
        <v>1930</v>
      </c>
      <c r="H434" s="160">
        <v>4.845</v>
      </c>
      <c r="I434" s="161"/>
      <c r="L434" s="157"/>
      <c r="M434" s="162"/>
      <c r="T434" s="163"/>
      <c r="AT434" s="158" t="s">
        <v>222</v>
      </c>
      <c r="AU434" s="158" t="s">
        <v>82</v>
      </c>
      <c r="AV434" s="13" t="s">
        <v>82</v>
      </c>
      <c r="AW434" s="13" t="s">
        <v>35</v>
      </c>
      <c r="AX434" s="13" t="s">
        <v>74</v>
      </c>
      <c r="AY434" s="158" t="s">
        <v>208</v>
      </c>
    </row>
    <row r="435" spans="2:51" s="14" customFormat="1" ht="12">
      <c r="B435" s="164"/>
      <c r="D435" s="145" t="s">
        <v>222</v>
      </c>
      <c r="E435" s="165" t="s">
        <v>19</v>
      </c>
      <c r="F435" s="166" t="s">
        <v>226</v>
      </c>
      <c r="H435" s="167">
        <v>4.845</v>
      </c>
      <c r="I435" s="168"/>
      <c r="L435" s="164"/>
      <c r="M435" s="169"/>
      <c r="T435" s="170"/>
      <c r="AT435" s="165" t="s">
        <v>222</v>
      </c>
      <c r="AU435" s="165" t="s">
        <v>82</v>
      </c>
      <c r="AV435" s="14" t="s">
        <v>112</v>
      </c>
      <c r="AW435" s="14" t="s">
        <v>35</v>
      </c>
      <c r="AX435" s="14" t="s">
        <v>80</v>
      </c>
      <c r="AY435" s="165" t="s">
        <v>208</v>
      </c>
    </row>
    <row r="436" spans="2:65" s="1" customFormat="1" ht="16.5" customHeight="1">
      <c r="B436" s="33"/>
      <c r="C436" s="132" t="s">
        <v>954</v>
      </c>
      <c r="D436" s="132" t="s">
        <v>212</v>
      </c>
      <c r="E436" s="133" t="s">
        <v>1931</v>
      </c>
      <c r="F436" s="134" t="s">
        <v>1932</v>
      </c>
      <c r="G436" s="135" t="s">
        <v>215</v>
      </c>
      <c r="H436" s="136">
        <v>47.26</v>
      </c>
      <c r="I436" s="137"/>
      <c r="J436" s="138">
        <f>ROUND(I436*H436,2)</f>
        <v>0</v>
      </c>
      <c r="K436" s="134" t="s">
        <v>216</v>
      </c>
      <c r="L436" s="33"/>
      <c r="M436" s="139" t="s">
        <v>19</v>
      </c>
      <c r="N436" s="140" t="s">
        <v>45</v>
      </c>
      <c r="P436" s="141">
        <f>O436*H436</f>
        <v>0</v>
      </c>
      <c r="Q436" s="141">
        <v>0.00662832</v>
      </c>
      <c r="R436" s="141">
        <f>Q436*H436</f>
        <v>0.3132544032</v>
      </c>
      <c r="S436" s="141">
        <v>0</v>
      </c>
      <c r="T436" s="142">
        <f>S436*H436</f>
        <v>0</v>
      </c>
      <c r="AR436" s="143" t="s">
        <v>112</v>
      </c>
      <c r="AT436" s="143" t="s">
        <v>212</v>
      </c>
      <c r="AU436" s="143" t="s">
        <v>82</v>
      </c>
      <c r="AY436" s="18" t="s">
        <v>208</v>
      </c>
      <c r="BE436" s="144">
        <f>IF(N436="základní",J436,0)</f>
        <v>0</v>
      </c>
      <c r="BF436" s="144">
        <f>IF(N436="snížená",J436,0)</f>
        <v>0</v>
      </c>
      <c r="BG436" s="144">
        <f>IF(N436="zákl. přenesená",J436,0)</f>
        <v>0</v>
      </c>
      <c r="BH436" s="144">
        <f>IF(N436="sníž. přenesená",J436,0)</f>
        <v>0</v>
      </c>
      <c r="BI436" s="144">
        <f>IF(N436="nulová",J436,0)</f>
        <v>0</v>
      </c>
      <c r="BJ436" s="18" t="s">
        <v>80</v>
      </c>
      <c r="BK436" s="144">
        <f>ROUND(I436*H436,2)</f>
        <v>0</v>
      </c>
      <c r="BL436" s="18" t="s">
        <v>112</v>
      </c>
      <c r="BM436" s="143" t="s">
        <v>1933</v>
      </c>
    </row>
    <row r="437" spans="2:47" s="1" customFormat="1" ht="12">
      <c r="B437" s="33"/>
      <c r="D437" s="145" t="s">
        <v>218</v>
      </c>
      <c r="F437" s="146" t="s">
        <v>1934</v>
      </c>
      <c r="I437" s="147"/>
      <c r="L437" s="33"/>
      <c r="M437" s="148"/>
      <c r="T437" s="54"/>
      <c r="AT437" s="18" t="s">
        <v>218</v>
      </c>
      <c r="AU437" s="18" t="s">
        <v>82</v>
      </c>
    </row>
    <row r="438" spans="2:47" s="1" customFormat="1" ht="12">
      <c r="B438" s="33"/>
      <c r="D438" s="149" t="s">
        <v>220</v>
      </c>
      <c r="F438" s="150" t="s">
        <v>1935</v>
      </c>
      <c r="I438" s="147"/>
      <c r="L438" s="33"/>
      <c r="M438" s="148"/>
      <c r="T438" s="54"/>
      <c r="AT438" s="18" t="s">
        <v>220</v>
      </c>
      <c r="AU438" s="18" t="s">
        <v>82</v>
      </c>
    </row>
    <row r="439" spans="2:51" s="13" customFormat="1" ht="12">
      <c r="B439" s="157"/>
      <c r="D439" s="145" t="s">
        <v>222</v>
      </c>
      <c r="E439" s="158" t="s">
        <v>19</v>
      </c>
      <c r="F439" s="159" t="s">
        <v>1936</v>
      </c>
      <c r="H439" s="160">
        <v>38.76</v>
      </c>
      <c r="I439" s="161"/>
      <c r="L439" s="157"/>
      <c r="M439" s="162"/>
      <c r="T439" s="163"/>
      <c r="AT439" s="158" t="s">
        <v>222</v>
      </c>
      <c r="AU439" s="158" t="s">
        <v>82</v>
      </c>
      <c r="AV439" s="13" t="s">
        <v>82</v>
      </c>
      <c r="AW439" s="13" t="s">
        <v>35</v>
      </c>
      <c r="AX439" s="13" t="s">
        <v>74</v>
      </c>
      <c r="AY439" s="158" t="s">
        <v>208</v>
      </c>
    </row>
    <row r="440" spans="2:51" s="13" customFormat="1" ht="12">
      <c r="B440" s="157"/>
      <c r="D440" s="145" t="s">
        <v>222</v>
      </c>
      <c r="E440" s="158" t="s">
        <v>19</v>
      </c>
      <c r="F440" s="159" t="s">
        <v>1937</v>
      </c>
      <c r="H440" s="160">
        <v>8.5</v>
      </c>
      <c r="I440" s="161"/>
      <c r="L440" s="157"/>
      <c r="M440" s="162"/>
      <c r="T440" s="163"/>
      <c r="AT440" s="158" t="s">
        <v>222</v>
      </c>
      <c r="AU440" s="158" t="s">
        <v>82</v>
      </c>
      <c r="AV440" s="13" t="s">
        <v>82</v>
      </c>
      <c r="AW440" s="13" t="s">
        <v>35</v>
      </c>
      <c r="AX440" s="13" t="s">
        <v>74</v>
      </c>
      <c r="AY440" s="158" t="s">
        <v>208</v>
      </c>
    </row>
    <row r="441" spans="2:51" s="14" customFormat="1" ht="12">
      <c r="B441" s="164"/>
      <c r="D441" s="145" t="s">
        <v>222</v>
      </c>
      <c r="E441" s="165" t="s">
        <v>19</v>
      </c>
      <c r="F441" s="166" t="s">
        <v>226</v>
      </c>
      <c r="H441" s="167">
        <v>47.26</v>
      </c>
      <c r="I441" s="168"/>
      <c r="L441" s="164"/>
      <c r="M441" s="169"/>
      <c r="T441" s="170"/>
      <c r="AT441" s="165" t="s">
        <v>222</v>
      </c>
      <c r="AU441" s="165" t="s">
        <v>82</v>
      </c>
      <c r="AV441" s="14" t="s">
        <v>112</v>
      </c>
      <c r="AW441" s="14" t="s">
        <v>35</v>
      </c>
      <c r="AX441" s="14" t="s">
        <v>80</v>
      </c>
      <c r="AY441" s="165" t="s">
        <v>208</v>
      </c>
    </row>
    <row r="442" spans="2:65" s="1" customFormat="1" ht="16.5" customHeight="1">
      <c r="B442" s="33"/>
      <c r="C442" s="132" t="s">
        <v>588</v>
      </c>
      <c r="D442" s="132" t="s">
        <v>212</v>
      </c>
      <c r="E442" s="133" t="s">
        <v>1938</v>
      </c>
      <c r="F442" s="134" t="s">
        <v>1939</v>
      </c>
      <c r="G442" s="135" t="s">
        <v>215</v>
      </c>
      <c r="H442" s="136">
        <v>47.26</v>
      </c>
      <c r="I442" s="137"/>
      <c r="J442" s="138">
        <f>ROUND(I442*H442,2)</f>
        <v>0</v>
      </c>
      <c r="K442" s="134" t="s">
        <v>216</v>
      </c>
      <c r="L442" s="33"/>
      <c r="M442" s="139" t="s">
        <v>19</v>
      </c>
      <c r="N442" s="140" t="s">
        <v>45</v>
      </c>
      <c r="P442" s="141">
        <f>O442*H442</f>
        <v>0</v>
      </c>
      <c r="Q442" s="141">
        <v>0</v>
      </c>
      <c r="R442" s="141">
        <f>Q442*H442</f>
        <v>0</v>
      </c>
      <c r="S442" s="141">
        <v>0</v>
      </c>
      <c r="T442" s="142">
        <f>S442*H442</f>
        <v>0</v>
      </c>
      <c r="AR442" s="143" t="s">
        <v>112</v>
      </c>
      <c r="AT442" s="143" t="s">
        <v>212</v>
      </c>
      <c r="AU442" s="143" t="s">
        <v>82</v>
      </c>
      <c r="AY442" s="18" t="s">
        <v>208</v>
      </c>
      <c r="BE442" s="144">
        <f>IF(N442="základní",J442,0)</f>
        <v>0</v>
      </c>
      <c r="BF442" s="144">
        <f>IF(N442="snížená",J442,0)</f>
        <v>0</v>
      </c>
      <c r="BG442" s="144">
        <f>IF(N442="zákl. přenesená",J442,0)</f>
        <v>0</v>
      </c>
      <c r="BH442" s="144">
        <f>IF(N442="sníž. přenesená",J442,0)</f>
        <v>0</v>
      </c>
      <c r="BI442" s="144">
        <f>IF(N442="nulová",J442,0)</f>
        <v>0</v>
      </c>
      <c r="BJ442" s="18" t="s">
        <v>80</v>
      </c>
      <c r="BK442" s="144">
        <f>ROUND(I442*H442,2)</f>
        <v>0</v>
      </c>
      <c r="BL442" s="18" t="s">
        <v>112</v>
      </c>
      <c r="BM442" s="143" t="s">
        <v>1940</v>
      </c>
    </row>
    <row r="443" spans="2:47" s="1" customFormat="1" ht="12">
      <c r="B443" s="33"/>
      <c r="D443" s="145" t="s">
        <v>218</v>
      </c>
      <c r="F443" s="146" t="s">
        <v>1941</v>
      </c>
      <c r="I443" s="147"/>
      <c r="L443" s="33"/>
      <c r="M443" s="148"/>
      <c r="T443" s="54"/>
      <c r="AT443" s="18" t="s">
        <v>218</v>
      </c>
      <c r="AU443" s="18" t="s">
        <v>82</v>
      </c>
    </row>
    <row r="444" spans="2:47" s="1" customFormat="1" ht="12">
      <c r="B444" s="33"/>
      <c r="D444" s="149" t="s">
        <v>220</v>
      </c>
      <c r="F444" s="150" t="s">
        <v>1942</v>
      </c>
      <c r="I444" s="147"/>
      <c r="L444" s="33"/>
      <c r="M444" s="148"/>
      <c r="T444" s="54"/>
      <c r="AT444" s="18" t="s">
        <v>220</v>
      </c>
      <c r="AU444" s="18" t="s">
        <v>82</v>
      </c>
    </row>
    <row r="445" spans="2:65" s="1" customFormat="1" ht="16.5" customHeight="1">
      <c r="B445" s="33"/>
      <c r="C445" s="132" t="s">
        <v>957</v>
      </c>
      <c r="D445" s="132" t="s">
        <v>212</v>
      </c>
      <c r="E445" s="133" t="s">
        <v>1943</v>
      </c>
      <c r="F445" s="134" t="s">
        <v>1944</v>
      </c>
      <c r="G445" s="135" t="s">
        <v>215</v>
      </c>
      <c r="H445" s="136">
        <v>8.5</v>
      </c>
      <c r="I445" s="137"/>
      <c r="J445" s="138">
        <f>ROUND(I445*H445,2)</f>
        <v>0</v>
      </c>
      <c r="K445" s="134" t="s">
        <v>216</v>
      </c>
      <c r="L445" s="33"/>
      <c r="M445" s="139" t="s">
        <v>19</v>
      </c>
      <c r="N445" s="140" t="s">
        <v>45</v>
      </c>
      <c r="P445" s="141">
        <f>O445*H445</f>
        <v>0</v>
      </c>
      <c r="Q445" s="141">
        <v>0.0013426</v>
      </c>
      <c r="R445" s="141">
        <f>Q445*H445</f>
        <v>0.0114121</v>
      </c>
      <c r="S445" s="141">
        <v>0</v>
      </c>
      <c r="T445" s="142">
        <f>S445*H445</f>
        <v>0</v>
      </c>
      <c r="AR445" s="143" t="s">
        <v>112</v>
      </c>
      <c r="AT445" s="143" t="s">
        <v>212</v>
      </c>
      <c r="AU445" s="143" t="s">
        <v>82</v>
      </c>
      <c r="AY445" s="18" t="s">
        <v>208</v>
      </c>
      <c r="BE445" s="144">
        <f>IF(N445="základní",J445,0)</f>
        <v>0</v>
      </c>
      <c r="BF445" s="144">
        <f>IF(N445="snížená",J445,0)</f>
        <v>0</v>
      </c>
      <c r="BG445" s="144">
        <f>IF(N445="zákl. přenesená",J445,0)</f>
        <v>0</v>
      </c>
      <c r="BH445" s="144">
        <f>IF(N445="sníž. přenesená",J445,0)</f>
        <v>0</v>
      </c>
      <c r="BI445" s="144">
        <f>IF(N445="nulová",J445,0)</f>
        <v>0</v>
      </c>
      <c r="BJ445" s="18" t="s">
        <v>80</v>
      </c>
      <c r="BK445" s="144">
        <f>ROUND(I445*H445,2)</f>
        <v>0</v>
      </c>
      <c r="BL445" s="18" t="s">
        <v>112</v>
      </c>
      <c r="BM445" s="143" t="s">
        <v>1945</v>
      </c>
    </row>
    <row r="446" spans="2:47" s="1" customFormat="1" ht="12">
      <c r="B446" s="33"/>
      <c r="D446" s="145" t="s">
        <v>218</v>
      </c>
      <c r="F446" s="146" t="s">
        <v>1946</v>
      </c>
      <c r="I446" s="147"/>
      <c r="L446" s="33"/>
      <c r="M446" s="148"/>
      <c r="T446" s="54"/>
      <c r="AT446" s="18" t="s">
        <v>218</v>
      </c>
      <c r="AU446" s="18" t="s">
        <v>82</v>
      </c>
    </row>
    <row r="447" spans="2:47" s="1" customFormat="1" ht="12">
      <c r="B447" s="33"/>
      <c r="D447" s="149" t="s">
        <v>220</v>
      </c>
      <c r="F447" s="150" t="s">
        <v>1947</v>
      </c>
      <c r="I447" s="147"/>
      <c r="L447" s="33"/>
      <c r="M447" s="148"/>
      <c r="T447" s="54"/>
      <c r="AT447" s="18" t="s">
        <v>220</v>
      </c>
      <c r="AU447" s="18" t="s">
        <v>82</v>
      </c>
    </row>
    <row r="448" spans="2:65" s="1" customFormat="1" ht="16.5" customHeight="1">
      <c r="B448" s="33"/>
      <c r="C448" s="132" t="s">
        <v>1948</v>
      </c>
      <c r="D448" s="132" t="s">
        <v>212</v>
      </c>
      <c r="E448" s="133" t="s">
        <v>1949</v>
      </c>
      <c r="F448" s="134" t="s">
        <v>1950</v>
      </c>
      <c r="G448" s="135" t="s">
        <v>215</v>
      </c>
      <c r="H448" s="136">
        <v>8.5</v>
      </c>
      <c r="I448" s="137"/>
      <c r="J448" s="138">
        <f>ROUND(I448*H448,2)</f>
        <v>0</v>
      </c>
      <c r="K448" s="134" t="s">
        <v>216</v>
      </c>
      <c r="L448" s="33"/>
      <c r="M448" s="139" t="s">
        <v>19</v>
      </c>
      <c r="N448" s="140" t="s">
        <v>45</v>
      </c>
      <c r="P448" s="141">
        <f>O448*H448</f>
        <v>0</v>
      </c>
      <c r="Q448" s="141">
        <v>0</v>
      </c>
      <c r="R448" s="141">
        <f>Q448*H448</f>
        <v>0</v>
      </c>
      <c r="S448" s="141">
        <v>0</v>
      </c>
      <c r="T448" s="142">
        <f>S448*H448</f>
        <v>0</v>
      </c>
      <c r="AR448" s="143" t="s">
        <v>112</v>
      </c>
      <c r="AT448" s="143" t="s">
        <v>212</v>
      </c>
      <c r="AU448" s="143" t="s">
        <v>82</v>
      </c>
      <c r="AY448" s="18" t="s">
        <v>208</v>
      </c>
      <c r="BE448" s="144">
        <f>IF(N448="základní",J448,0)</f>
        <v>0</v>
      </c>
      <c r="BF448" s="144">
        <f>IF(N448="snížená",J448,0)</f>
        <v>0</v>
      </c>
      <c r="BG448" s="144">
        <f>IF(N448="zákl. přenesená",J448,0)</f>
        <v>0</v>
      </c>
      <c r="BH448" s="144">
        <f>IF(N448="sníž. přenesená",J448,0)</f>
        <v>0</v>
      </c>
      <c r="BI448" s="144">
        <f>IF(N448="nulová",J448,0)</f>
        <v>0</v>
      </c>
      <c r="BJ448" s="18" t="s">
        <v>80</v>
      </c>
      <c r="BK448" s="144">
        <f>ROUND(I448*H448,2)</f>
        <v>0</v>
      </c>
      <c r="BL448" s="18" t="s">
        <v>112</v>
      </c>
      <c r="BM448" s="143" t="s">
        <v>1951</v>
      </c>
    </row>
    <row r="449" spans="2:47" s="1" customFormat="1" ht="12">
      <c r="B449" s="33"/>
      <c r="D449" s="145" t="s">
        <v>218</v>
      </c>
      <c r="F449" s="146" t="s">
        <v>1952</v>
      </c>
      <c r="I449" s="147"/>
      <c r="L449" s="33"/>
      <c r="M449" s="148"/>
      <c r="T449" s="54"/>
      <c r="AT449" s="18" t="s">
        <v>218</v>
      </c>
      <c r="AU449" s="18" t="s">
        <v>82</v>
      </c>
    </row>
    <row r="450" spans="2:47" s="1" customFormat="1" ht="12">
      <c r="B450" s="33"/>
      <c r="D450" s="149" t="s">
        <v>220</v>
      </c>
      <c r="F450" s="150" t="s">
        <v>1953</v>
      </c>
      <c r="I450" s="147"/>
      <c r="L450" s="33"/>
      <c r="M450" s="148"/>
      <c r="T450" s="54"/>
      <c r="AT450" s="18" t="s">
        <v>220</v>
      </c>
      <c r="AU450" s="18" t="s">
        <v>82</v>
      </c>
    </row>
    <row r="451" spans="2:65" s="1" customFormat="1" ht="16.5" customHeight="1">
      <c r="B451" s="33"/>
      <c r="C451" s="132" t="s">
        <v>594</v>
      </c>
      <c r="D451" s="132" t="s">
        <v>212</v>
      </c>
      <c r="E451" s="133" t="s">
        <v>1954</v>
      </c>
      <c r="F451" s="134" t="s">
        <v>1955</v>
      </c>
      <c r="G451" s="135" t="s">
        <v>286</v>
      </c>
      <c r="H451" s="136">
        <v>0.388</v>
      </c>
      <c r="I451" s="137"/>
      <c r="J451" s="138">
        <f>ROUND(I451*H451,2)</f>
        <v>0</v>
      </c>
      <c r="K451" s="134" t="s">
        <v>216</v>
      </c>
      <c r="L451" s="33"/>
      <c r="M451" s="139" t="s">
        <v>19</v>
      </c>
      <c r="N451" s="140" t="s">
        <v>45</v>
      </c>
      <c r="P451" s="141">
        <f>O451*H451</f>
        <v>0</v>
      </c>
      <c r="Q451" s="141">
        <v>1.0551166</v>
      </c>
      <c r="R451" s="141">
        <f>Q451*H451</f>
        <v>0.40938524080000005</v>
      </c>
      <c r="S451" s="141">
        <v>0</v>
      </c>
      <c r="T451" s="142">
        <f>S451*H451</f>
        <v>0</v>
      </c>
      <c r="AR451" s="143" t="s">
        <v>112</v>
      </c>
      <c r="AT451" s="143" t="s">
        <v>212</v>
      </c>
      <c r="AU451" s="143" t="s">
        <v>82</v>
      </c>
      <c r="AY451" s="18" t="s">
        <v>208</v>
      </c>
      <c r="BE451" s="144">
        <f>IF(N451="základní",J451,0)</f>
        <v>0</v>
      </c>
      <c r="BF451" s="144">
        <f>IF(N451="snížená",J451,0)</f>
        <v>0</v>
      </c>
      <c r="BG451" s="144">
        <f>IF(N451="zákl. přenesená",J451,0)</f>
        <v>0</v>
      </c>
      <c r="BH451" s="144">
        <f>IF(N451="sníž. přenesená",J451,0)</f>
        <v>0</v>
      </c>
      <c r="BI451" s="144">
        <f>IF(N451="nulová",J451,0)</f>
        <v>0</v>
      </c>
      <c r="BJ451" s="18" t="s">
        <v>80</v>
      </c>
      <c r="BK451" s="144">
        <f>ROUND(I451*H451,2)</f>
        <v>0</v>
      </c>
      <c r="BL451" s="18" t="s">
        <v>112</v>
      </c>
      <c r="BM451" s="143" t="s">
        <v>1956</v>
      </c>
    </row>
    <row r="452" spans="2:47" s="1" customFormat="1" ht="19.5">
      <c r="B452" s="33"/>
      <c r="D452" s="145" t="s">
        <v>218</v>
      </c>
      <c r="F452" s="146" t="s">
        <v>1957</v>
      </c>
      <c r="I452" s="147"/>
      <c r="L452" s="33"/>
      <c r="M452" s="148"/>
      <c r="T452" s="54"/>
      <c r="AT452" s="18" t="s">
        <v>218</v>
      </c>
      <c r="AU452" s="18" t="s">
        <v>82</v>
      </c>
    </row>
    <row r="453" spans="2:47" s="1" customFormat="1" ht="12">
      <c r="B453" s="33"/>
      <c r="D453" s="149" t="s">
        <v>220</v>
      </c>
      <c r="F453" s="150" t="s">
        <v>1958</v>
      </c>
      <c r="I453" s="147"/>
      <c r="L453" s="33"/>
      <c r="M453" s="148"/>
      <c r="T453" s="54"/>
      <c r="AT453" s="18" t="s">
        <v>220</v>
      </c>
      <c r="AU453" s="18" t="s">
        <v>82</v>
      </c>
    </row>
    <row r="454" spans="2:51" s="13" customFormat="1" ht="12">
      <c r="B454" s="157"/>
      <c r="D454" s="145" t="s">
        <v>222</v>
      </c>
      <c r="E454" s="158" t="s">
        <v>19</v>
      </c>
      <c r="F454" s="159" t="s">
        <v>1959</v>
      </c>
      <c r="H454" s="160">
        <v>0.388</v>
      </c>
      <c r="I454" s="161"/>
      <c r="L454" s="157"/>
      <c r="M454" s="162"/>
      <c r="T454" s="163"/>
      <c r="AT454" s="158" t="s">
        <v>222</v>
      </c>
      <c r="AU454" s="158" t="s">
        <v>82</v>
      </c>
      <c r="AV454" s="13" t="s">
        <v>82</v>
      </c>
      <c r="AW454" s="13" t="s">
        <v>35</v>
      </c>
      <c r="AX454" s="13" t="s">
        <v>74</v>
      </c>
      <c r="AY454" s="158" t="s">
        <v>208</v>
      </c>
    </row>
    <row r="455" spans="2:51" s="14" customFormat="1" ht="12">
      <c r="B455" s="164"/>
      <c r="D455" s="145" t="s">
        <v>222</v>
      </c>
      <c r="E455" s="165" t="s">
        <v>19</v>
      </c>
      <c r="F455" s="166" t="s">
        <v>226</v>
      </c>
      <c r="H455" s="167">
        <v>0.388</v>
      </c>
      <c r="I455" s="168"/>
      <c r="L455" s="164"/>
      <c r="M455" s="169"/>
      <c r="T455" s="170"/>
      <c r="AT455" s="165" t="s">
        <v>222</v>
      </c>
      <c r="AU455" s="165" t="s">
        <v>82</v>
      </c>
      <c r="AV455" s="14" t="s">
        <v>112</v>
      </c>
      <c r="AW455" s="14" t="s">
        <v>35</v>
      </c>
      <c r="AX455" s="14" t="s">
        <v>80</v>
      </c>
      <c r="AY455" s="165" t="s">
        <v>208</v>
      </c>
    </row>
    <row r="456" spans="2:65" s="1" customFormat="1" ht="16.5" customHeight="1">
      <c r="B456" s="33"/>
      <c r="C456" s="132" t="s">
        <v>600</v>
      </c>
      <c r="D456" s="132" t="s">
        <v>212</v>
      </c>
      <c r="E456" s="133" t="s">
        <v>1960</v>
      </c>
      <c r="F456" s="134" t="s">
        <v>1708</v>
      </c>
      <c r="G456" s="135" t="s">
        <v>682</v>
      </c>
      <c r="H456" s="136">
        <v>1</v>
      </c>
      <c r="I456" s="137"/>
      <c r="J456" s="138">
        <f>ROUND(I456*H456,2)</f>
        <v>0</v>
      </c>
      <c r="K456" s="134" t="s">
        <v>19</v>
      </c>
      <c r="L456" s="33"/>
      <c r="M456" s="139" t="s">
        <v>19</v>
      </c>
      <c r="N456" s="140" t="s">
        <v>45</v>
      </c>
      <c r="P456" s="141">
        <f>O456*H456</f>
        <v>0</v>
      </c>
      <c r="Q456" s="141">
        <v>0</v>
      </c>
      <c r="R456" s="141">
        <f>Q456*H456</f>
        <v>0</v>
      </c>
      <c r="S456" s="141">
        <v>0</v>
      </c>
      <c r="T456" s="142">
        <f>S456*H456</f>
        <v>0</v>
      </c>
      <c r="AR456" s="143" t="s">
        <v>112</v>
      </c>
      <c r="AT456" s="143" t="s">
        <v>212</v>
      </c>
      <c r="AU456" s="143" t="s">
        <v>82</v>
      </c>
      <c r="AY456" s="18" t="s">
        <v>208</v>
      </c>
      <c r="BE456" s="144">
        <f>IF(N456="základní",J456,0)</f>
        <v>0</v>
      </c>
      <c r="BF456" s="144">
        <f>IF(N456="snížená",J456,0)</f>
        <v>0</v>
      </c>
      <c r="BG456" s="144">
        <f>IF(N456="zákl. přenesená",J456,0)</f>
        <v>0</v>
      </c>
      <c r="BH456" s="144">
        <f>IF(N456="sníž. přenesená",J456,0)</f>
        <v>0</v>
      </c>
      <c r="BI456" s="144">
        <f>IF(N456="nulová",J456,0)</f>
        <v>0</v>
      </c>
      <c r="BJ456" s="18" t="s">
        <v>80</v>
      </c>
      <c r="BK456" s="144">
        <f>ROUND(I456*H456,2)</f>
        <v>0</v>
      </c>
      <c r="BL456" s="18" t="s">
        <v>112</v>
      </c>
      <c r="BM456" s="143" t="s">
        <v>1961</v>
      </c>
    </row>
    <row r="457" spans="2:47" s="1" customFormat="1" ht="12">
      <c r="B457" s="33"/>
      <c r="D457" s="145" t="s">
        <v>218</v>
      </c>
      <c r="F457" s="146" t="s">
        <v>1708</v>
      </c>
      <c r="I457" s="147"/>
      <c r="L457" s="33"/>
      <c r="M457" s="148"/>
      <c r="T457" s="54"/>
      <c r="AT457" s="18" t="s">
        <v>218</v>
      </c>
      <c r="AU457" s="18" t="s">
        <v>82</v>
      </c>
    </row>
    <row r="458" spans="2:63" s="11" customFormat="1" ht="22.9" customHeight="1">
      <c r="B458" s="120"/>
      <c r="D458" s="121" t="s">
        <v>73</v>
      </c>
      <c r="E458" s="130" t="s">
        <v>209</v>
      </c>
      <c r="F458" s="130" t="s">
        <v>210</v>
      </c>
      <c r="I458" s="123"/>
      <c r="J458" s="131">
        <f>BK458</f>
        <v>0</v>
      </c>
      <c r="L458" s="120"/>
      <c r="M458" s="125"/>
      <c r="P458" s="126">
        <f>SUM(P459:P683)</f>
        <v>0</v>
      </c>
      <c r="R458" s="126">
        <f>SUM(R459:R683)</f>
        <v>81.40775956107998</v>
      </c>
      <c r="T458" s="127">
        <f>SUM(T459:T683)</f>
        <v>0</v>
      </c>
      <c r="AR458" s="121" t="s">
        <v>80</v>
      </c>
      <c r="AT458" s="128" t="s">
        <v>73</v>
      </c>
      <c r="AU458" s="128" t="s">
        <v>80</v>
      </c>
      <c r="AY458" s="121" t="s">
        <v>208</v>
      </c>
      <c r="BK458" s="129">
        <f>SUM(BK459:BK683)</f>
        <v>0</v>
      </c>
    </row>
    <row r="459" spans="2:65" s="1" customFormat="1" ht="16.5" customHeight="1">
      <c r="B459" s="33"/>
      <c r="C459" s="132" t="s">
        <v>211</v>
      </c>
      <c r="D459" s="132" t="s">
        <v>212</v>
      </c>
      <c r="E459" s="133" t="s">
        <v>213</v>
      </c>
      <c r="F459" s="134" t="s">
        <v>214</v>
      </c>
      <c r="G459" s="135" t="s">
        <v>215</v>
      </c>
      <c r="H459" s="136">
        <v>919.197</v>
      </c>
      <c r="I459" s="137"/>
      <c r="J459" s="138">
        <f>ROUND(I459*H459,2)</f>
        <v>0</v>
      </c>
      <c r="K459" s="134" t="s">
        <v>216</v>
      </c>
      <c r="L459" s="33"/>
      <c r="M459" s="139" t="s">
        <v>19</v>
      </c>
      <c r="N459" s="140" t="s">
        <v>45</v>
      </c>
      <c r="P459" s="141">
        <f>O459*H459</f>
        <v>0</v>
      </c>
      <c r="Q459" s="141">
        <v>0.01103</v>
      </c>
      <c r="R459" s="141">
        <f>Q459*H459</f>
        <v>10.13874291</v>
      </c>
      <c r="S459" s="141">
        <v>0</v>
      </c>
      <c r="T459" s="142">
        <f>S459*H459</f>
        <v>0</v>
      </c>
      <c r="AR459" s="143" t="s">
        <v>112</v>
      </c>
      <c r="AT459" s="143" t="s">
        <v>212</v>
      </c>
      <c r="AU459" s="143" t="s">
        <v>82</v>
      </c>
      <c r="AY459" s="18" t="s">
        <v>208</v>
      </c>
      <c r="BE459" s="144">
        <f>IF(N459="základní",J459,0)</f>
        <v>0</v>
      </c>
      <c r="BF459" s="144">
        <f>IF(N459="snížená",J459,0)</f>
        <v>0</v>
      </c>
      <c r="BG459" s="144">
        <f>IF(N459="zákl. přenesená",J459,0)</f>
        <v>0</v>
      </c>
      <c r="BH459" s="144">
        <f>IF(N459="sníž. přenesená",J459,0)</f>
        <v>0</v>
      </c>
      <c r="BI459" s="144">
        <f>IF(N459="nulová",J459,0)</f>
        <v>0</v>
      </c>
      <c r="BJ459" s="18" t="s">
        <v>80</v>
      </c>
      <c r="BK459" s="144">
        <f>ROUND(I459*H459,2)</f>
        <v>0</v>
      </c>
      <c r="BL459" s="18" t="s">
        <v>112</v>
      </c>
      <c r="BM459" s="143" t="s">
        <v>217</v>
      </c>
    </row>
    <row r="460" spans="2:47" s="1" customFormat="1" ht="12">
      <c r="B460" s="33"/>
      <c r="D460" s="145" t="s">
        <v>218</v>
      </c>
      <c r="F460" s="146" t="s">
        <v>219</v>
      </c>
      <c r="I460" s="147"/>
      <c r="L460" s="33"/>
      <c r="M460" s="148"/>
      <c r="T460" s="54"/>
      <c r="AT460" s="18" t="s">
        <v>218</v>
      </c>
      <c r="AU460" s="18" t="s">
        <v>82</v>
      </c>
    </row>
    <row r="461" spans="2:47" s="1" customFormat="1" ht="12">
      <c r="B461" s="33"/>
      <c r="D461" s="149" t="s">
        <v>220</v>
      </c>
      <c r="F461" s="150" t="s">
        <v>221</v>
      </c>
      <c r="I461" s="147"/>
      <c r="L461" s="33"/>
      <c r="M461" s="148"/>
      <c r="T461" s="54"/>
      <c r="AT461" s="18" t="s">
        <v>220</v>
      </c>
      <c r="AU461" s="18" t="s">
        <v>82</v>
      </c>
    </row>
    <row r="462" spans="2:51" s="12" customFormat="1" ht="12">
      <c r="B462" s="151"/>
      <c r="D462" s="145" t="s">
        <v>222</v>
      </c>
      <c r="E462" s="152" t="s">
        <v>19</v>
      </c>
      <c r="F462" s="153" t="s">
        <v>223</v>
      </c>
      <c r="H462" s="152" t="s">
        <v>19</v>
      </c>
      <c r="I462" s="154"/>
      <c r="L462" s="151"/>
      <c r="M462" s="155"/>
      <c r="T462" s="156"/>
      <c r="AT462" s="152" t="s">
        <v>222</v>
      </c>
      <c r="AU462" s="152" t="s">
        <v>82</v>
      </c>
      <c r="AV462" s="12" t="s">
        <v>80</v>
      </c>
      <c r="AW462" s="12" t="s">
        <v>35</v>
      </c>
      <c r="AX462" s="12" t="s">
        <v>74</v>
      </c>
      <c r="AY462" s="152" t="s">
        <v>208</v>
      </c>
    </row>
    <row r="463" spans="2:51" s="13" customFormat="1" ht="12">
      <c r="B463" s="157"/>
      <c r="D463" s="145" t="s">
        <v>222</v>
      </c>
      <c r="E463" s="158" t="s">
        <v>19</v>
      </c>
      <c r="F463" s="159" t="s">
        <v>1962</v>
      </c>
      <c r="H463" s="160">
        <v>189.728</v>
      </c>
      <c r="I463" s="161"/>
      <c r="L463" s="157"/>
      <c r="M463" s="162"/>
      <c r="T463" s="163"/>
      <c r="AT463" s="158" t="s">
        <v>222</v>
      </c>
      <c r="AU463" s="158" t="s">
        <v>82</v>
      </c>
      <c r="AV463" s="13" t="s">
        <v>82</v>
      </c>
      <c r="AW463" s="13" t="s">
        <v>35</v>
      </c>
      <c r="AX463" s="13" t="s">
        <v>74</v>
      </c>
      <c r="AY463" s="158" t="s">
        <v>208</v>
      </c>
    </row>
    <row r="464" spans="2:51" s="13" customFormat="1" ht="22.5">
      <c r="B464" s="157"/>
      <c r="D464" s="145" t="s">
        <v>222</v>
      </c>
      <c r="E464" s="158" t="s">
        <v>19</v>
      </c>
      <c r="F464" s="159" t="s">
        <v>1963</v>
      </c>
      <c r="H464" s="160">
        <v>31.602</v>
      </c>
      <c r="I464" s="161"/>
      <c r="L464" s="157"/>
      <c r="M464" s="162"/>
      <c r="T464" s="163"/>
      <c r="AT464" s="158" t="s">
        <v>222</v>
      </c>
      <c r="AU464" s="158" t="s">
        <v>82</v>
      </c>
      <c r="AV464" s="13" t="s">
        <v>82</v>
      </c>
      <c r="AW464" s="13" t="s">
        <v>35</v>
      </c>
      <c r="AX464" s="13" t="s">
        <v>74</v>
      </c>
      <c r="AY464" s="158" t="s">
        <v>208</v>
      </c>
    </row>
    <row r="465" spans="2:51" s="12" customFormat="1" ht="12">
      <c r="B465" s="151"/>
      <c r="D465" s="145" t="s">
        <v>222</v>
      </c>
      <c r="E465" s="152" t="s">
        <v>19</v>
      </c>
      <c r="F465" s="153" t="s">
        <v>1964</v>
      </c>
      <c r="H465" s="152" t="s">
        <v>19</v>
      </c>
      <c r="I465" s="154"/>
      <c r="L465" s="151"/>
      <c r="M465" s="155"/>
      <c r="T465" s="156"/>
      <c r="AT465" s="152" t="s">
        <v>222</v>
      </c>
      <c r="AU465" s="152" t="s">
        <v>82</v>
      </c>
      <c r="AV465" s="12" t="s">
        <v>80</v>
      </c>
      <c r="AW465" s="12" t="s">
        <v>35</v>
      </c>
      <c r="AX465" s="12" t="s">
        <v>74</v>
      </c>
      <c r="AY465" s="152" t="s">
        <v>208</v>
      </c>
    </row>
    <row r="466" spans="2:51" s="13" customFormat="1" ht="22.5">
      <c r="B466" s="157"/>
      <c r="D466" s="145" t="s">
        <v>222</v>
      </c>
      <c r="E466" s="158" t="s">
        <v>19</v>
      </c>
      <c r="F466" s="159" t="s">
        <v>1965</v>
      </c>
      <c r="H466" s="160">
        <v>321.144</v>
      </c>
      <c r="I466" s="161"/>
      <c r="L466" s="157"/>
      <c r="M466" s="162"/>
      <c r="T466" s="163"/>
      <c r="AT466" s="158" t="s">
        <v>222</v>
      </c>
      <c r="AU466" s="158" t="s">
        <v>82</v>
      </c>
      <c r="AV466" s="13" t="s">
        <v>82</v>
      </c>
      <c r="AW466" s="13" t="s">
        <v>35</v>
      </c>
      <c r="AX466" s="13" t="s">
        <v>74</v>
      </c>
      <c r="AY466" s="158" t="s">
        <v>208</v>
      </c>
    </row>
    <row r="467" spans="2:51" s="13" customFormat="1" ht="12">
      <c r="B467" s="157"/>
      <c r="D467" s="145" t="s">
        <v>222</v>
      </c>
      <c r="E467" s="158" t="s">
        <v>19</v>
      </c>
      <c r="F467" s="159" t="s">
        <v>1966</v>
      </c>
      <c r="H467" s="160">
        <v>49.579</v>
      </c>
      <c r="I467" s="161"/>
      <c r="L467" s="157"/>
      <c r="M467" s="162"/>
      <c r="T467" s="163"/>
      <c r="AT467" s="158" t="s">
        <v>222</v>
      </c>
      <c r="AU467" s="158" t="s">
        <v>82</v>
      </c>
      <c r="AV467" s="13" t="s">
        <v>82</v>
      </c>
      <c r="AW467" s="13" t="s">
        <v>35</v>
      </c>
      <c r="AX467" s="13" t="s">
        <v>74</v>
      </c>
      <c r="AY467" s="158" t="s">
        <v>208</v>
      </c>
    </row>
    <row r="468" spans="2:51" s="13" customFormat="1" ht="22.5">
      <c r="B468" s="157"/>
      <c r="D468" s="145" t="s">
        <v>222</v>
      </c>
      <c r="E468" s="158" t="s">
        <v>19</v>
      </c>
      <c r="F468" s="159" t="s">
        <v>1967</v>
      </c>
      <c r="H468" s="160">
        <v>40.16</v>
      </c>
      <c r="I468" s="161"/>
      <c r="L468" s="157"/>
      <c r="M468" s="162"/>
      <c r="T468" s="163"/>
      <c r="AT468" s="158" t="s">
        <v>222</v>
      </c>
      <c r="AU468" s="158" t="s">
        <v>82</v>
      </c>
      <c r="AV468" s="13" t="s">
        <v>82</v>
      </c>
      <c r="AW468" s="13" t="s">
        <v>35</v>
      </c>
      <c r="AX468" s="13" t="s">
        <v>74</v>
      </c>
      <c r="AY468" s="158" t="s">
        <v>208</v>
      </c>
    </row>
    <row r="469" spans="2:51" s="13" customFormat="1" ht="12">
      <c r="B469" s="157"/>
      <c r="D469" s="145" t="s">
        <v>222</v>
      </c>
      <c r="E469" s="158" t="s">
        <v>19</v>
      </c>
      <c r="F469" s="159" t="s">
        <v>1968</v>
      </c>
      <c r="H469" s="160">
        <v>9.373</v>
      </c>
      <c r="I469" s="161"/>
      <c r="L469" s="157"/>
      <c r="M469" s="162"/>
      <c r="T469" s="163"/>
      <c r="AT469" s="158" t="s">
        <v>222</v>
      </c>
      <c r="AU469" s="158" t="s">
        <v>82</v>
      </c>
      <c r="AV469" s="13" t="s">
        <v>82</v>
      </c>
      <c r="AW469" s="13" t="s">
        <v>35</v>
      </c>
      <c r="AX469" s="13" t="s">
        <v>74</v>
      </c>
      <c r="AY469" s="158" t="s">
        <v>208</v>
      </c>
    </row>
    <row r="470" spans="2:51" s="15" customFormat="1" ht="12">
      <c r="B470" s="191"/>
      <c r="D470" s="145" t="s">
        <v>222</v>
      </c>
      <c r="E470" s="192" t="s">
        <v>19</v>
      </c>
      <c r="F470" s="193" t="s">
        <v>1969</v>
      </c>
      <c r="H470" s="194">
        <v>641.586</v>
      </c>
      <c r="I470" s="195"/>
      <c r="L470" s="191"/>
      <c r="M470" s="196"/>
      <c r="T470" s="197"/>
      <c r="AT470" s="192" t="s">
        <v>222</v>
      </c>
      <c r="AU470" s="192" t="s">
        <v>82</v>
      </c>
      <c r="AV470" s="15" t="s">
        <v>90</v>
      </c>
      <c r="AW470" s="15" t="s">
        <v>35</v>
      </c>
      <c r="AX470" s="15" t="s">
        <v>74</v>
      </c>
      <c r="AY470" s="192" t="s">
        <v>208</v>
      </c>
    </row>
    <row r="471" spans="2:51" s="12" customFormat="1" ht="12">
      <c r="B471" s="151"/>
      <c r="D471" s="145" t="s">
        <v>222</v>
      </c>
      <c r="E471" s="152" t="s">
        <v>19</v>
      </c>
      <c r="F471" s="153" t="s">
        <v>1970</v>
      </c>
      <c r="H471" s="152" t="s">
        <v>19</v>
      </c>
      <c r="I471" s="154"/>
      <c r="L471" s="151"/>
      <c r="M471" s="155"/>
      <c r="T471" s="156"/>
      <c r="AT471" s="152" t="s">
        <v>222</v>
      </c>
      <c r="AU471" s="152" t="s">
        <v>82</v>
      </c>
      <c r="AV471" s="12" t="s">
        <v>80</v>
      </c>
      <c r="AW471" s="12" t="s">
        <v>35</v>
      </c>
      <c r="AX471" s="12" t="s">
        <v>74</v>
      </c>
      <c r="AY471" s="152" t="s">
        <v>208</v>
      </c>
    </row>
    <row r="472" spans="2:51" s="13" customFormat="1" ht="22.5">
      <c r="B472" s="157"/>
      <c r="D472" s="145" t="s">
        <v>222</v>
      </c>
      <c r="E472" s="158" t="s">
        <v>19</v>
      </c>
      <c r="F472" s="159" t="s">
        <v>1971</v>
      </c>
      <c r="H472" s="160">
        <v>280.112</v>
      </c>
      <c r="I472" s="161"/>
      <c r="L472" s="157"/>
      <c r="M472" s="162"/>
      <c r="T472" s="163"/>
      <c r="AT472" s="158" t="s">
        <v>222</v>
      </c>
      <c r="AU472" s="158" t="s">
        <v>82</v>
      </c>
      <c r="AV472" s="13" t="s">
        <v>82</v>
      </c>
      <c r="AW472" s="13" t="s">
        <v>35</v>
      </c>
      <c r="AX472" s="13" t="s">
        <v>74</v>
      </c>
      <c r="AY472" s="158" t="s">
        <v>208</v>
      </c>
    </row>
    <row r="473" spans="2:51" s="13" customFormat="1" ht="12">
      <c r="B473" s="157"/>
      <c r="D473" s="145" t="s">
        <v>222</v>
      </c>
      <c r="E473" s="158" t="s">
        <v>19</v>
      </c>
      <c r="F473" s="159" t="s">
        <v>1972</v>
      </c>
      <c r="H473" s="160">
        <v>14.974</v>
      </c>
      <c r="I473" s="161"/>
      <c r="L473" s="157"/>
      <c r="M473" s="162"/>
      <c r="T473" s="163"/>
      <c r="AT473" s="158" t="s">
        <v>222</v>
      </c>
      <c r="AU473" s="158" t="s">
        <v>82</v>
      </c>
      <c r="AV473" s="13" t="s">
        <v>82</v>
      </c>
      <c r="AW473" s="13" t="s">
        <v>35</v>
      </c>
      <c r="AX473" s="13" t="s">
        <v>74</v>
      </c>
      <c r="AY473" s="158" t="s">
        <v>208</v>
      </c>
    </row>
    <row r="474" spans="2:51" s="15" customFormat="1" ht="12">
      <c r="B474" s="191"/>
      <c r="D474" s="145" t="s">
        <v>222</v>
      </c>
      <c r="E474" s="192" t="s">
        <v>19</v>
      </c>
      <c r="F474" s="193" t="s">
        <v>1969</v>
      </c>
      <c r="H474" s="194">
        <v>295.086</v>
      </c>
      <c r="I474" s="195"/>
      <c r="L474" s="191"/>
      <c r="M474" s="196"/>
      <c r="T474" s="197"/>
      <c r="AT474" s="192" t="s">
        <v>222</v>
      </c>
      <c r="AU474" s="192" t="s">
        <v>82</v>
      </c>
      <c r="AV474" s="15" t="s">
        <v>90</v>
      </c>
      <c r="AW474" s="15" t="s">
        <v>35</v>
      </c>
      <c r="AX474" s="15" t="s">
        <v>74</v>
      </c>
      <c r="AY474" s="192" t="s">
        <v>208</v>
      </c>
    </row>
    <row r="475" spans="2:51" s="13" customFormat="1" ht="12">
      <c r="B475" s="157"/>
      <c r="D475" s="145" t="s">
        <v>222</v>
      </c>
      <c r="E475" s="158" t="s">
        <v>19</v>
      </c>
      <c r="F475" s="159" t="s">
        <v>1973</v>
      </c>
      <c r="H475" s="160">
        <v>-17.475</v>
      </c>
      <c r="I475" s="161"/>
      <c r="L475" s="157"/>
      <c r="M475" s="162"/>
      <c r="T475" s="163"/>
      <c r="AT475" s="158" t="s">
        <v>222</v>
      </c>
      <c r="AU475" s="158" t="s">
        <v>82</v>
      </c>
      <c r="AV475" s="13" t="s">
        <v>82</v>
      </c>
      <c r="AW475" s="13" t="s">
        <v>35</v>
      </c>
      <c r="AX475" s="13" t="s">
        <v>74</v>
      </c>
      <c r="AY475" s="158" t="s">
        <v>208</v>
      </c>
    </row>
    <row r="476" spans="2:51" s="14" customFormat="1" ht="12">
      <c r="B476" s="164"/>
      <c r="D476" s="145" t="s">
        <v>222</v>
      </c>
      <c r="E476" s="165" t="s">
        <v>19</v>
      </c>
      <c r="F476" s="166" t="s">
        <v>226</v>
      </c>
      <c r="H476" s="167">
        <v>919.197</v>
      </c>
      <c r="I476" s="168"/>
      <c r="L476" s="164"/>
      <c r="M476" s="169"/>
      <c r="T476" s="170"/>
      <c r="AT476" s="165" t="s">
        <v>222</v>
      </c>
      <c r="AU476" s="165" t="s">
        <v>82</v>
      </c>
      <c r="AV476" s="14" t="s">
        <v>112</v>
      </c>
      <c r="AW476" s="14" t="s">
        <v>35</v>
      </c>
      <c r="AX476" s="14" t="s">
        <v>80</v>
      </c>
      <c r="AY476" s="165" t="s">
        <v>208</v>
      </c>
    </row>
    <row r="477" spans="2:65" s="1" customFormat="1" ht="16.5" customHeight="1">
      <c r="B477" s="33"/>
      <c r="C477" s="132" t="s">
        <v>227</v>
      </c>
      <c r="D477" s="132" t="s">
        <v>212</v>
      </c>
      <c r="E477" s="133" t="s">
        <v>228</v>
      </c>
      <c r="F477" s="134" t="s">
        <v>229</v>
      </c>
      <c r="G477" s="135" t="s">
        <v>215</v>
      </c>
      <c r="H477" s="136">
        <v>919.197</v>
      </c>
      <c r="I477" s="137"/>
      <c r="J477" s="138">
        <f>ROUND(I477*H477,2)</f>
        <v>0</v>
      </c>
      <c r="K477" s="134" t="s">
        <v>216</v>
      </c>
      <c r="L477" s="33"/>
      <c r="M477" s="139" t="s">
        <v>19</v>
      </c>
      <c r="N477" s="140" t="s">
        <v>45</v>
      </c>
      <c r="P477" s="141">
        <f>O477*H477</f>
        <v>0</v>
      </c>
      <c r="Q477" s="141">
        <v>0.00552</v>
      </c>
      <c r="R477" s="141">
        <f>Q477*H477</f>
        <v>5.07396744</v>
      </c>
      <c r="S477" s="141">
        <v>0</v>
      </c>
      <c r="T477" s="142">
        <f>S477*H477</f>
        <v>0</v>
      </c>
      <c r="AR477" s="143" t="s">
        <v>112</v>
      </c>
      <c r="AT477" s="143" t="s">
        <v>212</v>
      </c>
      <c r="AU477" s="143" t="s">
        <v>82</v>
      </c>
      <c r="AY477" s="18" t="s">
        <v>208</v>
      </c>
      <c r="BE477" s="144">
        <f>IF(N477="základní",J477,0)</f>
        <v>0</v>
      </c>
      <c r="BF477" s="144">
        <f>IF(N477="snížená",J477,0)</f>
        <v>0</v>
      </c>
      <c r="BG477" s="144">
        <f>IF(N477="zákl. přenesená",J477,0)</f>
        <v>0</v>
      </c>
      <c r="BH477" s="144">
        <f>IF(N477="sníž. přenesená",J477,0)</f>
        <v>0</v>
      </c>
      <c r="BI477" s="144">
        <f>IF(N477="nulová",J477,0)</f>
        <v>0</v>
      </c>
      <c r="BJ477" s="18" t="s">
        <v>80</v>
      </c>
      <c r="BK477" s="144">
        <f>ROUND(I477*H477,2)</f>
        <v>0</v>
      </c>
      <c r="BL477" s="18" t="s">
        <v>112</v>
      </c>
      <c r="BM477" s="143" t="s">
        <v>230</v>
      </c>
    </row>
    <row r="478" spans="2:47" s="1" customFormat="1" ht="19.5">
      <c r="B478" s="33"/>
      <c r="D478" s="145" t="s">
        <v>218</v>
      </c>
      <c r="F478" s="146" t="s">
        <v>231</v>
      </c>
      <c r="I478" s="147"/>
      <c r="L478" s="33"/>
      <c r="M478" s="148"/>
      <c r="T478" s="54"/>
      <c r="AT478" s="18" t="s">
        <v>218</v>
      </c>
      <c r="AU478" s="18" t="s">
        <v>82</v>
      </c>
    </row>
    <row r="479" spans="2:47" s="1" customFormat="1" ht="12">
      <c r="B479" s="33"/>
      <c r="D479" s="149" t="s">
        <v>220</v>
      </c>
      <c r="F479" s="150" t="s">
        <v>232</v>
      </c>
      <c r="I479" s="147"/>
      <c r="L479" s="33"/>
      <c r="M479" s="148"/>
      <c r="T479" s="54"/>
      <c r="AT479" s="18" t="s">
        <v>220</v>
      </c>
      <c r="AU479" s="18" t="s">
        <v>82</v>
      </c>
    </row>
    <row r="480" spans="2:65" s="1" customFormat="1" ht="16.5" customHeight="1">
      <c r="B480" s="33"/>
      <c r="C480" s="132" t="s">
        <v>607</v>
      </c>
      <c r="D480" s="132" t="s">
        <v>212</v>
      </c>
      <c r="E480" s="133" t="s">
        <v>1974</v>
      </c>
      <c r="F480" s="134" t="s">
        <v>1975</v>
      </c>
      <c r="G480" s="135" t="s">
        <v>215</v>
      </c>
      <c r="H480" s="136">
        <v>83.112</v>
      </c>
      <c r="I480" s="137"/>
      <c r="J480" s="138">
        <f>ROUND(I480*H480,2)</f>
        <v>0</v>
      </c>
      <c r="K480" s="134" t="s">
        <v>216</v>
      </c>
      <c r="L480" s="33"/>
      <c r="M480" s="139" t="s">
        <v>19</v>
      </c>
      <c r="N480" s="140" t="s">
        <v>45</v>
      </c>
      <c r="P480" s="141">
        <f>O480*H480</f>
        <v>0</v>
      </c>
      <c r="Q480" s="141">
        <v>0.015818</v>
      </c>
      <c r="R480" s="141">
        <f>Q480*H480</f>
        <v>1.3146656159999999</v>
      </c>
      <c r="S480" s="141">
        <v>0</v>
      </c>
      <c r="T480" s="142">
        <f>S480*H480</f>
        <v>0</v>
      </c>
      <c r="AR480" s="143" t="s">
        <v>112</v>
      </c>
      <c r="AT480" s="143" t="s">
        <v>212</v>
      </c>
      <c r="AU480" s="143" t="s">
        <v>82</v>
      </c>
      <c r="AY480" s="18" t="s">
        <v>208</v>
      </c>
      <c r="BE480" s="144">
        <f>IF(N480="základní",J480,0)</f>
        <v>0</v>
      </c>
      <c r="BF480" s="144">
        <f>IF(N480="snížená",J480,0)</f>
        <v>0</v>
      </c>
      <c r="BG480" s="144">
        <f>IF(N480="zákl. přenesená",J480,0)</f>
        <v>0</v>
      </c>
      <c r="BH480" s="144">
        <f>IF(N480="sníž. přenesená",J480,0)</f>
        <v>0</v>
      </c>
      <c r="BI480" s="144">
        <f>IF(N480="nulová",J480,0)</f>
        <v>0</v>
      </c>
      <c r="BJ480" s="18" t="s">
        <v>80</v>
      </c>
      <c r="BK480" s="144">
        <f>ROUND(I480*H480,2)</f>
        <v>0</v>
      </c>
      <c r="BL480" s="18" t="s">
        <v>112</v>
      </c>
      <c r="BM480" s="143" t="s">
        <v>1976</v>
      </c>
    </row>
    <row r="481" spans="2:47" s="1" customFormat="1" ht="19.5">
      <c r="B481" s="33"/>
      <c r="D481" s="145" t="s">
        <v>218</v>
      </c>
      <c r="F481" s="146" t="s">
        <v>1977</v>
      </c>
      <c r="I481" s="147"/>
      <c r="L481" s="33"/>
      <c r="M481" s="148"/>
      <c r="T481" s="54"/>
      <c r="AT481" s="18" t="s">
        <v>218</v>
      </c>
      <c r="AU481" s="18" t="s">
        <v>82</v>
      </c>
    </row>
    <row r="482" spans="2:47" s="1" customFormat="1" ht="12">
      <c r="B482" s="33"/>
      <c r="D482" s="149" t="s">
        <v>220</v>
      </c>
      <c r="F482" s="150" t="s">
        <v>1978</v>
      </c>
      <c r="I482" s="147"/>
      <c r="L482" s="33"/>
      <c r="M482" s="148"/>
      <c r="T482" s="54"/>
      <c r="AT482" s="18" t="s">
        <v>220</v>
      </c>
      <c r="AU482" s="18" t="s">
        <v>82</v>
      </c>
    </row>
    <row r="483" spans="2:51" s="13" customFormat="1" ht="12">
      <c r="B483" s="157"/>
      <c r="D483" s="145" t="s">
        <v>222</v>
      </c>
      <c r="E483" s="158" t="s">
        <v>19</v>
      </c>
      <c r="F483" s="159" t="s">
        <v>1979</v>
      </c>
      <c r="H483" s="160">
        <v>76</v>
      </c>
      <c r="I483" s="161"/>
      <c r="L483" s="157"/>
      <c r="M483" s="162"/>
      <c r="T483" s="163"/>
      <c r="AT483" s="158" t="s">
        <v>222</v>
      </c>
      <c r="AU483" s="158" t="s">
        <v>82</v>
      </c>
      <c r="AV483" s="13" t="s">
        <v>82</v>
      </c>
      <c r="AW483" s="13" t="s">
        <v>35</v>
      </c>
      <c r="AX483" s="13" t="s">
        <v>74</v>
      </c>
      <c r="AY483" s="158" t="s">
        <v>208</v>
      </c>
    </row>
    <row r="484" spans="2:51" s="13" customFormat="1" ht="12">
      <c r="B484" s="157"/>
      <c r="D484" s="145" t="s">
        <v>222</v>
      </c>
      <c r="E484" s="158" t="s">
        <v>19</v>
      </c>
      <c r="F484" s="159" t="s">
        <v>1980</v>
      </c>
      <c r="H484" s="160">
        <v>7.112</v>
      </c>
      <c r="I484" s="161"/>
      <c r="L484" s="157"/>
      <c r="M484" s="162"/>
      <c r="T484" s="163"/>
      <c r="AT484" s="158" t="s">
        <v>222</v>
      </c>
      <c r="AU484" s="158" t="s">
        <v>82</v>
      </c>
      <c r="AV484" s="13" t="s">
        <v>82</v>
      </c>
      <c r="AW484" s="13" t="s">
        <v>35</v>
      </c>
      <c r="AX484" s="13" t="s">
        <v>74</v>
      </c>
      <c r="AY484" s="158" t="s">
        <v>208</v>
      </c>
    </row>
    <row r="485" spans="2:51" s="14" customFormat="1" ht="12">
      <c r="B485" s="164"/>
      <c r="D485" s="145" t="s">
        <v>222</v>
      </c>
      <c r="E485" s="165" t="s">
        <v>19</v>
      </c>
      <c r="F485" s="166" t="s">
        <v>226</v>
      </c>
      <c r="H485" s="167">
        <v>83.112</v>
      </c>
      <c r="I485" s="168"/>
      <c r="L485" s="164"/>
      <c r="M485" s="169"/>
      <c r="T485" s="170"/>
      <c r="AT485" s="165" t="s">
        <v>222</v>
      </c>
      <c r="AU485" s="165" t="s">
        <v>82</v>
      </c>
      <c r="AV485" s="14" t="s">
        <v>112</v>
      </c>
      <c r="AW485" s="14" t="s">
        <v>35</v>
      </c>
      <c r="AX485" s="14" t="s">
        <v>80</v>
      </c>
      <c r="AY485" s="165" t="s">
        <v>208</v>
      </c>
    </row>
    <row r="486" spans="2:65" s="1" customFormat="1" ht="16.5" customHeight="1">
      <c r="B486" s="33"/>
      <c r="C486" s="171" t="s">
        <v>1981</v>
      </c>
      <c r="D486" s="171" t="s">
        <v>242</v>
      </c>
      <c r="E486" s="172" t="s">
        <v>1982</v>
      </c>
      <c r="F486" s="173" t="s">
        <v>1983</v>
      </c>
      <c r="G486" s="174" t="s">
        <v>215</v>
      </c>
      <c r="H486" s="175">
        <v>103.89</v>
      </c>
      <c r="I486" s="176"/>
      <c r="J486" s="177">
        <f>ROUND(I486*H486,2)</f>
        <v>0</v>
      </c>
      <c r="K486" s="173" t="s">
        <v>216</v>
      </c>
      <c r="L486" s="178"/>
      <c r="M486" s="179" t="s">
        <v>19</v>
      </c>
      <c r="N486" s="180" t="s">
        <v>45</v>
      </c>
      <c r="P486" s="141">
        <f>O486*H486</f>
        <v>0</v>
      </c>
      <c r="Q486" s="141">
        <v>0.012</v>
      </c>
      <c r="R486" s="141">
        <f>Q486*H486</f>
        <v>1.24668</v>
      </c>
      <c r="S486" s="141">
        <v>0</v>
      </c>
      <c r="T486" s="142">
        <f>S486*H486</f>
        <v>0</v>
      </c>
      <c r="AR486" s="143" t="s">
        <v>245</v>
      </c>
      <c r="AT486" s="143" t="s">
        <v>242</v>
      </c>
      <c r="AU486" s="143" t="s">
        <v>82</v>
      </c>
      <c r="AY486" s="18" t="s">
        <v>208</v>
      </c>
      <c r="BE486" s="144">
        <f>IF(N486="základní",J486,0)</f>
        <v>0</v>
      </c>
      <c r="BF486" s="144">
        <f>IF(N486="snížená",J486,0)</f>
        <v>0</v>
      </c>
      <c r="BG486" s="144">
        <f>IF(N486="zákl. přenesená",J486,0)</f>
        <v>0</v>
      </c>
      <c r="BH486" s="144">
        <f>IF(N486="sníž. přenesená",J486,0)</f>
        <v>0</v>
      </c>
      <c r="BI486" s="144">
        <f>IF(N486="nulová",J486,0)</f>
        <v>0</v>
      </c>
      <c r="BJ486" s="18" t="s">
        <v>80</v>
      </c>
      <c r="BK486" s="144">
        <f>ROUND(I486*H486,2)</f>
        <v>0</v>
      </c>
      <c r="BL486" s="18" t="s">
        <v>112</v>
      </c>
      <c r="BM486" s="143" t="s">
        <v>1984</v>
      </c>
    </row>
    <row r="487" spans="2:47" s="1" customFormat="1" ht="12">
      <c r="B487" s="33"/>
      <c r="D487" s="145" t="s">
        <v>218</v>
      </c>
      <c r="F487" s="146" t="s">
        <v>1983</v>
      </c>
      <c r="I487" s="147"/>
      <c r="L487" s="33"/>
      <c r="M487" s="148"/>
      <c r="T487" s="54"/>
      <c r="AT487" s="18" t="s">
        <v>218</v>
      </c>
      <c r="AU487" s="18" t="s">
        <v>82</v>
      </c>
    </row>
    <row r="488" spans="2:51" s="13" customFormat="1" ht="12">
      <c r="B488" s="157"/>
      <c r="D488" s="145" t="s">
        <v>222</v>
      </c>
      <c r="E488" s="158" t="s">
        <v>19</v>
      </c>
      <c r="F488" s="159" t="s">
        <v>1985</v>
      </c>
      <c r="H488" s="160">
        <v>103.89</v>
      </c>
      <c r="I488" s="161"/>
      <c r="L488" s="157"/>
      <c r="M488" s="162"/>
      <c r="T488" s="163"/>
      <c r="AT488" s="158" t="s">
        <v>222</v>
      </c>
      <c r="AU488" s="158" t="s">
        <v>82</v>
      </c>
      <c r="AV488" s="13" t="s">
        <v>82</v>
      </c>
      <c r="AW488" s="13" t="s">
        <v>35</v>
      </c>
      <c r="AX488" s="13" t="s">
        <v>80</v>
      </c>
      <c r="AY488" s="158" t="s">
        <v>208</v>
      </c>
    </row>
    <row r="489" spans="2:65" s="1" customFormat="1" ht="16.5" customHeight="1">
      <c r="B489" s="33"/>
      <c r="C489" s="132" t="s">
        <v>964</v>
      </c>
      <c r="D489" s="132" t="s">
        <v>212</v>
      </c>
      <c r="E489" s="133" t="s">
        <v>1986</v>
      </c>
      <c r="F489" s="134" t="s">
        <v>1987</v>
      </c>
      <c r="G489" s="135" t="s">
        <v>215</v>
      </c>
      <c r="H489" s="136">
        <v>83.704</v>
      </c>
      <c r="I489" s="137"/>
      <c r="J489" s="138">
        <f>ROUND(I489*H489,2)</f>
        <v>0</v>
      </c>
      <c r="K489" s="134" t="s">
        <v>216</v>
      </c>
      <c r="L489" s="33"/>
      <c r="M489" s="139" t="s">
        <v>19</v>
      </c>
      <c r="N489" s="140" t="s">
        <v>45</v>
      </c>
      <c r="P489" s="141">
        <f>O489*H489</f>
        <v>0</v>
      </c>
      <c r="Q489" s="141">
        <v>0.0035</v>
      </c>
      <c r="R489" s="141">
        <f>Q489*H489</f>
        <v>0.292964</v>
      </c>
      <c r="S489" s="141">
        <v>0</v>
      </c>
      <c r="T489" s="142">
        <f>S489*H489</f>
        <v>0</v>
      </c>
      <c r="AR489" s="143" t="s">
        <v>112</v>
      </c>
      <c r="AT489" s="143" t="s">
        <v>212</v>
      </c>
      <c r="AU489" s="143" t="s">
        <v>82</v>
      </c>
      <c r="AY489" s="18" t="s">
        <v>208</v>
      </c>
      <c r="BE489" s="144">
        <f>IF(N489="základní",J489,0)</f>
        <v>0</v>
      </c>
      <c r="BF489" s="144">
        <f>IF(N489="snížená",J489,0)</f>
        <v>0</v>
      </c>
      <c r="BG489" s="144">
        <f>IF(N489="zákl. přenesená",J489,0)</f>
        <v>0</v>
      </c>
      <c r="BH489" s="144">
        <f>IF(N489="sníž. přenesená",J489,0)</f>
        <v>0</v>
      </c>
      <c r="BI489" s="144">
        <f>IF(N489="nulová",J489,0)</f>
        <v>0</v>
      </c>
      <c r="BJ489" s="18" t="s">
        <v>80</v>
      </c>
      <c r="BK489" s="144">
        <f>ROUND(I489*H489,2)</f>
        <v>0</v>
      </c>
      <c r="BL489" s="18" t="s">
        <v>112</v>
      </c>
      <c r="BM489" s="143" t="s">
        <v>1988</v>
      </c>
    </row>
    <row r="490" spans="2:47" s="1" customFormat="1" ht="12">
      <c r="B490" s="33"/>
      <c r="D490" s="145" t="s">
        <v>218</v>
      </c>
      <c r="F490" s="146" t="s">
        <v>1989</v>
      </c>
      <c r="I490" s="147"/>
      <c r="L490" s="33"/>
      <c r="M490" s="148"/>
      <c r="T490" s="54"/>
      <c r="AT490" s="18" t="s">
        <v>218</v>
      </c>
      <c r="AU490" s="18" t="s">
        <v>82</v>
      </c>
    </row>
    <row r="491" spans="2:47" s="1" customFormat="1" ht="12">
      <c r="B491" s="33"/>
      <c r="D491" s="149" t="s">
        <v>220</v>
      </c>
      <c r="F491" s="150" t="s">
        <v>1990</v>
      </c>
      <c r="I491" s="147"/>
      <c r="L491" s="33"/>
      <c r="M491" s="148"/>
      <c r="T491" s="54"/>
      <c r="AT491" s="18" t="s">
        <v>220</v>
      </c>
      <c r="AU491" s="18" t="s">
        <v>82</v>
      </c>
    </row>
    <row r="492" spans="2:65" s="1" customFormat="1" ht="16.5" customHeight="1">
      <c r="B492" s="33"/>
      <c r="C492" s="132" t="s">
        <v>1991</v>
      </c>
      <c r="D492" s="132" t="s">
        <v>212</v>
      </c>
      <c r="E492" s="133" t="s">
        <v>1992</v>
      </c>
      <c r="F492" s="134" t="s">
        <v>1993</v>
      </c>
      <c r="G492" s="135" t="s">
        <v>215</v>
      </c>
      <c r="H492" s="136">
        <v>239.893</v>
      </c>
      <c r="I492" s="137"/>
      <c r="J492" s="138">
        <f>ROUND(I492*H492,2)</f>
        <v>0</v>
      </c>
      <c r="K492" s="134" t="s">
        <v>216</v>
      </c>
      <c r="L492" s="33"/>
      <c r="M492" s="139" t="s">
        <v>19</v>
      </c>
      <c r="N492" s="140" t="s">
        <v>45</v>
      </c>
      <c r="P492" s="141">
        <f>O492*H492</f>
        <v>0</v>
      </c>
      <c r="Q492" s="141">
        <v>0.004384</v>
      </c>
      <c r="R492" s="141">
        <f>Q492*H492</f>
        <v>1.051690912</v>
      </c>
      <c r="S492" s="141">
        <v>0</v>
      </c>
      <c r="T492" s="142">
        <f>S492*H492</f>
        <v>0</v>
      </c>
      <c r="AR492" s="143" t="s">
        <v>112</v>
      </c>
      <c r="AT492" s="143" t="s">
        <v>212</v>
      </c>
      <c r="AU492" s="143" t="s">
        <v>82</v>
      </c>
      <c r="AY492" s="18" t="s">
        <v>208</v>
      </c>
      <c r="BE492" s="144">
        <f>IF(N492="základní",J492,0)</f>
        <v>0</v>
      </c>
      <c r="BF492" s="144">
        <f>IF(N492="snížená",J492,0)</f>
        <v>0</v>
      </c>
      <c r="BG492" s="144">
        <f>IF(N492="zákl. přenesená",J492,0)</f>
        <v>0</v>
      </c>
      <c r="BH492" s="144">
        <f>IF(N492="sníž. přenesená",J492,0)</f>
        <v>0</v>
      </c>
      <c r="BI492" s="144">
        <f>IF(N492="nulová",J492,0)</f>
        <v>0</v>
      </c>
      <c r="BJ492" s="18" t="s">
        <v>80</v>
      </c>
      <c r="BK492" s="144">
        <f>ROUND(I492*H492,2)</f>
        <v>0</v>
      </c>
      <c r="BL492" s="18" t="s">
        <v>112</v>
      </c>
      <c r="BM492" s="143" t="s">
        <v>1994</v>
      </c>
    </row>
    <row r="493" spans="2:47" s="1" customFormat="1" ht="12">
      <c r="B493" s="33"/>
      <c r="D493" s="145" t="s">
        <v>218</v>
      </c>
      <c r="F493" s="146" t="s">
        <v>1995</v>
      </c>
      <c r="I493" s="147"/>
      <c r="L493" s="33"/>
      <c r="M493" s="148"/>
      <c r="T493" s="54"/>
      <c r="AT493" s="18" t="s">
        <v>218</v>
      </c>
      <c r="AU493" s="18" t="s">
        <v>82</v>
      </c>
    </row>
    <row r="494" spans="2:47" s="1" customFormat="1" ht="12">
      <c r="B494" s="33"/>
      <c r="D494" s="149" t="s">
        <v>220</v>
      </c>
      <c r="F494" s="150" t="s">
        <v>1996</v>
      </c>
      <c r="I494" s="147"/>
      <c r="L494" s="33"/>
      <c r="M494" s="148"/>
      <c r="T494" s="54"/>
      <c r="AT494" s="18" t="s">
        <v>220</v>
      </c>
      <c r="AU494" s="18" t="s">
        <v>82</v>
      </c>
    </row>
    <row r="495" spans="2:51" s="13" customFormat="1" ht="12">
      <c r="B495" s="157"/>
      <c r="D495" s="145" t="s">
        <v>222</v>
      </c>
      <c r="E495" s="158" t="s">
        <v>19</v>
      </c>
      <c r="F495" s="159" t="s">
        <v>1997</v>
      </c>
      <c r="H495" s="160">
        <v>87.17</v>
      </c>
      <c r="I495" s="161"/>
      <c r="L495" s="157"/>
      <c r="M495" s="162"/>
      <c r="T495" s="163"/>
      <c r="AT495" s="158" t="s">
        <v>222</v>
      </c>
      <c r="AU495" s="158" t="s">
        <v>82</v>
      </c>
      <c r="AV495" s="13" t="s">
        <v>82</v>
      </c>
      <c r="AW495" s="13" t="s">
        <v>35</v>
      </c>
      <c r="AX495" s="13" t="s">
        <v>74</v>
      </c>
      <c r="AY495" s="158" t="s">
        <v>208</v>
      </c>
    </row>
    <row r="496" spans="2:51" s="13" customFormat="1" ht="12">
      <c r="B496" s="157"/>
      <c r="D496" s="145" t="s">
        <v>222</v>
      </c>
      <c r="E496" s="158" t="s">
        <v>19</v>
      </c>
      <c r="F496" s="159" t="s">
        <v>1998</v>
      </c>
      <c r="H496" s="160">
        <v>95.4</v>
      </c>
      <c r="I496" s="161"/>
      <c r="L496" s="157"/>
      <c r="M496" s="162"/>
      <c r="T496" s="163"/>
      <c r="AT496" s="158" t="s">
        <v>222</v>
      </c>
      <c r="AU496" s="158" t="s">
        <v>82</v>
      </c>
      <c r="AV496" s="13" t="s">
        <v>82</v>
      </c>
      <c r="AW496" s="13" t="s">
        <v>35</v>
      </c>
      <c r="AX496" s="13" t="s">
        <v>74</v>
      </c>
      <c r="AY496" s="158" t="s">
        <v>208</v>
      </c>
    </row>
    <row r="497" spans="2:51" s="13" customFormat="1" ht="12">
      <c r="B497" s="157"/>
      <c r="D497" s="145" t="s">
        <v>222</v>
      </c>
      <c r="E497" s="158" t="s">
        <v>19</v>
      </c>
      <c r="F497" s="159" t="s">
        <v>1999</v>
      </c>
      <c r="H497" s="160">
        <v>20</v>
      </c>
      <c r="I497" s="161"/>
      <c r="L497" s="157"/>
      <c r="M497" s="162"/>
      <c r="T497" s="163"/>
      <c r="AT497" s="158" t="s">
        <v>222</v>
      </c>
      <c r="AU497" s="158" t="s">
        <v>82</v>
      </c>
      <c r="AV497" s="13" t="s">
        <v>82</v>
      </c>
      <c r="AW497" s="13" t="s">
        <v>35</v>
      </c>
      <c r="AX497" s="13" t="s">
        <v>74</v>
      </c>
      <c r="AY497" s="158" t="s">
        <v>208</v>
      </c>
    </row>
    <row r="498" spans="2:51" s="13" customFormat="1" ht="12">
      <c r="B498" s="157"/>
      <c r="D498" s="145" t="s">
        <v>222</v>
      </c>
      <c r="E498" s="158" t="s">
        <v>19</v>
      </c>
      <c r="F498" s="159" t="s">
        <v>1998</v>
      </c>
      <c r="H498" s="160">
        <v>95.4</v>
      </c>
      <c r="I498" s="161"/>
      <c r="L498" s="157"/>
      <c r="M498" s="162"/>
      <c r="T498" s="163"/>
      <c r="AT498" s="158" t="s">
        <v>222</v>
      </c>
      <c r="AU498" s="158" t="s">
        <v>82</v>
      </c>
      <c r="AV498" s="13" t="s">
        <v>82</v>
      </c>
      <c r="AW498" s="13" t="s">
        <v>35</v>
      </c>
      <c r="AX498" s="13" t="s">
        <v>74</v>
      </c>
      <c r="AY498" s="158" t="s">
        <v>208</v>
      </c>
    </row>
    <row r="499" spans="2:51" s="13" customFormat="1" ht="12">
      <c r="B499" s="157"/>
      <c r="D499" s="145" t="s">
        <v>222</v>
      </c>
      <c r="E499" s="158" t="s">
        <v>19</v>
      </c>
      <c r="F499" s="159" t="s">
        <v>1999</v>
      </c>
      <c r="H499" s="160">
        <v>20</v>
      </c>
      <c r="I499" s="161"/>
      <c r="L499" s="157"/>
      <c r="M499" s="162"/>
      <c r="T499" s="163"/>
      <c r="AT499" s="158" t="s">
        <v>222</v>
      </c>
      <c r="AU499" s="158" t="s">
        <v>82</v>
      </c>
      <c r="AV499" s="13" t="s">
        <v>82</v>
      </c>
      <c r="AW499" s="13" t="s">
        <v>35</v>
      </c>
      <c r="AX499" s="13" t="s">
        <v>74</v>
      </c>
      <c r="AY499" s="158" t="s">
        <v>208</v>
      </c>
    </row>
    <row r="500" spans="2:51" s="13" customFormat="1" ht="12">
      <c r="B500" s="157"/>
      <c r="D500" s="145" t="s">
        <v>222</v>
      </c>
      <c r="E500" s="158" t="s">
        <v>19</v>
      </c>
      <c r="F500" s="159" t="s">
        <v>2000</v>
      </c>
      <c r="H500" s="160">
        <v>-71.136</v>
      </c>
      <c r="I500" s="161"/>
      <c r="L500" s="157"/>
      <c r="M500" s="162"/>
      <c r="T500" s="163"/>
      <c r="AT500" s="158" t="s">
        <v>222</v>
      </c>
      <c r="AU500" s="158" t="s">
        <v>82</v>
      </c>
      <c r="AV500" s="13" t="s">
        <v>82</v>
      </c>
      <c r="AW500" s="13" t="s">
        <v>35</v>
      </c>
      <c r="AX500" s="13" t="s">
        <v>74</v>
      </c>
      <c r="AY500" s="158" t="s">
        <v>208</v>
      </c>
    </row>
    <row r="501" spans="2:51" s="13" customFormat="1" ht="12">
      <c r="B501" s="157"/>
      <c r="D501" s="145" t="s">
        <v>222</v>
      </c>
      <c r="E501" s="158" t="s">
        <v>19</v>
      </c>
      <c r="F501" s="159" t="s">
        <v>2001</v>
      </c>
      <c r="H501" s="160">
        <v>-6.941</v>
      </c>
      <c r="I501" s="161"/>
      <c r="L501" s="157"/>
      <c r="M501" s="162"/>
      <c r="T501" s="163"/>
      <c r="AT501" s="158" t="s">
        <v>222</v>
      </c>
      <c r="AU501" s="158" t="s">
        <v>82</v>
      </c>
      <c r="AV501" s="13" t="s">
        <v>82</v>
      </c>
      <c r="AW501" s="13" t="s">
        <v>35</v>
      </c>
      <c r="AX501" s="13" t="s">
        <v>74</v>
      </c>
      <c r="AY501" s="158" t="s">
        <v>208</v>
      </c>
    </row>
    <row r="502" spans="2:51" s="14" customFormat="1" ht="12">
      <c r="B502" s="164"/>
      <c r="D502" s="145" t="s">
        <v>222</v>
      </c>
      <c r="E502" s="165" t="s">
        <v>19</v>
      </c>
      <c r="F502" s="166" t="s">
        <v>226</v>
      </c>
      <c r="H502" s="167">
        <v>239.893</v>
      </c>
      <c r="I502" s="168"/>
      <c r="L502" s="164"/>
      <c r="M502" s="169"/>
      <c r="T502" s="170"/>
      <c r="AT502" s="165" t="s">
        <v>222</v>
      </c>
      <c r="AU502" s="165" t="s">
        <v>82</v>
      </c>
      <c r="AV502" s="14" t="s">
        <v>112</v>
      </c>
      <c r="AW502" s="14" t="s">
        <v>35</v>
      </c>
      <c r="AX502" s="14" t="s">
        <v>80</v>
      </c>
      <c r="AY502" s="165" t="s">
        <v>208</v>
      </c>
    </row>
    <row r="503" spans="2:65" s="1" customFormat="1" ht="16.5" customHeight="1">
      <c r="B503" s="33"/>
      <c r="C503" s="132" t="s">
        <v>2002</v>
      </c>
      <c r="D503" s="132" t="s">
        <v>212</v>
      </c>
      <c r="E503" s="133" t="s">
        <v>2003</v>
      </c>
      <c r="F503" s="134" t="s">
        <v>2004</v>
      </c>
      <c r="G503" s="135" t="s">
        <v>236</v>
      </c>
      <c r="H503" s="136">
        <v>61.96</v>
      </c>
      <c r="I503" s="137"/>
      <c r="J503" s="138">
        <f>ROUND(I503*H503,2)</f>
        <v>0</v>
      </c>
      <c r="K503" s="134" t="s">
        <v>216</v>
      </c>
      <c r="L503" s="33"/>
      <c r="M503" s="139" t="s">
        <v>19</v>
      </c>
      <c r="N503" s="140" t="s">
        <v>45</v>
      </c>
      <c r="P503" s="141">
        <f>O503*H503</f>
        <v>0</v>
      </c>
      <c r="Q503" s="141">
        <v>0</v>
      </c>
      <c r="R503" s="141">
        <f>Q503*H503</f>
        <v>0</v>
      </c>
      <c r="S503" s="141">
        <v>0</v>
      </c>
      <c r="T503" s="142">
        <f>S503*H503</f>
        <v>0</v>
      </c>
      <c r="AR503" s="143" t="s">
        <v>112</v>
      </c>
      <c r="AT503" s="143" t="s">
        <v>212</v>
      </c>
      <c r="AU503" s="143" t="s">
        <v>82</v>
      </c>
      <c r="AY503" s="18" t="s">
        <v>208</v>
      </c>
      <c r="BE503" s="144">
        <f>IF(N503="základní",J503,0)</f>
        <v>0</v>
      </c>
      <c r="BF503" s="144">
        <f>IF(N503="snížená",J503,0)</f>
        <v>0</v>
      </c>
      <c r="BG503" s="144">
        <f>IF(N503="zákl. přenesená",J503,0)</f>
        <v>0</v>
      </c>
      <c r="BH503" s="144">
        <f>IF(N503="sníž. přenesená",J503,0)</f>
        <v>0</v>
      </c>
      <c r="BI503" s="144">
        <f>IF(N503="nulová",J503,0)</f>
        <v>0</v>
      </c>
      <c r="BJ503" s="18" t="s">
        <v>80</v>
      </c>
      <c r="BK503" s="144">
        <f>ROUND(I503*H503,2)</f>
        <v>0</v>
      </c>
      <c r="BL503" s="18" t="s">
        <v>112</v>
      </c>
      <c r="BM503" s="143" t="s">
        <v>2005</v>
      </c>
    </row>
    <row r="504" spans="2:47" s="1" customFormat="1" ht="19.5">
      <c r="B504" s="33"/>
      <c r="D504" s="145" t="s">
        <v>218</v>
      </c>
      <c r="F504" s="146" t="s">
        <v>2006</v>
      </c>
      <c r="I504" s="147"/>
      <c r="L504" s="33"/>
      <c r="M504" s="148"/>
      <c r="T504" s="54"/>
      <c r="AT504" s="18" t="s">
        <v>218</v>
      </c>
      <c r="AU504" s="18" t="s">
        <v>82</v>
      </c>
    </row>
    <row r="505" spans="2:47" s="1" customFormat="1" ht="12">
      <c r="B505" s="33"/>
      <c r="D505" s="149" t="s">
        <v>220</v>
      </c>
      <c r="F505" s="150" t="s">
        <v>2007</v>
      </c>
      <c r="I505" s="147"/>
      <c r="L505" s="33"/>
      <c r="M505" s="148"/>
      <c r="T505" s="54"/>
      <c r="AT505" s="18" t="s">
        <v>220</v>
      </c>
      <c r="AU505" s="18" t="s">
        <v>82</v>
      </c>
    </row>
    <row r="506" spans="2:51" s="13" customFormat="1" ht="12">
      <c r="B506" s="157"/>
      <c r="D506" s="145" t="s">
        <v>222</v>
      </c>
      <c r="E506" s="158" t="s">
        <v>19</v>
      </c>
      <c r="F506" s="159" t="s">
        <v>2008</v>
      </c>
      <c r="H506" s="160">
        <v>49.44</v>
      </c>
      <c r="I506" s="161"/>
      <c r="L506" s="157"/>
      <c r="M506" s="162"/>
      <c r="T506" s="163"/>
      <c r="AT506" s="158" t="s">
        <v>222</v>
      </c>
      <c r="AU506" s="158" t="s">
        <v>82</v>
      </c>
      <c r="AV506" s="13" t="s">
        <v>82</v>
      </c>
      <c r="AW506" s="13" t="s">
        <v>35</v>
      </c>
      <c r="AX506" s="13" t="s">
        <v>74</v>
      </c>
      <c r="AY506" s="158" t="s">
        <v>208</v>
      </c>
    </row>
    <row r="507" spans="2:51" s="13" customFormat="1" ht="12">
      <c r="B507" s="157"/>
      <c r="D507" s="145" t="s">
        <v>222</v>
      </c>
      <c r="E507" s="158" t="s">
        <v>19</v>
      </c>
      <c r="F507" s="159" t="s">
        <v>2009</v>
      </c>
      <c r="H507" s="160">
        <v>12.52</v>
      </c>
      <c r="I507" s="161"/>
      <c r="L507" s="157"/>
      <c r="M507" s="162"/>
      <c r="T507" s="163"/>
      <c r="AT507" s="158" t="s">
        <v>222</v>
      </c>
      <c r="AU507" s="158" t="s">
        <v>82</v>
      </c>
      <c r="AV507" s="13" t="s">
        <v>82</v>
      </c>
      <c r="AW507" s="13" t="s">
        <v>35</v>
      </c>
      <c r="AX507" s="13" t="s">
        <v>74</v>
      </c>
      <c r="AY507" s="158" t="s">
        <v>208</v>
      </c>
    </row>
    <row r="508" spans="2:51" s="14" customFormat="1" ht="12">
      <c r="B508" s="164"/>
      <c r="D508" s="145" t="s">
        <v>222</v>
      </c>
      <c r="E508" s="165" t="s">
        <v>19</v>
      </c>
      <c r="F508" s="166" t="s">
        <v>226</v>
      </c>
      <c r="H508" s="167">
        <v>61.96</v>
      </c>
      <c r="I508" s="168"/>
      <c r="L508" s="164"/>
      <c r="M508" s="169"/>
      <c r="T508" s="170"/>
      <c r="AT508" s="165" t="s">
        <v>222</v>
      </c>
      <c r="AU508" s="165" t="s">
        <v>82</v>
      </c>
      <c r="AV508" s="14" t="s">
        <v>112</v>
      </c>
      <c r="AW508" s="14" t="s">
        <v>35</v>
      </c>
      <c r="AX508" s="14" t="s">
        <v>80</v>
      </c>
      <c r="AY508" s="165" t="s">
        <v>208</v>
      </c>
    </row>
    <row r="509" spans="2:65" s="1" customFormat="1" ht="16.5" customHeight="1">
      <c r="B509" s="33"/>
      <c r="C509" s="171" t="s">
        <v>2010</v>
      </c>
      <c r="D509" s="171" t="s">
        <v>242</v>
      </c>
      <c r="E509" s="172" t="s">
        <v>2011</v>
      </c>
      <c r="F509" s="173" t="s">
        <v>2012</v>
      </c>
      <c r="G509" s="174" t="s">
        <v>236</v>
      </c>
      <c r="H509" s="175">
        <v>65.058</v>
      </c>
      <c r="I509" s="176"/>
      <c r="J509" s="177">
        <f>ROUND(I509*H509,2)</f>
        <v>0</v>
      </c>
      <c r="K509" s="173" t="s">
        <v>216</v>
      </c>
      <c r="L509" s="178"/>
      <c r="M509" s="179" t="s">
        <v>19</v>
      </c>
      <c r="N509" s="180" t="s">
        <v>45</v>
      </c>
      <c r="P509" s="141">
        <f>O509*H509</f>
        <v>0</v>
      </c>
      <c r="Q509" s="141">
        <v>4E-05</v>
      </c>
      <c r="R509" s="141">
        <f>Q509*H509</f>
        <v>0.0026023200000000004</v>
      </c>
      <c r="S509" s="141">
        <v>0</v>
      </c>
      <c r="T509" s="142">
        <f>S509*H509</f>
        <v>0</v>
      </c>
      <c r="AR509" s="143" t="s">
        <v>245</v>
      </c>
      <c r="AT509" s="143" t="s">
        <v>242</v>
      </c>
      <c r="AU509" s="143" t="s">
        <v>82</v>
      </c>
      <c r="AY509" s="18" t="s">
        <v>208</v>
      </c>
      <c r="BE509" s="144">
        <f>IF(N509="základní",J509,0)</f>
        <v>0</v>
      </c>
      <c r="BF509" s="144">
        <f>IF(N509="snížená",J509,0)</f>
        <v>0</v>
      </c>
      <c r="BG509" s="144">
        <f>IF(N509="zákl. přenesená",J509,0)</f>
        <v>0</v>
      </c>
      <c r="BH509" s="144">
        <f>IF(N509="sníž. přenesená",J509,0)</f>
        <v>0</v>
      </c>
      <c r="BI509" s="144">
        <f>IF(N509="nulová",J509,0)</f>
        <v>0</v>
      </c>
      <c r="BJ509" s="18" t="s">
        <v>80</v>
      </c>
      <c r="BK509" s="144">
        <f>ROUND(I509*H509,2)</f>
        <v>0</v>
      </c>
      <c r="BL509" s="18" t="s">
        <v>112</v>
      </c>
      <c r="BM509" s="143" t="s">
        <v>2013</v>
      </c>
    </row>
    <row r="510" spans="2:47" s="1" customFormat="1" ht="12">
      <c r="B510" s="33"/>
      <c r="D510" s="145" t="s">
        <v>218</v>
      </c>
      <c r="F510" s="146" t="s">
        <v>2012</v>
      </c>
      <c r="I510" s="147"/>
      <c r="L510" s="33"/>
      <c r="M510" s="148"/>
      <c r="T510" s="54"/>
      <c r="AT510" s="18" t="s">
        <v>218</v>
      </c>
      <c r="AU510" s="18" t="s">
        <v>82</v>
      </c>
    </row>
    <row r="511" spans="2:51" s="13" customFormat="1" ht="12">
      <c r="B511" s="157"/>
      <c r="D511" s="145" t="s">
        <v>222</v>
      </c>
      <c r="F511" s="159" t="s">
        <v>2014</v>
      </c>
      <c r="H511" s="160">
        <v>65.058</v>
      </c>
      <c r="I511" s="161"/>
      <c r="L511" s="157"/>
      <c r="M511" s="162"/>
      <c r="T511" s="163"/>
      <c r="AT511" s="158" t="s">
        <v>222</v>
      </c>
      <c r="AU511" s="158" t="s">
        <v>82</v>
      </c>
      <c r="AV511" s="13" t="s">
        <v>82</v>
      </c>
      <c r="AW511" s="13" t="s">
        <v>4</v>
      </c>
      <c r="AX511" s="13" t="s">
        <v>80</v>
      </c>
      <c r="AY511" s="158" t="s">
        <v>208</v>
      </c>
    </row>
    <row r="512" spans="2:65" s="1" customFormat="1" ht="16.5" customHeight="1">
      <c r="B512" s="33"/>
      <c r="C512" s="132" t="s">
        <v>233</v>
      </c>
      <c r="D512" s="132" t="s">
        <v>212</v>
      </c>
      <c r="E512" s="133" t="s">
        <v>234</v>
      </c>
      <c r="F512" s="134" t="s">
        <v>235</v>
      </c>
      <c r="G512" s="135" t="s">
        <v>236</v>
      </c>
      <c r="H512" s="136">
        <v>1148.996</v>
      </c>
      <c r="I512" s="137"/>
      <c r="J512" s="138">
        <f>ROUND(I512*H512,2)</f>
        <v>0</v>
      </c>
      <c r="K512" s="134" t="s">
        <v>216</v>
      </c>
      <c r="L512" s="33"/>
      <c r="M512" s="139" t="s">
        <v>19</v>
      </c>
      <c r="N512" s="140" t="s">
        <v>45</v>
      </c>
      <c r="P512" s="141">
        <f>O512*H512</f>
        <v>0</v>
      </c>
      <c r="Q512" s="141">
        <v>0</v>
      </c>
      <c r="R512" s="141">
        <f>Q512*H512</f>
        <v>0</v>
      </c>
      <c r="S512" s="141">
        <v>0</v>
      </c>
      <c r="T512" s="142">
        <f>S512*H512</f>
        <v>0</v>
      </c>
      <c r="AR512" s="143" t="s">
        <v>112</v>
      </c>
      <c r="AT512" s="143" t="s">
        <v>212</v>
      </c>
      <c r="AU512" s="143" t="s">
        <v>82</v>
      </c>
      <c r="AY512" s="18" t="s">
        <v>208</v>
      </c>
      <c r="BE512" s="144">
        <f>IF(N512="základní",J512,0)</f>
        <v>0</v>
      </c>
      <c r="BF512" s="144">
        <f>IF(N512="snížená",J512,0)</f>
        <v>0</v>
      </c>
      <c r="BG512" s="144">
        <f>IF(N512="zákl. přenesená",J512,0)</f>
        <v>0</v>
      </c>
      <c r="BH512" s="144">
        <f>IF(N512="sníž. přenesená",J512,0)</f>
        <v>0</v>
      </c>
      <c r="BI512" s="144">
        <f>IF(N512="nulová",J512,0)</f>
        <v>0</v>
      </c>
      <c r="BJ512" s="18" t="s">
        <v>80</v>
      </c>
      <c r="BK512" s="144">
        <f>ROUND(I512*H512,2)</f>
        <v>0</v>
      </c>
      <c r="BL512" s="18" t="s">
        <v>112</v>
      </c>
      <c r="BM512" s="143" t="s">
        <v>237</v>
      </c>
    </row>
    <row r="513" spans="2:47" s="1" customFormat="1" ht="19.5">
      <c r="B513" s="33"/>
      <c r="D513" s="145" t="s">
        <v>218</v>
      </c>
      <c r="F513" s="146" t="s">
        <v>238</v>
      </c>
      <c r="I513" s="147"/>
      <c r="L513" s="33"/>
      <c r="M513" s="148"/>
      <c r="T513" s="54"/>
      <c r="AT513" s="18" t="s">
        <v>218</v>
      </c>
      <c r="AU513" s="18" t="s">
        <v>82</v>
      </c>
    </row>
    <row r="514" spans="2:47" s="1" customFormat="1" ht="12">
      <c r="B514" s="33"/>
      <c r="D514" s="149" t="s">
        <v>220</v>
      </c>
      <c r="F514" s="150" t="s">
        <v>239</v>
      </c>
      <c r="I514" s="147"/>
      <c r="L514" s="33"/>
      <c r="M514" s="148"/>
      <c r="T514" s="54"/>
      <c r="AT514" s="18" t="s">
        <v>220</v>
      </c>
      <c r="AU514" s="18" t="s">
        <v>82</v>
      </c>
    </row>
    <row r="515" spans="2:51" s="13" customFormat="1" ht="12">
      <c r="B515" s="157"/>
      <c r="D515" s="145" t="s">
        <v>222</v>
      </c>
      <c r="E515" s="158" t="s">
        <v>19</v>
      </c>
      <c r="F515" s="159" t="s">
        <v>2015</v>
      </c>
      <c r="H515" s="160">
        <v>1170.84</v>
      </c>
      <c r="I515" s="161"/>
      <c r="L515" s="157"/>
      <c r="M515" s="162"/>
      <c r="T515" s="163"/>
      <c r="AT515" s="158" t="s">
        <v>222</v>
      </c>
      <c r="AU515" s="158" t="s">
        <v>82</v>
      </c>
      <c r="AV515" s="13" t="s">
        <v>82</v>
      </c>
      <c r="AW515" s="13" t="s">
        <v>35</v>
      </c>
      <c r="AX515" s="13" t="s">
        <v>74</v>
      </c>
      <c r="AY515" s="158" t="s">
        <v>208</v>
      </c>
    </row>
    <row r="516" spans="2:51" s="13" customFormat="1" ht="12">
      <c r="B516" s="157"/>
      <c r="D516" s="145" t="s">
        <v>222</v>
      </c>
      <c r="E516" s="158" t="s">
        <v>19</v>
      </c>
      <c r="F516" s="159" t="s">
        <v>2016</v>
      </c>
      <c r="H516" s="160">
        <v>-21.844</v>
      </c>
      <c r="I516" s="161"/>
      <c r="L516" s="157"/>
      <c r="M516" s="162"/>
      <c r="T516" s="163"/>
      <c r="AT516" s="158" t="s">
        <v>222</v>
      </c>
      <c r="AU516" s="158" t="s">
        <v>82</v>
      </c>
      <c r="AV516" s="13" t="s">
        <v>82</v>
      </c>
      <c r="AW516" s="13" t="s">
        <v>35</v>
      </c>
      <c r="AX516" s="13" t="s">
        <v>74</v>
      </c>
      <c r="AY516" s="158" t="s">
        <v>208</v>
      </c>
    </row>
    <row r="517" spans="2:51" s="14" customFormat="1" ht="12">
      <c r="B517" s="164"/>
      <c r="D517" s="145" t="s">
        <v>222</v>
      </c>
      <c r="E517" s="165" t="s">
        <v>19</v>
      </c>
      <c r="F517" s="166" t="s">
        <v>226</v>
      </c>
      <c r="H517" s="167">
        <v>1148.996</v>
      </c>
      <c r="I517" s="168"/>
      <c r="L517" s="164"/>
      <c r="M517" s="169"/>
      <c r="T517" s="170"/>
      <c r="AT517" s="165" t="s">
        <v>222</v>
      </c>
      <c r="AU517" s="165" t="s">
        <v>82</v>
      </c>
      <c r="AV517" s="14" t="s">
        <v>112</v>
      </c>
      <c r="AW517" s="14" t="s">
        <v>35</v>
      </c>
      <c r="AX517" s="14" t="s">
        <v>80</v>
      </c>
      <c r="AY517" s="165" t="s">
        <v>208</v>
      </c>
    </row>
    <row r="518" spans="2:65" s="1" customFormat="1" ht="16.5" customHeight="1">
      <c r="B518" s="33"/>
      <c r="C518" s="171" t="s">
        <v>241</v>
      </c>
      <c r="D518" s="171" t="s">
        <v>242</v>
      </c>
      <c r="E518" s="172" t="s">
        <v>243</v>
      </c>
      <c r="F518" s="173" t="s">
        <v>244</v>
      </c>
      <c r="G518" s="174" t="s">
        <v>236</v>
      </c>
      <c r="H518" s="175">
        <v>1148.996</v>
      </c>
      <c r="I518" s="176"/>
      <c r="J518" s="177">
        <f>ROUND(I518*H518,2)</f>
        <v>0</v>
      </c>
      <c r="K518" s="173" t="s">
        <v>216</v>
      </c>
      <c r="L518" s="178"/>
      <c r="M518" s="179" t="s">
        <v>19</v>
      </c>
      <c r="N518" s="180" t="s">
        <v>45</v>
      </c>
      <c r="P518" s="141">
        <f>O518*H518</f>
        <v>0</v>
      </c>
      <c r="Q518" s="141">
        <v>5E-05</v>
      </c>
      <c r="R518" s="141">
        <f>Q518*H518</f>
        <v>0.05744980000000001</v>
      </c>
      <c r="S518" s="141">
        <v>0</v>
      </c>
      <c r="T518" s="142">
        <f>S518*H518</f>
        <v>0</v>
      </c>
      <c r="AR518" s="143" t="s">
        <v>245</v>
      </c>
      <c r="AT518" s="143" t="s">
        <v>242</v>
      </c>
      <c r="AU518" s="143" t="s">
        <v>82</v>
      </c>
      <c r="AY518" s="18" t="s">
        <v>208</v>
      </c>
      <c r="BE518" s="144">
        <f>IF(N518="základní",J518,0)</f>
        <v>0</v>
      </c>
      <c r="BF518" s="144">
        <f>IF(N518="snížená",J518,0)</f>
        <v>0</v>
      </c>
      <c r="BG518" s="144">
        <f>IF(N518="zákl. přenesená",J518,0)</f>
        <v>0</v>
      </c>
      <c r="BH518" s="144">
        <f>IF(N518="sníž. přenesená",J518,0)</f>
        <v>0</v>
      </c>
      <c r="BI518" s="144">
        <f>IF(N518="nulová",J518,0)</f>
        <v>0</v>
      </c>
      <c r="BJ518" s="18" t="s">
        <v>80</v>
      </c>
      <c r="BK518" s="144">
        <f>ROUND(I518*H518,2)</f>
        <v>0</v>
      </c>
      <c r="BL518" s="18" t="s">
        <v>112</v>
      </c>
      <c r="BM518" s="143" t="s">
        <v>246</v>
      </c>
    </row>
    <row r="519" spans="2:47" s="1" customFormat="1" ht="12">
      <c r="B519" s="33"/>
      <c r="D519" s="145" t="s">
        <v>218</v>
      </c>
      <c r="F519" s="146" t="s">
        <v>244</v>
      </c>
      <c r="I519" s="147"/>
      <c r="L519" s="33"/>
      <c r="M519" s="148"/>
      <c r="T519" s="54"/>
      <c r="AT519" s="18" t="s">
        <v>218</v>
      </c>
      <c r="AU519" s="18" t="s">
        <v>82</v>
      </c>
    </row>
    <row r="520" spans="2:65" s="1" customFormat="1" ht="16.5" customHeight="1">
      <c r="B520" s="33"/>
      <c r="C520" s="132" t="s">
        <v>968</v>
      </c>
      <c r="D520" s="132" t="s">
        <v>212</v>
      </c>
      <c r="E520" s="133" t="s">
        <v>2017</v>
      </c>
      <c r="F520" s="134" t="s">
        <v>2018</v>
      </c>
      <c r="G520" s="135" t="s">
        <v>215</v>
      </c>
      <c r="H520" s="136">
        <v>46</v>
      </c>
      <c r="I520" s="137"/>
      <c r="J520" s="138">
        <f>ROUND(I520*H520,2)</f>
        <v>0</v>
      </c>
      <c r="K520" s="134" t="s">
        <v>216</v>
      </c>
      <c r="L520" s="33"/>
      <c r="M520" s="139" t="s">
        <v>19</v>
      </c>
      <c r="N520" s="140" t="s">
        <v>45</v>
      </c>
      <c r="P520" s="141">
        <f>O520*H520</f>
        <v>0</v>
      </c>
      <c r="Q520" s="141">
        <v>0.0003</v>
      </c>
      <c r="R520" s="141">
        <f>Q520*H520</f>
        <v>0.013799999999999998</v>
      </c>
      <c r="S520" s="141">
        <v>0</v>
      </c>
      <c r="T520" s="142">
        <f>S520*H520</f>
        <v>0</v>
      </c>
      <c r="AR520" s="143" t="s">
        <v>112</v>
      </c>
      <c r="AT520" s="143" t="s">
        <v>212</v>
      </c>
      <c r="AU520" s="143" t="s">
        <v>82</v>
      </c>
      <c r="AY520" s="18" t="s">
        <v>208</v>
      </c>
      <c r="BE520" s="144">
        <f>IF(N520="základní",J520,0)</f>
        <v>0</v>
      </c>
      <c r="BF520" s="144">
        <f>IF(N520="snížená",J520,0)</f>
        <v>0</v>
      </c>
      <c r="BG520" s="144">
        <f>IF(N520="zákl. přenesená",J520,0)</f>
        <v>0</v>
      </c>
      <c r="BH520" s="144">
        <f>IF(N520="sníž. přenesená",J520,0)</f>
        <v>0</v>
      </c>
      <c r="BI520" s="144">
        <f>IF(N520="nulová",J520,0)</f>
        <v>0</v>
      </c>
      <c r="BJ520" s="18" t="s">
        <v>80</v>
      </c>
      <c r="BK520" s="144">
        <f>ROUND(I520*H520,2)</f>
        <v>0</v>
      </c>
      <c r="BL520" s="18" t="s">
        <v>112</v>
      </c>
      <c r="BM520" s="143" t="s">
        <v>2019</v>
      </c>
    </row>
    <row r="521" spans="2:47" s="1" customFormat="1" ht="12">
      <c r="B521" s="33"/>
      <c r="D521" s="145" t="s">
        <v>218</v>
      </c>
      <c r="F521" s="146" t="s">
        <v>2020</v>
      </c>
      <c r="I521" s="147"/>
      <c r="L521" s="33"/>
      <c r="M521" s="148"/>
      <c r="T521" s="54"/>
      <c r="AT521" s="18" t="s">
        <v>218</v>
      </c>
      <c r="AU521" s="18" t="s">
        <v>82</v>
      </c>
    </row>
    <row r="522" spans="2:47" s="1" customFormat="1" ht="12">
      <c r="B522" s="33"/>
      <c r="D522" s="149" t="s">
        <v>220</v>
      </c>
      <c r="F522" s="150" t="s">
        <v>2021</v>
      </c>
      <c r="I522" s="147"/>
      <c r="L522" s="33"/>
      <c r="M522" s="148"/>
      <c r="T522" s="54"/>
      <c r="AT522" s="18" t="s">
        <v>220</v>
      </c>
      <c r="AU522" s="18" t="s">
        <v>82</v>
      </c>
    </row>
    <row r="523" spans="2:51" s="13" customFormat="1" ht="12">
      <c r="B523" s="157"/>
      <c r="D523" s="145" t="s">
        <v>222</v>
      </c>
      <c r="E523" s="158" t="s">
        <v>19</v>
      </c>
      <c r="F523" s="159" t="s">
        <v>2022</v>
      </c>
      <c r="H523" s="160">
        <v>13.5</v>
      </c>
      <c r="I523" s="161"/>
      <c r="L523" s="157"/>
      <c r="M523" s="162"/>
      <c r="T523" s="163"/>
      <c r="AT523" s="158" t="s">
        <v>222</v>
      </c>
      <c r="AU523" s="158" t="s">
        <v>82</v>
      </c>
      <c r="AV523" s="13" t="s">
        <v>82</v>
      </c>
      <c r="AW523" s="13" t="s">
        <v>35</v>
      </c>
      <c r="AX523" s="13" t="s">
        <v>74</v>
      </c>
      <c r="AY523" s="158" t="s">
        <v>208</v>
      </c>
    </row>
    <row r="524" spans="2:51" s="13" customFormat="1" ht="12">
      <c r="B524" s="157"/>
      <c r="D524" s="145" t="s">
        <v>222</v>
      </c>
      <c r="E524" s="158" t="s">
        <v>19</v>
      </c>
      <c r="F524" s="159" t="s">
        <v>2023</v>
      </c>
      <c r="H524" s="160">
        <v>32.5</v>
      </c>
      <c r="I524" s="161"/>
      <c r="L524" s="157"/>
      <c r="M524" s="162"/>
      <c r="T524" s="163"/>
      <c r="AT524" s="158" t="s">
        <v>222</v>
      </c>
      <c r="AU524" s="158" t="s">
        <v>82</v>
      </c>
      <c r="AV524" s="13" t="s">
        <v>82</v>
      </c>
      <c r="AW524" s="13" t="s">
        <v>35</v>
      </c>
      <c r="AX524" s="13" t="s">
        <v>74</v>
      </c>
      <c r="AY524" s="158" t="s">
        <v>208</v>
      </c>
    </row>
    <row r="525" spans="2:51" s="14" customFormat="1" ht="12">
      <c r="B525" s="164"/>
      <c r="D525" s="145" t="s">
        <v>222</v>
      </c>
      <c r="E525" s="165" t="s">
        <v>19</v>
      </c>
      <c r="F525" s="166" t="s">
        <v>226</v>
      </c>
      <c r="H525" s="167">
        <v>46</v>
      </c>
      <c r="I525" s="168"/>
      <c r="L525" s="164"/>
      <c r="M525" s="169"/>
      <c r="T525" s="170"/>
      <c r="AT525" s="165" t="s">
        <v>222</v>
      </c>
      <c r="AU525" s="165" t="s">
        <v>82</v>
      </c>
      <c r="AV525" s="14" t="s">
        <v>112</v>
      </c>
      <c r="AW525" s="14" t="s">
        <v>35</v>
      </c>
      <c r="AX525" s="14" t="s">
        <v>80</v>
      </c>
      <c r="AY525" s="165" t="s">
        <v>208</v>
      </c>
    </row>
    <row r="526" spans="2:65" s="1" customFormat="1" ht="16.5" customHeight="1">
      <c r="B526" s="33"/>
      <c r="C526" s="132" t="s">
        <v>2024</v>
      </c>
      <c r="D526" s="132" t="s">
        <v>212</v>
      </c>
      <c r="E526" s="133" t="s">
        <v>2025</v>
      </c>
      <c r="F526" s="134" t="s">
        <v>2026</v>
      </c>
      <c r="G526" s="135" t="s">
        <v>215</v>
      </c>
      <c r="H526" s="136">
        <v>152.723</v>
      </c>
      <c r="I526" s="137"/>
      <c r="J526" s="138">
        <f>ROUND(I526*H526,2)</f>
        <v>0</v>
      </c>
      <c r="K526" s="134" t="s">
        <v>216</v>
      </c>
      <c r="L526" s="33"/>
      <c r="M526" s="139" t="s">
        <v>19</v>
      </c>
      <c r="N526" s="140" t="s">
        <v>45</v>
      </c>
      <c r="P526" s="141">
        <f>O526*H526</f>
        <v>0</v>
      </c>
      <c r="Q526" s="141">
        <v>0.00025</v>
      </c>
      <c r="R526" s="141">
        <f>Q526*H526</f>
        <v>0.038180750000000006</v>
      </c>
      <c r="S526" s="141">
        <v>0</v>
      </c>
      <c r="T526" s="142">
        <f>S526*H526</f>
        <v>0</v>
      </c>
      <c r="AR526" s="143" t="s">
        <v>112</v>
      </c>
      <c r="AT526" s="143" t="s">
        <v>212</v>
      </c>
      <c r="AU526" s="143" t="s">
        <v>82</v>
      </c>
      <c r="AY526" s="18" t="s">
        <v>208</v>
      </c>
      <c r="BE526" s="144">
        <f>IF(N526="základní",J526,0)</f>
        <v>0</v>
      </c>
      <c r="BF526" s="144">
        <f>IF(N526="snížená",J526,0)</f>
        <v>0</v>
      </c>
      <c r="BG526" s="144">
        <f>IF(N526="zákl. přenesená",J526,0)</f>
        <v>0</v>
      </c>
      <c r="BH526" s="144">
        <f>IF(N526="sníž. přenesená",J526,0)</f>
        <v>0</v>
      </c>
      <c r="BI526" s="144">
        <f>IF(N526="nulová",J526,0)</f>
        <v>0</v>
      </c>
      <c r="BJ526" s="18" t="s">
        <v>80</v>
      </c>
      <c r="BK526" s="144">
        <f>ROUND(I526*H526,2)</f>
        <v>0</v>
      </c>
      <c r="BL526" s="18" t="s">
        <v>112</v>
      </c>
      <c r="BM526" s="143" t="s">
        <v>2027</v>
      </c>
    </row>
    <row r="527" spans="2:47" s="1" customFormat="1" ht="12">
      <c r="B527" s="33"/>
      <c r="D527" s="145" t="s">
        <v>218</v>
      </c>
      <c r="F527" s="146" t="s">
        <v>2028</v>
      </c>
      <c r="I527" s="147"/>
      <c r="L527" s="33"/>
      <c r="M527" s="148"/>
      <c r="T527" s="54"/>
      <c r="AT527" s="18" t="s">
        <v>218</v>
      </c>
      <c r="AU527" s="18" t="s">
        <v>82</v>
      </c>
    </row>
    <row r="528" spans="2:47" s="1" customFormat="1" ht="12">
      <c r="B528" s="33"/>
      <c r="D528" s="149" t="s">
        <v>220</v>
      </c>
      <c r="F528" s="150" t="s">
        <v>2029</v>
      </c>
      <c r="I528" s="147"/>
      <c r="L528" s="33"/>
      <c r="M528" s="148"/>
      <c r="T528" s="54"/>
      <c r="AT528" s="18" t="s">
        <v>220</v>
      </c>
      <c r="AU528" s="18" t="s">
        <v>82</v>
      </c>
    </row>
    <row r="529" spans="2:47" s="1" customFormat="1" ht="29.25">
      <c r="B529" s="33"/>
      <c r="D529" s="145" t="s">
        <v>418</v>
      </c>
      <c r="F529" s="181" t="s">
        <v>2030</v>
      </c>
      <c r="I529" s="147"/>
      <c r="L529" s="33"/>
      <c r="M529" s="148"/>
      <c r="T529" s="54"/>
      <c r="AT529" s="18" t="s">
        <v>418</v>
      </c>
      <c r="AU529" s="18" t="s">
        <v>82</v>
      </c>
    </row>
    <row r="530" spans="2:51" s="13" customFormat="1" ht="12">
      <c r="B530" s="157"/>
      <c r="D530" s="145" t="s">
        <v>222</v>
      </c>
      <c r="E530" s="158" t="s">
        <v>19</v>
      </c>
      <c r="F530" s="159" t="s">
        <v>2031</v>
      </c>
      <c r="H530" s="160">
        <v>152.723</v>
      </c>
      <c r="I530" s="161"/>
      <c r="L530" s="157"/>
      <c r="M530" s="162"/>
      <c r="T530" s="163"/>
      <c r="AT530" s="158" t="s">
        <v>222</v>
      </c>
      <c r="AU530" s="158" t="s">
        <v>82</v>
      </c>
      <c r="AV530" s="13" t="s">
        <v>82</v>
      </c>
      <c r="AW530" s="13" t="s">
        <v>35</v>
      </c>
      <c r="AX530" s="13" t="s">
        <v>74</v>
      </c>
      <c r="AY530" s="158" t="s">
        <v>208</v>
      </c>
    </row>
    <row r="531" spans="2:51" s="14" customFormat="1" ht="12">
      <c r="B531" s="164"/>
      <c r="D531" s="145" t="s">
        <v>222</v>
      </c>
      <c r="E531" s="165" t="s">
        <v>19</v>
      </c>
      <c r="F531" s="166" t="s">
        <v>226</v>
      </c>
      <c r="H531" s="167">
        <v>152.723</v>
      </c>
      <c r="I531" s="168"/>
      <c r="L531" s="164"/>
      <c r="M531" s="169"/>
      <c r="T531" s="170"/>
      <c r="AT531" s="165" t="s">
        <v>222</v>
      </c>
      <c r="AU531" s="165" t="s">
        <v>82</v>
      </c>
      <c r="AV531" s="14" t="s">
        <v>112</v>
      </c>
      <c r="AW531" s="14" t="s">
        <v>35</v>
      </c>
      <c r="AX531" s="14" t="s">
        <v>80</v>
      </c>
      <c r="AY531" s="165" t="s">
        <v>208</v>
      </c>
    </row>
    <row r="532" spans="2:65" s="1" customFormat="1" ht="24.2" customHeight="1">
      <c r="B532" s="33"/>
      <c r="C532" s="132" t="s">
        <v>618</v>
      </c>
      <c r="D532" s="132" t="s">
        <v>212</v>
      </c>
      <c r="E532" s="133" t="s">
        <v>2032</v>
      </c>
      <c r="F532" s="134" t="s">
        <v>2033</v>
      </c>
      <c r="G532" s="135" t="s">
        <v>215</v>
      </c>
      <c r="H532" s="136">
        <v>32.5</v>
      </c>
      <c r="I532" s="137"/>
      <c r="J532" s="138">
        <f>ROUND(I532*H532,2)</f>
        <v>0</v>
      </c>
      <c r="K532" s="134" t="s">
        <v>216</v>
      </c>
      <c r="L532" s="33"/>
      <c r="M532" s="139" t="s">
        <v>19</v>
      </c>
      <c r="N532" s="140" t="s">
        <v>45</v>
      </c>
      <c r="P532" s="141">
        <f>O532*H532</f>
        <v>0</v>
      </c>
      <c r="Q532" s="141">
        <v>0.00835408</v>
      </c>
      <c r="R532" s="141">
        <f>Q532*H532</f>
        <v>0.2715076</v>
      </c>
      <c r="S532" s="141">
        <v>0</v>
      </c>
      <c r="T532" s="142">
        <f>S532*H532</f>
        <v>0</v>
      </c>
      <c r="AR532" s="143" t="s">
        <v>112</v>
      </c>
      <c r="AT532" s="143" t="s">
        <v>212</v>
      </c>
      <c r="AU532" s="143" t="s">
        <v>82</v>
      </c>
      <c r="AY532" s="18" t="s">
        <v>208</v>
      </c>
      <c r="BE532" s="144">
        <f>IF(N532="základní",J532,0)</f>
        <v>0</v>
      </c>
      <c r="BF532" s="144">
        <f>IF(N532="snížená",J532,0)</f>
        <v>0</v>
      </c>
      <c r="BG532" s="144">
        <f>IF(N532="zákl. přenesená",J532,0)</f>
        <v>0</v>
      </c>
      <c r="BH532" s="144">
        <f>IF(N532="sníž. přenesená",J532,0)</f>
        <v>0</v>
      </c>
      <c r="BI532" s="144">
        <f>IF(N532="nulová",J532,0)</f>
        <v>0</v>
      </c>
      <c r="BJ532" s="18" t="s">
        <v>80</v>
      </c>
      <c r="BK532" s="144">
        <f>ROUND(I532*H532,2)</f>
        <v>0</v>
      </c>
      <c r="BL532" s="18" t="s">
        <v>112</v>
      </c>
      <c r="BM532" s="143" t="s">
        <v>2034</v>
      </c>
    </row>
    <row r="533" spans="2:47" s="1" customFormat="1" ht="19.5">
      <c r="B533" s="33"/>
      <c r="D533" s="145" t="s">
        <v>218</v>
      </c>
      <c r="F533" s="146" t="s">
        <v>2035</v>
      </c>
      <c r="I533" s="147"/>
      <c r="L533" s="33"/>
      <c r="M533" s="148"/>
      <c r="T533" s="54"/>
      <c r="AT533" s="18" t="s">
        <v>218</v>
      </c>
      <c r="AU533" s="18" t="s">
        <v>82</v>
      </c>
    </row>
    <row r="534" spans="2:47" s="1" customFormat="1" ht="12">
      <c r="B534" s="33"/>
      <c r="D534" s="149" t="s">
        <v>220</v>
      </c>
      <c r="F534" s="150" t="s">
        <v>2036</v>
      </c>
      <c r="I534" s="147"/>
      <c r="L534" s="33"/>
      <c r="M534" s="148"/>
      <c r="T534" s="54"/>
      <c r="AT534" s="18" t="s">
        <v>220</v>
      </c>
      <c r="AU534" s="18" t="s">
        <v>82</v>
      </c>
    </row>
    <row r="535" spans="2:51" s="12" customFormat="1" ht="12">
      <c r="B535" s="151"/>
      <c r="D535" s="145" t="s">
        <v>222</v>
      </c>
      <c r="E535" s="152" t="s">
        <v>19</v>
      </c>
      <c r="F535" s="153" t="s">
        <v>2037</v>
      </c>
      <c r="H535" s="152" t="s">
        <v>19</v>
      </c>
      <c r="I535" s="154"/>
      <c r="L535" s="151"/>
      <c r="M535" s="155"/>
      <c r="T535" s="156"/>
      <c r="AT535" s="152" t="s">
        <v>222</v>
      </c>
      <c r="AU535" s="152" t="s">
        <v>82</v>
      </c>
      <c r="AV535" s="12" t="s">
        <v>80</v>
      </c>
      <c r="AW535" s="12" t="s">
        <v>35</v>
      </c>
      <c r="AX535" s="12" t="s">
        <v>74</v>
      </c>
      <c r="AY535" s="152" t="s">
        <v>208</v>
      </c>
    </row>
    <row r="536" spans="2:51" s="13" customFormat="1" ht="12">
      <c r="B536" s="157"/>
      <c r="D536" s="145" t="s">
        <v>222</v>
      </c>
      <c r="E536" s="158" t="s">
        <v>19</v>
      </c>
      <c r="F536" s="159" t="s">
        <v>2038</v>
      </c>
      <c r="H536" s="160">
        <v>32.5</v>
      </c>
      <c r="I536" s="161"/>
      <c r="L536" s="157"/>
      <c r="M536" s="162"/>
      <c r="T536" s="163"/>
      <c r="AT536" s="158" t="s">
        <v>222</v>
      </c>
      <c r="AU536" s="158" t="s">
        <v>82</v>
      </c>
      <c r="AV536" s="13" t="s">
        <v>82</v>
      </c>
      <c r="AW536" s="13" t="s">
        <v>35</v>
      </c>
      <c r="AX536" s="13" t="s">
        <v>80</v>
      </c>
      <c r="AY536" s="158" t="s">
        <v>208</v>
      </c>
    </row>
    <row r="537" spans="2:65" s="1" customFormat="1" ht="16.5" customHeight="1">
      <c r="B537" s="33"/>
      <c r="C537" s="171" t="s">
        <v>971</v>
      </c>
      <c r="D537" s="171" t="s">
        <v>242</v>
      </c>
      <c r="E537" s="172" t="s">
        <v>2039</v>
      </c>
      <c r="F537" s="173" t="s">
        <v>2040</v>
      </c>
      <c r="G537" s="174" t="s">
        <v>215</v>
      </c>
      <c r="H537" s="175">
        <v>34.125</v>
      </c>
      <c r="I537" s="176"/>
      <c r="J537" s="177">
        <f>ROUND(I537*H537,2)</f>
        <v>0</v>
      </c>
      <c r="K537" s="173" t="s">
        <v>216</v>
      </c>
      <c r="L537" s="178"/>
      <c r="M537" s="179" t="s">
        <v>19</v>
      </c>
      <c r="N537" s="180" t="s">
        <v>45</v>
      </c>
      <c r="P537" s="141">
        <f>O537*H537</f>
        <v>0</v>
      </c>
      <c r="Q537" s="141">
        <v>0.00115</v>
      </c>
      <c r="R537" s="141">
        <f>Q537*H537</f>
        <v>0.03924375</v>
      </c>
      <c r="S537" s="141">
        <v>0</v>
      </c>
      <c r="T537" s="142">
        <f>S537*H537</f>
        <v>0</v>
      </c>
      <c r="AR537" s="143" t="s">
        <v>245</v>
      </c>
      <c r="AT537" s="143" t="s">
        <v>242</v>
      </c>
      <c r="AU537" s="143" t="s">
        <v>82</v>
      </c>
      <c r="AY537" s="18" t="s">
        <v>208</v>
      </c>
      <c r="BE537" s="144">
        <f>IF(N537="základní",J537,0)</f>
        <v>0</v>
      </c>
      <c r="BF537" s="144">
        <f>IF(N537="snížená",J537,0)</f>
        <v>0</v>
      </c>
      <c r="BG537" s="144">
        <f>IF(N537="zákl. přenesená",J537,0)</f>
        <v>0</v>
      </c>
      <c r="BH537" s="144">
        <f>IF(N537="sníž. přenesená",J537,0)</f>
        <v>0</v>
      </c>
      <c r="BI537" s="144">
        <f>IF(N537="nulová",J537,0)</f>
        <v>0</v>
      </c>
      <c r="BJ537" s="18" t="s">
        <v>80</v>
      </c>
      <c r="BK537" s="144">
        <f>ROUND(I537*H537,2)</f>
        <v>0</v>
      </c>
      <c r="BL537" s="18" t="s">
        <v>112</v>
      </c>
      <c r="BM537" s="143" t="s">
        <v>2041</v>
      </c>
    </row>
    <row r="538" spans="2:47" s="1" customFormat="1" ht="12">
      <c r="B538" s="33"/>
      <c r="D538" s="145" t="s">
        <v>218</v>
      </c>
      <c r="F538" s="146" t="s">
        <v>2040</v>
      </c>
      <c r="I538" s="147"/>
      <c r="L538" s="33"/>
      <c r="M538" s="148"/>
      <c r="T538" s="54"/>
      <c r="AT538" s="18" t="s">
        <v>218</v>
      </c>
      <c r="AU538" s="18" t="s">
        <v>82</v>
      </c>
    </row>
    <row r="539" spans="2:51" s="13" customFormat="1" ht="12">
      <c r="B539" s="157"/>
      <c r="D539" s="145" t="s">
        <v>222</v>
      </c>
      <c r="E539" s="158" t="s">
        <v>19</v>
      </c>
      <c r="F539" s="159" t="s">
        <v>2042</v>
      </c>
      <c r="H539" s="160">
        <v>34.125</v>
      </c>
      <c r="I539" s="161"/>
      <c r="L539" s="157"/>
      <c r="M539" s="162"/>
      <c r="T539" s="163"/>
      <c r="AT539" s="158" t="s">
        <v>222</v>
      </c>
      <c r="AU539" s="158" t="s">
        <v>82</v>
      </c>
      <c r="AV539" s="13" t="s">
        <v>82</v>
      </c>
      <c r="AW539" s="13" t="s">
        <v>35</v>
      </c>
      <c r="AX539" s="13" t="s">
        <v>80</v>
      </c>
      <c r="AY539" s="158" t="s">
        <v>208</v>
      </c>
    </row>
    <row r="540" spans="2:65" s="1" customFormat="1" ht="24.2" customHeight="1">
      <c r="B540" s="33"/>
      <c r="C540" s="132" t="s">
        <v>624</v>
      </c>
      <c r="D540" s="132" t="s">
        <v>212</v>
      </c>
      <c r="E540" s="133" t="s">
        <v>2043</v>
      </c>
      <c r="F540" s="134" t="s">
        <v>2044</v>
      </c>
      <c r="G540" s="135" t="s">
        <v>215</v>
      </c>
      <c r="H540" s="136">
        <v>54.67</v>
      </c>
      <c r="I540" s="137"/>
      <c r="J540" s="138">
        <f>ROUND(I540*H540,2)</f>
        <v>0</v>
      </c>
      <c r="K540" s="134" t="s">
        <v>216</v>
      </c>
      <c r="L540" s="33"/>
      <c r="M540" s="139" t="s">
        <v>19</v>
      </c>
      <c r="N540" s="140" t="s">
        <v>45</v>
      </c>
      <c r="P540" s="141">
        <f>O540*H540</f>
        <v>0</v>
      </c>
      <c r="Q540" s="141">
        <v>0.00851616</v>
      </c>
      <c r="R540" s="141">
        <f>Q540*H540</f>
        <v>0.4655784672</v>
      </c>
      <c r="S540" s="141">
        <v>0</v>
      </c>
      <c r="T540" s="142">
        <f>S540*H540</f>
        <v>0</v>
      </c>
      <c r="AR540" s="143" t="s">
        <v>112</v>
      </c>
      <c r="AT540" s="143" t="s">
        <v>212</v>
      </c>
      <c r="AU540" s="143" t="s">
        <v>82</v>
      </c>
      <c r="AY540" s="18" t="s">
        <v>208</v>
      </c>
      <c r="BE540" s="144">
        <f>IF(N540="základní",J540,0)</f>
        <v>0</v>
      </c>
      <c r="BF540" s="144">
        <f>IF(N540="snížená",J540,0)</f>
        <v>0</v>
      </c>
      <c r="BG540" s="144">
        <f>IF(N540="zákl. přenesená",J540,0)</f>
        <v>0</v>
      </c>
      <c r="BH540" s="144">
        <f>IF(N540="sníž. přenesená",J540,0)</f>
        <v>0</v>
      </c>
      <c r="BI540" s="144">
        <f>IF(N540="nulová",J540,0)</f>
        <v>0</v>
      </c>
      <c r="BJ540" s="18" t="s">
        <v>80</v>
      </c>
      <c r="BK540" s="144">
        <f>ROUND(I540*H540,2)</f>
        <v>0</v>
      </c>
      <c r="BL540" s="18" t="s">
        <v>112</v>
      </c>
      <c r="BM540" s="143" t="s">
        <v>2045</v>
      </c>
    </row>
    <row r="541" spans="2:47" s="1" customFormat="1" ht="19.5">
      <c r="B541" s="33"/>
      <c r="D541" s="145" t="s">
        <v>218</v>
      </c>
      <c r="F541" s="146" t="s">
        <v>2046</v>
      </c>
      <c r="I541" s="147"/>
      <c r="L541" s="33"/>
      <c r="M541" s="148"/>
      <c r="T541" s="54"/>
      <c r="AT541" s="18" t="s">
        <v>218</v>
      </c>
      <c r="AU541" s="18" t="s">
        <v>82</v>
      </c>
    </row>
    <row r="542" spans="2:47" s="1" customFormat="1" ht="12">
      <c r="B542" s="33"/>
      <c r="D542" s="149" t="s">
        <v>220</v>
      </c>
      <c r="F542" s="150" t="s">
        <v>2047</v>
      </c>
      <c r="I542" s="147"/>
      <c r="L542" s="33"/>
      <c r="M542" s="148"/>
      <c r="T542" s="54"/>
      <c r="AT542" s="18" t="s">
        <v>220</v>
      </c>
      <c r="AU542" s="18" t="s">
        <v>82</v>
      </c>
    </row>
    <row r="543" spans="2:51" s="13" customFormat="1" ht="12">
      <c r="B543" s="157"/>
      <c r="D543" s="145" t="s">
        <v>222</v>
      </c>
      <c r="E543" s="158" t="s">
        <v>19</v>
      </c>
      <c r="F543" s="159" t="s">
        <v>2048</v>
      </c>
      <c r="H543" s="160">
        <v>35.245</v>
      </c>
      <c r="I543" s="161"/>
      <c r="L543" s="157"/>
      <c r="M543" s="162"/>
      <c r="T543" s="163"/>
      <c r="AT543" s="158" t="s">
        <v>222</v>
      </c>
      <c r="AU543" s="158" t="s">
        <v>82</v>
      </c>
      <c r="AV543" s="13" t="s">
        <v>82</v>
      </c>
      <c r="AW543" s="13" t="s">
        <v>35</v>
      </c>
      <c r="AX543" s="13" t="s">
        <v>74</v>
      </c>
      <c r="AY543" s="158" t="s">
        <v>208</v>
      </c>
    </row>
    <row r="544" spans="2:51" s="13" customFormat="1" ht="12">
      <c r="B544" s="157"/>
      <c r="D544" s="145" t="s">
        <v>222</v>
      </c>
      <c r="E544" s="158" t="s">
        <v>19</v>
      </c>
      <c r="F544" s="159" t="s">
        <v>2049</v>
      </c>
      <c r="H544" s="160">
        <v>19.425</v>
      </c>
      <c r="I544" s="161"/>
      <c r="L544" s="157"/>
      <c r="M544" s="162"/>
      <c r="T544" s="163"/>
      <c r="AT544" s="158" t="s">
        <v>222</v>
      </c>
      <c r="AU544" s="158" t="s">
        <v>82</v>
      </c>
      <c r="AV544" s="13" t="s">
        <v>82</v>
      </c>
      <c r="AW544" s="13" t="s">
        <v>35</v>
      </c>
      <c r="AX544" s="13" t="s">
        <v>74</v>
      </c>
      <c r="AY544" s="158" t="s">
        <v>208</v>
      </c>
    </row>
    <row r="545" spans="2:51" s="14" customFormat="1" ht="12">
      <c r="B545" s="164"/>
      <c r="D545" s="145" t="s">
        <v>222</v>
      </c>
      <c r="E545" s="165" t="s">
        <v>19</v>
      </c>
      <c r="F545" s="166" t="s">
        <v>226</v>
      </c>
      <c r="H545" s="167">
        <v>54.67</v>
      </c>
      <c r="I545" s="168"/>
      <c r="L545" s="164"/>
      <c r="M545" s="169"/>
      <c r="T545" s="170"/>
      <c r="AT545" s="165" t="s">
        <v>222</v>
      </c>
      <c r="AU545" s="165" t="s">
        <v>82</v>
      </c>
      <c r="AV545" s="14" t="s">
        <v>112</v>
      </c>
      <c r="AW545" s="14" t="s">
        <v>35</v>
      </c>
      <c r="AX545" s="14" t="s">
        <v>80</v>
      </c>
      <c r="AY545" s="165" t="s">
        <v>208</v>
      </c>
    </row>
    <row r="546" spans="2:65" s="1" customFormat="1" ht="16.5" customHeight="1">
      <c r="B546" s="33"/>
      <c r="C546" s="171" t="s">
        <v>713</v>
      </c>
      <c r="D546" s="171" t="s">
        <v>242</v>
      </c>
      <c r="E546" s="172" t="s">
        <v>2050</v>
      </c>
      <c r="F546" s="173" t="s">
        <v>2051</v>
      </c>
      <c r="G546" s="174" t="s">
        <v>215</v>
      </c>
      <c r="H546" s="175">
        <v>57.404</v>
      </c>
      <c r="I546" s="176"/>
      <c r="J546" s="177">
        <f>ROUND(I546*H546,2)</f>
        <v>0</v>
      </c>
      <c r="K546" s="173" t="s">
        <v>216</v>
      </c>
      <c r="L546" s="178"/>
      <c r="M546" s="179" t="s">
        <v>19</v>
      </c>
      <c r="N546" s="180" t="s">
        <v>45</v>
      </c>
      <c r="P546" s="141">
        <f>O546*H546</f>
        <v>0</v>
      </c>
      <c r="Q546" s="141">
        <v>0.003</v>
      </c>
      <c r="R546" s="141">
        <f>Q546*H546</f>
        <v>0.172212</v>
      </c>
      <c r="S546" s="141">
        <v>0</v>
      </c>
      <c r="T546" s="142">
        <f>S546*H546</f>
        <v>0</v>
      </c>
      <c r="AR546" s="143" t="s">
        <v>245</v>
      </c>
      <c r="AT546" s="143" t="s">
        <v>242</v>
      </c>
      <c r="AU546" s="143" t="s">
        <v>82</v>
      </c>
      <c r="AY546" s="18" t="s">
        <v>208</v>
      </c>
      <c r="BE546" s="144">
        <f>IF(N546="základní",J546,0)</f>
        <v>0</v>
      </c>
      <c r="BF546" s="144">
        <f>IF(N546="snížená",J546,0)</f>
        <v>0</v>
      </c>
      <c r="BG546" s="144">
        <f>IF(N546="zákl. přenesená",J546,0)</f>
        <v>0</v>
      </c>
      <c r="BH546" s="144">
        <f>IF(N546="sníž. přenesená",J546,0)</f>
        <v>0</v>
      </c>
      <c r="BI546" s="144">
        <f>IF(N546="nulová",J546,0)</f>
        <v>0</v>
      </c>
      <c r="BJ546" s="18" t="s">
        <v>80</v>
      </c>
      <c r="BK546" s="144">
        <f>ROUND(I546*H546,2)</f>
        <v>0</v>
      </c>
      <c r="BL546" s="18" t="s">
        <v>112</v>
      </c>
      <c r="BM546" s="143" t="s">
        <v>2052</v>
      </c>
    </row>
    <row r="547" spans="2:47" s="1" customFormat="1" ht="12">
      <c r="B547" s="33"/>
      <c r="D547" s="145" t="s">
        <v>218</v>
      </c>
      <c r="F547" s="146" t="s">
        <v>2051</v>
      </c>
      <c r="I547" s="147"/>
      <c r="L547" s="33"/>
      <c r="M547" s="148"/>
      <c r="T547" s="54"/>
      <c r="AT547" s="18" t="s">
        <v>218</v>
      </c>
      <c r="AU547" s="18" t="s">
        <v>82</v>
      </c>
    </row>
    <row r="548" spans="2:51" s="13" customFormat="1" ht="12">
      <c r="B548" s="157"/>
      <c r="D548" s="145" t="s">
        <v>222</v>
      </c>
      <c r="E548" s="158" t="s">
        <v>19</v>
      </c>
      <c r="F548" s="159" t="s">
        <v>2053</v>
      </c>
      <c r="H548" s="160">
        <v>57.404</v>
      </c>
      <c r="I548" s="161"/>
      <c r="L548" s="157"/>
      <c r="M548" s="162"/>
      <c r="T548" s="163"/>
      <c r="AT548" s="158" t="s">
        <v>222</v>
      </c>
      <c r="AU548" s="158" t="s">
        <v>82</v>
      </c>
      <c r="AV548" s="13" t="s">
        <v>82</v>
      </c>
      <c r="AW548" s="13" t="s">
        <v>35</v>
      </c>
      <c r="AX548" s="13" t="s">
        <v>80</v>
      </c>
      <c r="AY548" s="158" t="s">
        <v>208</v>
      </c>
    </row>
    <row r="549" spans="2:65" s="1" customFormat="1" ht="24.2" customHeight="1">
      <c r="B549" s="33"/>
      <c r="C549" s="132" t="s">
        <v>2054</v>
      </c>
      <c r="D549" s="132" t="s">
        <v>212</v>
      </c>
      <c r="E549" s="133" t="s">
        <v>2055</v>
      </c>
      <c r="F549" s="134" t="s">
        <v>2056</v>
      </c>
      <c r="G549" s="135" t="s">
        <v>215</v>
      </c>
      <c r="H549" s="136">
        <v>152.723</v>
      </c>
      <c r="I549" s="137"/>
      <c r="J549" s="138">
        <f>ROUND(I549*H549,2)</f>
        <v>0</v>
      </c>
      <c r="K549" s="134" t="s">
        <v>216</v>
      </c>
      <c r="L549" s="33"/>
      <c r="M549" s="139" t="s">
        <v>19</v>
      </c>
      <c r="N549" s="140" t="s">
        <v>45</v>
      </c>
      <c r="P549" s="141">
        <f>O549*H549</f>
        <v>0</v>
      </c>
      <c r="Q549" s="141">
        <v>0.01275696</v>
      </c>
      <c r="R549" s="141">
        <f>Q549*H549</f>
        <v>1.94828120208</v>
      </c>
      <c r="S549" s="141">
        <v>0</v>
      </c>
      <c r="T549" s="142">
        <f>S549*H549</f>
        <v>0</v>
      </c>
      <c r="AR549" s="143" t="s">
        <v>112</v>
      </c>
      <c r="AT549" s="143" t="s">
        <v>212</v>
      </c>
      <c r="AU549" s="143" t="s">
        <v>82</v>
      </c>
      <c r="AY549" s="18" t="s">
        <v>208</v>
      </c>
      <c r="BE549" s="144">
        <f>IF(N549="základní",J549,0)</f>
        <v>0</v>
      </c>
      <c r="BF549" s="144">
        <f>IF(N549="snížená",J549,0)</f>
        <v>0</v>
      </c>
      <c r="BG549" s="144">
        <f>IF(N549="zákl. přenesená",J549,0)</f>
        <v>0</v>
      </c>
      <c r="BH549" s="144">
        <f>IF(N549="sníž. přenesená",J549,0)</f>
        <v>0</v>
      </c>
      <c r="BI549" s="144">
        <f>IF(N549="nulová",J549,0)</f>
        <v>0</v>
      </c>
      <c r="BJ549" s="18" t="s">
        <v>80</v>
      </c>
      <c r="BK549" s="144">
        <f>ROUND(I549*H549,2)</f>
        <v>0</v>
      </c>
      <c r="BL549" s="18" t="s">
        <v>112</v>
      </c>
      <c r="BM549" s="143" t="s">
        <v>2057</v>
      </c>
    </row>
    <row r="550" spans="2:47" s="1" customFormat="1" ht="19.5">
      <c r="B550" s="33"/>
      <c r="D550" s="145" t="s">
        <v>218</v>
      </c>
      <c r="F550" s="146" t="s">
        <v>2058</v>
      </c>
      <c r="I550" s="147"/>
      <c r="L550" s="33"/>
      <c r="M550" s="148"/>
      <c r="T550" s="54"/>
      <c r="AT550" s="18" t="s">
        <v>218</v>
      </c>
      <c r="AU550" s="18" t="s">
        <v>82</v>
      </c>
    </row>
    <row r="551" spans="2:47" s="1" customFormat="1" ht="12">
      <c r="B551" s="33"/>
      <c r="D551" s="149" t="s">
        <v>220</v>
      </c>
      <c r="F551" s="150" t="s">
        <v>2059</v>
      </c>
      <c r="I551" s="147"/>
      <c r="L551" s="33"/>
      <c r="M551" s="148"/>
      <c r="T551" s="54"/>
      <c r="AT551" s="18" t="s">
        <v>220</v>
      </c>
      <c r="AU551" s="18" t="s">
        <v>82</v>
      </c>
    </row>
    <row r="552" spans="2:51" s="13" customFormat="1" ht="12">
      <c r="B552" s="157"/>
      <c r="D552" s="145" t="s">
        <v>222</v>
      </c>
      <c r="E552" s="158" t="s">
        <v>19</v>
      </c>
      <c r="F552" s="159" t="s">
        <v>1998</v>
      </c>
      <c r="H552" s="160">
        <v>95.4</v>
      </c>
      <c r="I552" s="161"/>
      <c r="L552" s="157"/>
      <c r="M552" s="162"/>
      <c r="T552" s="163"/>
      <c r="AT552" s="158" t="s">
        <v>222</v>
      </c>
      <c r="AU552" s="158" t="s">
        <v>82</v>
      </c>
      <c r="AV552" s="13" t="s">
        <v>82</v>
      </c>
      <c r="AW552" s="13" t="s">
        <v>35</v>
      </c>
      <c r="AX552" s="13" t="s">
        <v>74</v>
      </c>
      <c r="AY552" s="158" t="s">
        <v>208</v>
      </c>
    </row>
    <row r="553" spans="2:51" s="13" customFormat="1" ht="12">
      <c r="B553" s="157"/>
      <c r="D553" s="145" t="s">
        <v>222</v>
      </c>
      <c r="E553" s="158" t="s">
        <v>19</v>
      </c>
      <c r="F553" s="159" t="s">
        <v>1999</v>
      </c>
      <c r="H553" s="160">
        <v>20</v>
      </c>
      <c r="I553" s="161"/>
      <c r="L553" s="157"/>
      <c r="M553" s="162"/>
      <c r="T553" s="163"/>
      <c r="AT553" s="158" t="s">
        <v>222</v>
      </c>
      <c r="AU553" s="158" t="s">
        <v>82</v>
      </c>
      <c r="AV553" s="13" t="s">
        <v>82</v>
      </c>
      <c r="AW553" s="13" t="s">
        <v>35</v>
      </c>
      <c r="AX553" s="13" t="s">
        <v>74</v>
      </c>
      <c r="AY553" s="158" t="s">
        <v>208</v>
      </c>
    </row>
    <row r="554" spans="2:51" s="13" customFormat="1" ht="12">
      <c r="B554" s="157"/>
      <c r="D554" s="145" t="s">
        <v>222</v>
      </c>
      <c r="E554" s="158" t="s">
        <v>19</v>
      </c>
      <c r="F554" s="159" t="s">
        <v>1998</v>
      </c>
      <c r="H554" s="160">
        <v>95.4</v>
      </c>
      <c r="I554" s="161"/>
      <c r="L554" s="157"/>
      <c r="M554" s="162"/>
      <c r="T554" s="163"/>
      <c r="AT554" s="158" t="s">
        <v>222</v>
      </c>
      <c r="AU554" s="158" t="s">
        <v>82</v>
      </c>
      <c r="AV554" s="13" t="s">
        <v>82</v>
      </c>
      <c r="AW554" s="13" t="s">
        <v>35</v>
      </c>
      <c r="AX554" s="13" t="s">
        <v>74</v>
      </c>
      <c r="AY554" s="158" t="s">
        <v>208</v>
      </c>
    </row>
    <row r="555" spans="2:51" s="13" customFormat="1" ht="12">
      <c r="B555" s="157"/>
      <c r="D555" s="145" t="s">
        <v>222</v>
      </c>
      <c r="E555" s="158" t="s">
        <v>19</v>
      </c>
      <c r="F555" s="159" t="s">
        <v>1999</v>
      </c>
      <c r="H555" s="160">
        <v>20</v>
      </c>
      <c r="I555" s="161"/>
      <c r="L555" s="157"/>
      <c r="M555" s="162"/>
      <c r="T555" s="163"/>
      <c r="AT555" s="158" t="s">
        <v>222</v>
      </c>
      <c r="AU555" s="158" t="s">
        <v>82</v>
      </c>
      <c r="AV555" s="13" t="s">
        <v>82</v>
      </c>
      <c r="AW555" s="13" t="s">
        <v>35</v>
      </c>
      <c r="AX555" s="13" t="s">
        <v>74</v>
      </c>
      <c r="AY555" s="158" t="s">
        <v>208</v>
      </c>
    </row>
    <row r="556" spans="2:51" s="13" customFormat="1" ht="12">
      <c r="B556" s="157"/>
      <c r="D556" s="145" t="s">
        <v>222</v>
      </c>
      <c r="E556" s="158" t="s">
        <v>19</v>
      </c>
      <c r="F556" s="159" t="s">
        <v>2000</v>
      </c>
      <c r="H556" s="160">
        <v>-71.136</v>
      </c>
      <c r="I556" s="161"/>
      <c r="L556" s="157"/>
      <c r="M556" s="162"/>
      <c r="T556" s="163"/>
      <c r="AT556" s="158" t="s">
        <v>222</v>
      </c>
      <c r="AU556" s="158" t="s">
        <v>82</v>
      </c>
      <c r="AV556" s="13" t="s">
        <v>82</v>
      </c>
      <c r="AW556" s="13" t="s">
        <v>35</v>
      </c>
      <c r="AX556" s="13" t="s">
        <v>74</v>
      </c>
      <c r="AY556" s="158" t="s">
        <v>208</v>
      </c>
    </row>
    <row r="557" spans="2:51" s="13" customFormat="1" ht="12">
      <c r="B557" s="157"/>
      <c r="D557" s="145" t="s">
        <v>222</v>
      </c>
      <c r="E557" s="158" t="s">
        <v>19</v>
      </c>
      <c r="F557" s="159" t="s">
        <v>2001</v>
      </c>
      <c r="H557" s="160">
        <v>-6.941</v>
      </c>
      <c r="I557" s="161"/>
      <c r="L557" s="157"/>
      <c r="M557" s="162"/>
      <c r="T557" s="163"/>
      <c r="AT557" s="158" t="s">
        <v>222</v>
      </c>
      <c r="AU557" s="158" t="s">
        <v>82</v>
      </c>
      <c r="AV557" s="13" t="s">
        <v>82</v>
      </c>
      <c r="AW557" s="13" t="s">
        <v>35</v>
      </c>
      <c r="AX557" s="13" t="s">
        <v>74</v>
      </c>
      <c r="AY557" s="158" t="s">
        <v>208</v>
      </c>
    </row>
    <row r="558" spans="2:51" s="14" customFormat="1" ht="12">
      <c r="B558" s="164"/>
      <c r="D558" s="145" t="s">
        <v>222</v>
      </c>
      <c r="E558" s="165" t="s">
        <v>19</v>
      </c>
      <c r="F558" s="166" t="s">
        <v>226</v>
      </c>
      <c r="H558" s="167">
        <v>152.723</v>
      </c>
      <c r="I558" s="168"/>
      <c r="L558" s="164"/>
      <c r="M558" s="169"/>
      <c r="T558" s="170"/>
      <c r="AT558" s="165" t="s">
        <v>222</v>
      </c>
      <c r="AU558" s="165" t="s">
        <v>82</v>
      </c>
      <c r="AV558" s="14" t="s">
        <v>112</v>
      </c>
      <c r="AW558" s="14" t="s">
        <v>35</v>
      </c>
      <c r="AX558" s="14" t="s">
        <v>80</v>
      </c>
      <c r="AY558" s="165" t="s">
        <v>208</v>
      </c>
    </row>
    <row r="559" spans="2:65" s="1" customFormat="1" ht="16.5" customHeight="1">
      <c r="B559" s="33"/>
      <c r="C559" s="171" t="s">
        <v>2060</v>
      </c>
      <c r="D559" s="171" t="s">
        <v>242</v>
      </c>
      <c r="E559" s="172" t="s">
        <v>2061</v>
      </c>
      <c r="F559" s="173" t="s">
        <v>2062</v>
      </c>
      <c r="G559" s="174" t="s">
        <v>215</v>
      </c>
      <c r="H559" s="175">
        <v>155.777</v>
      </c>
      <c r="I559" s="176"/>
      <c r="J559" s="177">
        <f>ROUND(I559*H559,2)</f>
        <v>0</v>
      </c>
      <c r="K559" s="173" t="s">
        <v>19</v>
      </c>
      <c r="L559" s="178"/>
      <c r="M559" s="179" t="s">
        <v>19</v>
      </c>
      <c r="N559" s="180" t="s">
        <v>45</v>
      </c>
      <c r="P559" s="141">
        <f>O559*H559</f>
        <v>0</v>
      </c>
      <c r="Q559" s="141">
        <v>0.02</v>
      </c>
      <c r="R559" s="141">
        <f>Q559*H559</f>
        <v>3.1155399999999998</v>
      </c>
      <c r="S559" s="141">
        <v>0</v>
      </c>
      <c r="T559" s="142">
        <f>S559*H559</f>
        <v>0</v>
      </c>
      <c r="AR559" s="143" t="s">
        <v>245</v>
      </c>
      <c r="AT559" s="143" t="s">
        <v>242</v>
      </c>
      <c r="AU559" s="143" t="s">
        <v>82</v>
      </c>
      <c r="AY559" s="18" t="s">
        <v>208</v>
      </c>
      <c r="BE559" s="144">
        <f>IF(N559="základní",J559,0)</f>
        <v>0</v>
      </c>
      <c r="BF559" s="144">
        <f>IF(N559="snížená",J559,0)</f>
        <v>0</v>
      </c>
      <c r="BG559" s="144">
        <f>IF(N559="zákl. přenesená",J559,0)</f>
        <v>0</v>
      </c>
      <c r="BH559" s="144">
        <f>IF(N559="sníž. přenesená",J559,0)</f>
        <v>0</v>
      </c>
      <c r="BI559" s="144">
        <f>IF(N559="nulová",J559,0)</f>
        <v>0</v>
      </c>
      <c r="BJ559" s="18" t="s">
        <v>80</v>
      </c>
      <c r="BK559" s="144">
        <f>ROUND(I559*H559,2)</f>
        <v>0</v>
      </c>
      <c r="BL559" s="18" t="s">
        <v>112</v>
      </c>
      <c r="BM559" s="143" t="s">
        <v>2063</v>
      </c>
    </row>
    <row r="560" spans="2:47" s="1" customFormat="1" ht="12">
      <c r="B560" s="33"/>
      <c r="D560" s="145" t="s">
        <v>218</v>
      </c>
      <c r="F560" s="146" t="s">
        <v>2062</v>
      </c>
      <c r="I560" s="147"/>
      <c r="L560" s="33"/>
      <c r="M560" s="148"/>
      <c r="T560" s="54"/>
      <c r="AT560" s="18" t="s">
        <v>218</v>
      </c>
      <c r="AU560" s="18" t="s">
        <v>82</v>
      </c>
    </row>
    <row r="561" spans="2:51" s="13" customFormat="1" ht="12">
      <c r="B561" s="157"/>
      <c r="D561" s="145" t="s">
        <v>222</v>
      </c>
      <c r="F561" s="159" t="s">
        <v>2064</v>
      </c>
      <c r="H561" s="160">
        <v>155.777</v>
      </c>
      <c r="I561" s="161"/>
      <c r="L561" s="157"/>
      <c r="M561" s="162"/>
      <c r="T561" s="163"/>
      <c r="AT561" s="158" t="s">
        <v>222</v>
      </c>
      <c r="AU561" s="158" t="s">
        <v>82</v>
      </c>
      <c r="AV561" s="13" t="s">
        <v>82</v>
      </c>
      <c r="AW561" s="13" t="s">
        <v>4</v>
      </c>
      <c r="AX561" s="13" t="s">
        <v>80</v>
      </c>
      <c r="AY561" s="158" t="s">
        <v>208</v>
      </c>
    </row>
    <row r="562" spans="2:65" s="1" customFormat="1" ht="24.2" customHeight="1">
      <c r="B562" s="33"/>
      <c r="C562" s="132" t="s">
        <v>2065</v>
      </c>
      <c r="D562" s="132" t="s">
        <v>212</v>
      </c>
      <c r="E562" s="133" t="s">
        <v>2066</v>
      </c>
      <c r="F562" s="134" t="s">
        <v>2067</v>
      </c>
      <c r="G562" s="135" t="s">
        <v>236</v>
      </c>
      <c r="H562" s="136">
        <v>61.96</v>
      </c>
      <c r="I562" s="137"/>
      <c r="J562" s="138">
        <f>ROUND(I562*H562,2)</f>
        <v>0</v>
      </c>
      <c r="K562" s="134" t="s">
        <v>216</v>
      </c>
      <c r="L562" s="33"/>
      <c r="M562" s="139" t="s">
        <v>19</v>
      </c>
      <c r="N562" s="140" t="s">
        <v>45</v>
      </c>
      <c r="P562" s="141">
        <f>O562*H562</f>
        <v>0</v>
      </c>
      <c r="Q562" s="141">
        <v>0.00339</v>
      </c>
      <c r="R562" s="141">
        <f>Q562*H562</f>
        <v>0.2100444</v>
      </c>
      <c r="S562" s="141">
        <v>0</v>
      </c>
      <c r="T562" s="142">
        <f>S562*H562</f>
        <v>0</v>
      </c>
      <c r="AR562" s="143" t="s">
        <v>112</v>
      </c>
      <c r="AT562" s="143" t="s">
        <v>212</v>
      </c>
      <c r="AU562" s="143" t="s">
        <v>82</v>
      </c>
      <c r="AY562" s="18" t="s">
        <v>208</v>
      </c>
      <c r="BE562" s="144">
        <f>IF(N562="základní",J562,0)</f>
        <v>0</v>
      </c>
      <c r="BF562" s="144">
        <f>IF(N562="snížená",J562,0)</f>
        <v>0</v>
      </c>
      <c r="BG562" s="144">
        <f>IF(N562="zákl. přenesená",J562,0)</f>
        <v>0</v>
      </c>
      <c r="BH562" s="144">
        <f>IF(N562="sníž. přenesená",J562,0)</f>
        <v>0</v>
      </c>
      <c r="BI562" s="144">
        <f>IF(N562="nulová",J562,0)</f>
        <v>0</v>
      </c>
      <c r="BJ562" s="18" t="s">
        <v>80</v>
      </c>
      <c r="BK562" s="144">
        <f>ROUND(I562*H562,2)</f>
        <v>0</v>
      </c>
      <c r="BL562" s="18" t="s">
        <v>112</v>
      </c>
      <c r="BM562" s="143" t="s">
        <v>2068</v>
      </c>
    </row>
    <row r="563" spans="2:47" s="1" customFormat="1" ht="19.5">
      <c r="B563" s="33"/>
      <c r="D563" s="145" t="s">
        <v>218</v>
      </c>
      <c r="F563" s="146" t="s">
        <v>2069</v>
      </c>
      <c r="I563" s="147"/>
      <c r="L563" s="33"/>
      <c r="M563" s="148"/>
      <c r="T563" s="54"/>
      <c r="AT563" s="18" t="s">
        <v>218</v>
      </c>
      <c r="AU563" s="18" t="s">
        <v>82</v>
      </c>
    </row>
    <row r="564" spans="2:47" s="1" customFormat="1" ht="12">
      <c r="B564" s="33"/>
      <c r="D564" s="149" t="s">
        <v>220</v>
      </c>
      <c r="F564" s="150" t="s">
        <v>2070</v>
      </c>
      <c r="I564" s="147"/>
      <c r="L564" s="33"/>
      <c r="M564" s="148"/>
      <c r="T564" s="54"/>
      <c r="AT564" s="18" t="s">
        <v>220</v>
      </c>
      <c r="AU564" s="18" t="s">
        <v>82</v>
      </c>
    </row>
    <row r="565" spans="2:51" s="13" customFormat="1" ht="12">
      <c r="B565" s="157"/>
      <c r="D565" s="145" t="s">
        <v>222</v>
      </c>
      <c r="E565" s="158" t="s">
        <v>19</v>
      </c>
      <c r="F565" s="159" t="s">
        <v>2008</v>
      </c>
      <c r="H565" s="160">
        <v>49.44</v>
      </c>
      <c r="I565" s="161"/>
      <c r="L565" s="157"/>
      <c r="M565" s="162"/>
      <c r="T565" s="163"/>
      <c r="AT565" s="158" t="s">
        <v>222</v>
      </c>
      <c r="AU565" s="158" t="s">
        <v>82</v>
      </c>
      <c r="AV565" s="13" t="s">
        <v>82</v>
      </c>
      <c r="AW565" s="13" t="s">
        <v>35</v>
      </c>
      <c r="AX565" s="13" t="s">
        <v>74</v>
      </c>
      <c r="AY565" s="158" t="s">
        <v>208</v>
      </c>
    </row>
    <row r="566" spans="2:51" s="13" customFormat="1" ht="12">
      <c r="B566" s="157"/>
      <c r="D566" s="145" t="s">
        <v>222</v>
      </c>
      <c r="E566" s="158" t="s">
        <v>19</v>
      </c>
      <c r="F566" s="159" t="s">
        <v>2009</v>
      </c>
      <c r="H566" s="160">
        <v>12.52</v>
      </c>
      <c r="I566" s="161"/>
      <c r="L566" s="157"/>
      <c r="M566" s="162"/>
      <c r="T566" s="163"/>
      <c r="AT566" s="158" t="s">
        <v>222</v>
      </c>
      <c r="AU566" s="158" t="s">
        <v>82</v>
      </c>
      <c r="AV566" s="13" t="s">
        <v>82</v>
      </c>
      <c r="AW566" s="13" t="s">
        <v>35</v>
      </c>
      <c r="AX566" s="13" t="s">
        <v>74</v>
      </c>
      <c r="AY566" s="158" t="s">
        <v>208</v>
      </c>
    </row>
    <row r="567" spans="2:51" s="14" customFormat="1" ht="12">
      <c r="B567" s="164"/>
      <c r="D567" s="145" t="s">
        <v>222</v>
      </c>
      <c r="E567" s="165" t="s">
        <v>19</v>
      </c>
      <c r="F567" s="166" t="s">
        <v>226</v>
      </c>
      <c r="H567" s="167">
        <v>61.96</v>
      </c>
      <c r="I567" s="168"/>
      <c r="L567" s="164"/>
      <c r="M567" s="169"/>
      <c r="T567" s="170"/>
      <c r="AT567" s="165" t="s">
        <v>222</v>
      </c>
      <c r="AU567" s="165" t="s">
        <v>82</v>
      </c>
      <c r="AV567" s="14" t="s">
        <v>112</v>
      </c>
      <c r="AW567" s="14" t="s">
        <v>35</v>
      </c>
      <c r="AX567" s="14" t="s">
        <v>80</v>
      </c>
      <c r="AY567" s="165" t="s">
        <v>208</v>
      </c>
    </row>
    <row r="568" spans="2:65" s="1" customFormat="1" ht="16.5" customHeight="1">
      <c r="B568" s="33"/>
      <c r="C568" s="171" t="s">
        <v>2071</v>
      </c>
      <c r="D568" s="171" t="s">
        <v>242</v>
      </c>
      <c r="E568" s="172" t="s">
        <v>2072</v>
      </c>
      <c r="F568" s="173" t="s">
        <v>2073</v>
      </c>
      <c r="G568" s="174" t="s">
        <v>215</v>
      </c>
      <c r="H568" s="175">
        <v>20.447</v>
      </c>
      <c r="I568" s="176"/>
      <c r="J568" s="177">
        <f>ROUND(I568*H568,2)</f>
        <v>0</v>
      </c>
      <c r="K568" s="173" t="s">
        <v>19</v>
      </c>
      <c r="L568" s="178"/>
      <c r="M568" s="179" t="s">
        <v>19</v>
      </c>
      <c r="N568" s="180" t="s">
        <v>45</v>
      </c>
      <c r="P568" s="141">
        <f>O568*H568</f>
        <v>0</v>
      </c>
      <c r="Q568" s="141">
        <v>0.002</v>
      </c>
      <c r="R568" s="141">
        <f>Q568*H568</f>
        <v>0.040894</v>
      </c>
      <c r="S568" s="141">
        <v>0</v>
      </c>
      <c r="T568" s="142">
        <f>S568*H568</f>
        <v>0</v>
      </c>
      <c r="AR568" s="143" t="s">
        <v>245</v>
      </c>
      <c r="AT568" s="143" t="s">
        <v>242</v>
      </c>
      <c r="AU568" s="143" t="s">
        <v>82</v>
      </c>
      <c r="AY568" s="18" t="s">
        <v>208</v>
      </c>
      <c r="BE568" s="144">
        <f>IF(N568="základní",J568,0)</f>
        <v>0</v>
      </c>
      <c r="BF568" s="144">
        <f>IF(N568="snížená",J568,0)</f>
        <v>0</v>
      </c>
      <c r="BG568" s="144">
        <f>IF(N568="zákl. přenesená",J568,0)</f>
        <v>0</v>
      </c>
      <c r="BH568" s="144">
        <f>IF(N568="sníž. přenesená",J568,0)</f>
        <v>0</v>
      </c>
      <c r="BI568" s="144">
        <f>IF(N568="nulová",J568,0)</f>
        <v>0</v>
      </c>
      <c r="BJ568" s="18" t="s">
        <v>80</v>
      </c>
      <c r="BK568" s="144">
        <f>ROUND(I568*H568,2)</f>
        <v>0</v>
      </c>
      <c r="BL568" s="18" t="s">
        <v>112</v>
      </c>
      <c r="BM568" s="143" t="s">
        <v>2074</v>
      </c>
    </row>
    <row r="569" spans="2:47" s="1" customFormat="1" ht="12">
      <c r="B569" s="33"/>
      <c r="D569" s="145" t="s">
        <v>218</v>
      </c>
      <c r="F569" s="146" t="s">
        <v>2073</v>
      </c>
      <c r="I569" s="147"/>
      <c r="L569" s="33"/>
      <c r="M569" s="148"/>
      <c r="T569" s="54"/>
      <c r="AT569" s="18" t="s">
        <v>218</v>
      </c>
      <c r="AU569" s="18" t="s">
        <v>82</v>
      </c>
    </row>
    <row r="570" spans="2:51" s="13" customFormat="1" ht="12">
      <c r="B570" s="157"/>
      <c r="D570" s="145" t="s">
        <v>222</v>
      </c>
      <c r="F570" s="159" t="s">
        <v>2075</v>
      </c>
      <c r="H570" s="160">
        <v>20.447</v>
      </c>
      <c r="I570" s="161"/>
      <c r="L570" s="157"/>
      <c r="M570" s="162"/>
      <c r="T570" s="163"/>
      <c r="AT570" s="158" t="s">
        <v>222</v>
      </c>
      <c r="AU570" s="158" t="s">
        <v>82</v>
      </c>
      <c r="AV570" s="13" t="s">
        <v>82</v>
      </c>
      <c r="AW570" s="13" t="s">
        <v>4</v>
      </c>
      <c r="AX570" s="13" t="s">
        <v>80</v>
      </c>
      <c r="AY570" s="158" t="s">
        <v>208</v>
      </c>
    </row>
    <row r="571" spans="2:65" s="1" customFormat="1" ht="24.2" customHeight="1">
      <c r="B571" s="33"/>
      <c r="C571" s="132" t="s">
        <v>2076</v>
      </c>
      <c r="D571" s="132" t="s">
        <v>212</v>
      </c>
      <c r="E571" s="133" t="s">
        <v>2077</v>
      </c>
      <c r="F571" s="134" t="s">
        <v>2078</v>
      </c>
      <c r="G571" s="135" t="s">
        <v>215</v>
      </c>
      <c r="H571" s="136">
        <v>152.723</v>
      </c>
      <c r="I571" s="137"/>
      <c r="J571" s="138">
        <f>ROUND(I571*H571,2)</f>
        <v>0</v>
      </c>
      <c r="K571" s="134" t="s">
        <v>216</v>
      </c>
      <c r="L571" s="33"/>
      <c r="M571" s="139" t="s">
        <v>19</v>
      </c>
      <c r="N571" s="140" t="s">
        <v>45</v>
      </c>
      <c r="P571" s="141">
        <f>O571*H571</f>
        <v>0</v>
      </c>
      <c r="Q571" s="141">
        <v>8.06E-05</v>
      </c>
      <c r="R571" s="141">
        <f>Q571*H571</f>
        <v>0.0123094738</v>
      </c>
      <c r="S571" s="141">
        <v>0</v>
      </c>
      <c r="T571" s="142">
        <f>S571*H571</f>
        <v>0</v>
      </c>
      <c r="AR571" s="143" t="s">
        <v>112</v>
      </c>
      <c r="AT571" s="143" t="s">
        <v>212</v>
      </c>
      <c r="AU571" s="143" t="s">
        <v>82</v>
      </c>
      <c r="AY571" s="18" t="s">
        <v>208</v>
      </c>
      <c r="BE571" s="144">
        <f>IF(N571="základní",J571,0)</f>
        <v>0</v>
      </c>
      <c r="BF571" s="144">
        <f>IF(N571="snížená",J571,0)</f>
        <v>0</v>
      </c>
      <c r="BG571" s="144">
        <f>IF(N571="zákl. přenesená",J571,0)</f>
        <v>0</v>
      </c>
      <c r="BH571" s="144">
        <f>IF(N571="sníž. přenesená",J571,0)</f>
        <v>0</v>
      </c>
      <c r="BI571" s="144">
        <f>IF(N571="nulová",J571,0)</f>
        <v>0</v>
      </c>
      <c r="BJ571" s="18" t="s">
        <v>80</v>
      </c>
      <c r="BK571" s="144">
        <f>ROUND(I571*H571,2)</f>
        <v>0</v>
      </c>
      <c r="BL571" s="18" t="s">
        <v>112</v>
      </c>
      <c r="BM571" s="143" t="s">
        <v>2079</v>
      </c>
    </row>
    <row r="572" spans="2:47" s="1" customFormat="1" ht="19.5">
      <c r="B572" s="33"/>
      <c r="D572" s="145" t="s">
        <v>218</v>
      </c>
      <c r="F572" s="146" t="s">
        <v>2080</v>
      </c>
      <c r="I572" s="147"/>
      <c r="L572" s="33"/>
      <c r="M572" s="148"/>
      <c r="T572" s="54"/>
      <c r="AT572" s="18" t="s">
        <v>218</v>
      </c>
      <c r="AU572" s="18" t="s">
        <v>82</v>
      </c>
    </row>
    <row r="573" spans="2:47" s="1" customFormat="1" ht="12">
      <c r="B573" s="33"/>
      <c r="D573" s="149" t="s">
        <v>220</v>
      </c>
      <c r="F573" s="150" t="s">
        <v>2081</v>
      </c>
      <c r="I573" s="147"/>
      <c r="L573" s="33"/>
      <c r="M573" s="148"/>
      <c r="T573" s="54"/>
      <c r="AT573" s="18" t="s">
        <v>220</v>
      </c>
      <c r="AU573" s="18" t="s">
        <v>82</v>
      </c>
    </row>
    <row r="574" spans="2:65" s="1" customFormat="1" ht="16.5" customHeight="1">
      <c r="B574" s="33"/>
      <c r="C574" s="132" t="s">
        <v>2082</v>
      </c>
      <c r="D574" s="132" t="s">
        <v>212</v>
      </c>
      <c r="E574" s="133" t="s">
        <v>2083</v>
      </c>
      <c r="F574" s="134" t="s">
        <v>2084</v>
      </c>
      <c r="G574" s="135" t="s">
        <v>236</v>
      </c>
      <c r="H574" s="136">
        <v>60.47</v>
      </c>
      <c r="I574" s="137"/>
      <c r="J574" s="138">
        <f>ROUND(I574*H574,2)</f>
        <v>0</v>
      </c>
      <c r="K574" s="134" t="s">
        <v>216</v>
      </c>
      <c r="L574" s="33"/>
      <c r="M574" s="139" t="s">
        <v>19</v>
      </c>
      <c r="N574" s="140" t="s">
        <v>45</v>
      </c>
      <c r="P574" s="141">
        <f>O574*H574</f>
        <v>0</v>
      </c>
      <c r="Q574" s="141">
        <v>3E-05</v>
      </c>
      <c r="R574" s="141">
        <f>Q574*H574</f>
        <v>0.0018141</v>
      </c>
      <c r="S574" s="141">
        <v>0</v>
      </c>
      <c r="T574" s="142">
        <f>S574*H574</f>
        <v>0</v>
      </c>
      <c r="AR574" s="143" t="s">
        <v>112</v>
      </c>
      <c r="AT574" s="143" t="s">
        <v>212</v>
      </c>
      <c r="AU574" s="143" t="s">
        <v>82</v>
      </c>
      <c r="AY574" s="18" t="s">
        <v>208</v>
      </c>
      <c r="BE574" s="144">
        <f>IF(N574="základní",J574,0)</f>
        <v>0</v>
      </c>
      <c r="BF574" s="144">
        <f>IF(N574="snížená",J574,0)</f>
        <v>0</v>
      </c>
      <c r="BG574" s="144">
        <f>IF(N574="zákl. přenesená",J574,0)</f>
        <v>0</v>
      </c>
      <c r="BH574" s="144">
        <f>IF(N574="sníž. přenesená",J574,0)</f>
        <v>0</v>
      </c>
      <c r="BI574" s="144">
        <f>IF(N574="nulová",J574,0)</f>
        <v>0</v>
      </c>
      <c r="BJ574" s="18" t="s">
        <v>80</v>
      </c>
      <c r="BK574" s="144">
        <f>ROUND(I574*H574,2)</f>
        <v>0</v>
      </c>
      <c r="BL574" s="18" t="s">
        <v>112</v>
      </c>
      <c r="BM574" s="143" t="s">
        <v>2085</v>
      </c>
    </row>
    <row r="575" spans="2:47" s="1" customFormat="1" ht="12">
      <c r="B575" s="33"/>
      <c r="D575" s="145" t="s">
        <v>218</v>
      </c>
      <c r="F575" s="146" t="s">
        <v>2086</v>
      </c>
      <c r="I575" s="147"/>
      <c r="L575" s="33"/>
      <c r="M575" s="148"/>
      <c r="T575" s="54"/>
      <c r="AT575" s="18" t="s">
        <v>218</v>
      </c>
      <c r="AU575" s="18" t="s">
        <v>82</v>
      </c>
    </row>
    <row r="576" spans="2:47" s="1" customFormat="1" ht="12">
      <c r="B576" s="33"/>
      <c r="D576" s="149" t="s">
        <v>220</v>
      </c>
      <c r="F576" s="150" t="s">
        <v>2087</v>
      </c>
      <c r="I576" s="147"/>
      <c r="L576" s="33"/>
      <c r="M576" s="148"/>
      <c r="T576" s="54"/>
      <c r="AT576" s="18" t="s">
        <v>220</v>
      </c>
      <c r="AU576" s="18" t="s">
        <v>82</v>
      </c>
    </row>
    <row r="577" spans="2:51" s="13" customFormat="1" ht="12">
      <c r="B577" s="157"/>
      <c r="D577" s="145" t="s">
        <v>222</v>
      </c>
      <c r="E577" s="158" t="s">
        <v>19</v>
      </c>
      <c r="F577" s="159" t="s">
        <v>2088</v>
      </c>
      <c r="H577" s="160">
        <v>45</v>
      </c>
      <c r="I577" s="161"/>
      <c r="L577" s="157"/>
      <c r="M577" s="162"/>
      <c r="T577" s="163"/>
      <c r="AT577" s="158" t="s">
        <v>222</v>
      </c>
      <c r="AU577" s="158" t="s">
        <v>82</v>
      </c>
      <c r="AV577" s="13" t="s">
        <v>82</v>
      </c>
      <c r="AW577" s="13" t="s">
        <v>35</v>
      </c>
      <c r="AX577" s="13" t="s">
        <v>74</v>
      </c>
      <c r="AY577" s="158" t="s">
        <v>208</v>
      </c>
    </row>
    <row r="578" spans="2:51" s="13" customFormat="1" ht="12">
      <c r="B578" s="157"/>
      <c r="D578" s="145" t="s">
        <v>222</v>
      </c>
      <c r="E578" s="158" t="s">
        <v>19</v>
      </c>
      <c r="F578" s="159" t="s">
        <v>2089</v>
      </c>
      <c r="H578" s="160">
        <v>12.47</v>
      </c>
      <c r="I578" s="161"/>
      <c r="L578" s="157"/>
      <c r="M578" s="162"/>
      <c r="T578" s="163"/>
      <c r="AT578" s="158" t="s">
        <v>222</v>
      </c>
      <c r="AU578" s="158" t="s">
        <v>82</v>
      </c>
      <c r="AV578" s="13" t="s">
        <v>82</v>
      </c>
      <c r="AW578" s="13" t="s">
        <v>35</v>
      </c>
      <c r="AX578" s="13" t="s">
        <v>74</v>
      </c>
      <c r="AY578" s="158" t="s">
        <v>208</v>
      </c>
    </row>
    <row r="579" spans="2:51" s="13" customFormat="1" ht="12">
      <c r="B579" s="157"/>
      <c r="D579" s="145" t="s">
        <v>222</v>
      </c>
      <c r="E579" s="158" t="s">
        <v>19</v>
      </c>
      <c r="F579" s="159" t="s">
        <v>2090</v>
      </c>
      <c r="H579" s="160">
        <v>1.2</v>
      </c>
      <c r="I579" s="161"/>
      <c r="L579" s="157"/>
      <c r="M579" s="162"/>
      <c r="T579" s="163"/>
      <c r="AT579" s="158" t="s">
        <v>222</v>
      </c>
      <c r="AU579" s="158" t="s">
        <v>82</v>
      </c>
      <c r="AV579" s="13" t="s">
        <v>82</v>
      </c>
      <c r="AW579" s="13" t="s">
        <v>35</v>
      </c>
      <c r="AX579" s="13" t="s">
        <v>74</v>
      </c>
      <c r="AY579" s="158" t="s">
        <v>208</v>
      </c>
    </row>
    <row r="580" spans="2:51" s="13" customFormat="1" ht="12">
      <c r="B580" s="157"/>
      <c r="D580" s="145" t="s">
        <v>222</v>
      </c>
      <c r="E580" s="158" t="s">
        <v>19</v>
      </c>
      <c r="F580" s="159" t="s">
        <v>2091</v>
      </c>
      <c r="H580" s="160">
        <v>1.8</v>
      </c>
      <c r="I580" s="161"/>
      <c r="L580" s="157"/>
      <c r="M580" s="162"/>
      <c r="T580" s="163"/>
      <c r="AT580" s="158" t="s">
        <v>222</v>
      </c>
      <c r="AU580" s="158" t="s">
        <v>82</v>
      </c>
      <c r="AV580" s="13" t="s">
        <v>82</v>
      </c>
      <c r="AW580" s="13" t="s">
        <v>35</v>
      </c>
      <c r="AX580" s="13" t="s">
        <v>74</v>
      </c>
      <c r="AY580" s="158" t="s">
        <v>208</v>
      </c>
    </row>
    <row r="581" spans="2:51" s="14" customFormat="1" ht="12">
      <c r="B581" s="164"/>
      <c r="D581" s="145" t="s">
        <v>222</v>
      </c>
      <c r="E581" s="165" t="s">
        <v>19</v>
      </c>
      <c r="F581" s="166" t="s">
        <v>226</v>
      </c>
      <c r="H581" s="167">
        <v>60.47</v>
      </c>
      <c r="I581" s="168"/>
      <c r="L581" s="164"/>
      <c r="M581" s="169"/>
      <c r="T581" s="170"/>
      <c r="AT581" s="165" t="s">
        <v>222</v>
      </c>
      <c r="AU581" s="165" t="s">
        <v>82</v>
      </c>
      <c r="AV581" s="14" t="s">
        <v>112</v>
      </c>
      <c r="AW581" s="14" t="s">
        <v>35</v>
      </c>
      <c r="AX581" s="14" t="s">
        <v>80</v>
      </c>
      <c r="AY581" s="165" t="s">
        <v>208</v>
      </c>
    </row>
    <row r="582" spans="2:65" s="1" customFormat="1" ht="16.5" customHeight="1">
      <c r="B582" s="33"/>
      <c r="C582" s="171" t="s">
        <v>2092</v>
      </c>
      <c r="D582" s="171" t="s">
        <v>242</v>
      </c>
      <c r="E582" s="172" t="s">
        <v>2093</v>
      </c>
      <c r="F582" s="173" t="s">
        <v>2094</v>
      </c>
      <c r="G582" s="174" t="s">
        <v>236</v>
      </c>
      <c r="H582" s="175">
        <v>63.494</v>
      </c>
      <c r="I582" s="176"/>
      <c r="J582" s="177">
        <f>ROUND(I582*H582,2)</f>
        <v>0</v>
      </c>
      <c r="K582" s="173" t="s">
        <v>216</v>
      </c>
      <c r="L582" s="178"/>
      <c r="M582" s="179" t="s">
        <v>19</v>
      </c>
      <c r="N582" s="180" t="s">
        <v>45</v>
      </c>
      <c r="P582" s="141">
        <f>O582*H582</f>
        <v>0</v>
      </c>
      <c r="Q582" s="141">
        <v>0.00032</v>
      </c>
      <c r="R582" s="141">
        <f>Q582*H582</f>
        <v>0.020318080000000002</v>
      </c>
      <c r="S582" s="141">
        <v>0</v>
      </c>
      <c r="T582" s="142">
        <f>S582*H582</f>
        <v>0</v>
      </c>
      <c r="AR582" s="143" t="s">
        <v>245</v>
      </c>
      <c r="AT582" s="143" t="s">
        <v>242</v>
      </c>
      <c r="AU582" s="143" t="s">
        <v>82</v>
      </c>
      <c r="AY582" s="18" t="s">
        <v>208</v>
      </c>
      <c r="BE582" s="144">
        <f>IF(N582="základní",J582,0)</f>
        <v>0</v>
      </c>
      <c r="BF582" s="144">
        <f>IF(N582="snížená",J582,0)</f>
        <v>0</v>
      </c>
      <c r="BG582" s="144">
        <f>IF(N582="zákl. přenesená",J582,0)</f>
        <v>0</v>
      </c>
      <c r="BH582" s="144">
        <f>IF(N582="sníž. přenesená",J582,0)</f>
        <v>0</v>
      </c>
      <c r="BI582" s="144">
        <f>IF(N582="nulová",J582,0)</f>
        <v>0</v>
      </c>
      <c r="BJ582" s="18" t="s">
        <v>80</v>
      </c>
      <c r="BK582" s="144">
        <f>ROUND(I582*H582,2)</f>
        <v>0</v>
      </c>
      <c r="BL582" s="18" t="s">
        <v>112</v>
      </c>
      <c r="BM582" s="143" t="s">
        <v>2095</v>
      </c>
    </row>
    <row r="583" spans="2:47" s="1" customFormat="1" ht="12">
      <c r="B583" s="33"/>
      <c r="D583" s="145" t="s">
        <v>218</v>
      </c>
      <c r="F583" s="146" t="s">
        <v>2094</v>
      </c>
      <c r="I583" s="147"/>
      <c r="L583" s="33"/>
      <c r="M583" s="148"/>
      <c r="T583" s="54"/>
      <c r="AT583" s="18" t="s">
        <v>218</v>
      </c>
      <c r="AU583" s="18" t="s">
        <v>82</v>
      </c>
    </row>
    <row r="584" spans="2:51" s="13" customFormat="1" ht="12">
      <c r="B584" s="157"/>
      <c r="D584" s="145" t="s">
        <v>222</v>
      </c>
      <c r="E584" s="158" t="s">
        <v>19</v>
      </c>
      <c r="F584" s="159" t="s">
        <v>2096</v>
      </c>
      <c r="H584" s="160">
        <v>63.494</v>
      </c>
      <c r="I584" s="161"/>
      <c r="L584" s="157"/>
      <c r="M584" s="162"/>
      <c r="T584" s="163"/>
      <c r="AT584" s="158" t="s">
        <v>222</v>
      </c>
      <c r="AU584" s="158" t="s">
        <v>82</v>
      </c>
      <c r="AV584" s="13" t="s">
        <v>82</v>
      </c>
      <c r="AW584" s="13" t="s">
        <v>35</v>
      </c>
      <c r="AX584" s="13" t="s">
        <v>80</v>
      </c>
      <c r="AY584" s="158" t="s">
        <v>208</v>
      </c>
    </row>
    <row r="585" spans="2:65" s="1" customFormat="1" ht="16.5" customHeight="1">
      <c r="B585" s="33"/>
      <c r="C585" s="132" t="s">
        <v>2097</v>
      </c>
      <c r="D585" s="132" t="s">
        <v>212</v>
      </c>
      <c r="E585" s="133" t="s">
        <v>2098</v>
      </c>
      <c r="F585" s="134" t="s">
        <v>2099</v>
      </c>
      <c r="G585" s="135" t="s">
        <v>236</v>
      </c>
      <c r="H585" s="136">
        <v>126.76</v>
      </c>
      <c r="I585" s="137"/>
      <c r="J585" s="138">
        <f>ROUND(I585*H585,2)</f>
        <v>0</v>
      </c>
      <c r="K585" s="134" t="s">
        <v>216</v>
      </c>
      <c r="L585" s="33"/>
      <c r="M585" s="139" t="s">
        <v>19</v>
      </c>
      <c r="N585" s="140" t="s">
        <v>45</v>
      </c>
      <c r="P585" s="141">
        <f>O585*H585</f>
        <v>0</v>
      </c>
      <c r="Q585" s="141">
        <v>0</v>
      </c>
      <c r="R585" s="141">
        <f>Q585*H585</f>
        <v>0</v>
      </c>
      <c r="S585" s="141">
        <v>0</v>
      </c>
      <c r="T585" s="142">
        <f>S585*H585</f>
        <v>0</v>
      </c>
      <c r="AR585" s="143" t="s">
        <v>112</v>
      </c>
      <c r="AT585" s="143" t="s">
        <v>212</v>
      </c>
      <c r="AU585" s="143" t="s">
        <v>82</v>
      </c>
      <c r="AY585" s="18" t="s">
        <v>208</v>
      </c>
      <c r="BE585" s="144">
        <f>IF(N585="základní",J585,0)</f>
        <v>0</v>
      </c>
      <c r="BF585" s="144">
        <f>IF(N585="snížená",J585,0)</f>
        <v>0</v>
      </c>
      <c r="BG585" s="144">
        <f>IF(N585="zákl. přenesená",J585,0)</f>
        <v>0</v>
      </c>
      <c r="BH585" s="144">
        <f>IF(N585="sníž. přenesená",J585,0)</f>
        <v>0</v>
      </c>
      <c r="BI585" s="144">
        <f>IF(N585="nulová",J585,0)</f>
        <v>0</v>
      </c>
      <c r="BJ585" s="18" t="s">
        <v>80</v>
      </c>
      <c r="BK585" s="144">
        <f>ROUND(I585*H585,2)</f>
        <v>0</v>
      </c>
      <c r="BL585" s="18" t="s">
        <v>112</v>
      </c>
      <c r="BM585" s="143" t="s">
        <v>2100</v>
      </c>
    </row>
    <row r="586" spans="2:47" s="1" customFormat="1" ht="12">
      <c r="B586" s="33"/>
      <c r="D586" s="145" t="s">
        <v>218</v>
      </c>
      <c r="F586" s="146" t="s">
        <v>2101</v>
      </c>
      <c r="I586" s="147"/>
      <c r="L586" s="33"/>
      <c r="M586" s="148"/>
      <c r="T586" s="54"/>
      <c r="AT586" s="18" t="s">
        <v>218</v>
      </c>
      <c r="AU586" s="18" t="s">
        <v>82</v>
      </c>
    </row>
    <row r="587" spans="2:47" s="1" customFormat="1" ht="12">
      <c r="B587" s="33"/>
      <c r="D587" s="149" t="s">
        <v>220</v>
      </c>
      <c r="F587" s="150" t="s">
        <v>2102</v>
      </c>
      <c r="I587" s="147"/>
      <c r="L587" s="33"/>
      <c r="M587" s="148"/>
      <c r="T587" s="54"/>
      <c r="AT587" s="18" t="s">
        <v>220</v>
      </c>
      <c r="AU587" s="18" t="s">
        <v>82</v>
      </c>
    </row>
    <row r="588" spans="2:51" s="13" customFormat="1" ht="12">
      <c r="B588" s="157"/>
      <c r="D588" s="145" t="s">
        <v>222</v>
      </c>
      <c r="E588" s="158" t="s">
        <v>19</v>
      </c>
      <c r="F588" s="159" t="s">
        <v>2008</v>
      </c>
      <c r="H588" s="160">
        <v>49.44</v>
      </c>
      <c r="I588" s="161"/>
      <c r="L588" s="157"/>
      <c r="M588" s="162"/>
      <c r="T588" s="163"/>
      <c r="AT588" s="158" t="s">
        <v>222</v>
      </c>
      <c r="AU588" s="158" t="s">
        <v>82</v>
      </c>
      <c r="AV588" s="13" t="s">
        <v>82</v>
      </c>
      <c r="AW588" s="13" t="s">
        <v>35</v>
      </c>
      <c r="AX588" s="13" t="s">
        <v>74</v>
      </c>
      <c r="AY588" s="158" t="s">
        <v>208</v>
      </c>
    </row>
    <row r="589" spans="2:51" s="13" customFormat="1" ht="12">
      <c r="B589" s="157"/>
      <c r="D589" s="145" t="s">
        <v>222</v>
      </c>
      <c r="E589" s="158" t="s">
        <v>19</v>
      </c>
      <c r="F589" s="159" t="s">
        <v>2009</v>
      </c>
      <c r="H589" s="160">
        <v>12.52</v>
      </c>
      <c r="I589" s="161"/>
      <c r="L589" s="157"/>
      <c r="M589" s="162"/>
      <c r="T589" s="163"/>
      <c r="AT589" s="158" t="s">
        <v>222</v>
      </c>
      <c r="AU589" s="158" t="s">
        <v>82</v>
      </c>
      <c r="AV589" s="13" t="s">
        <v>82</v>
      </c>
      <c r="AW589" s="13" t="s">
        <v>35</v>
      </c>
      <c r="AX589" s="13" t="s">
        <v>74</v>
      </c>
      <c r="AY589" s="158" t="s">
        <v>208</v>
      </c>
    </row>
    <row r="590" spans="2:51" s="13" customFormat="1" ht="12">
      <c r="B590" s="157"/>
      <c r="D590" s="145" t="s">
        <v>222</v>
      </c>
      <c r="E590" s="158" t="s">
        <v>19</v>
      </c>
      <c r="F590" s="159" t="s">
        <v>2103</v>
      </c>
      <c r="H590" s="160">
        <v>56.8</v>
      </c>
      <c r="I590" s="161"/>
      <c r="L590" s="157"/>
      <c r="M590" s="162"/>
      <c r="T590" s="163"/>
      <c r="AT590" s="158" t="s">
        <v>222</v>
      </c>
      <c r="AU590" s="158" t="s">
        <v>82</v>
      </c>
      <c r="AV590" s="13" t="s">
        <v>82</v>
      </c>
      <c r="AW590" s="13" t="s">
        <v>35</v>
      </c>
      <c r="AX590" s="13" t="s">
        <v>74</v>
      </c>
      <c r="AY590" s="158" t="s">
        <v>208</v>
      </c>
    </row>
    <row r="591" spans="2:51" s="13" customFormat="1" ht="12">
      <c r="B591" s="157"/>
      <c r="D591" s="145" t="s">
        <v>222</v>
      </c>
      <c r="E591" s="158" t="s">
        <v>19</v>
      </c>
      <c r="F591" s="159" t="s">
        <v>2104</v>
      </c>
      <c r="H591" s="160">
        <v>8</v>
      </c>
      <c r="I591" s="161"/>
      <c r="L591" s="157"/>
      <c r="M591" s="162"/>
      <c r="T591" s="163"/>
      <c r="AT591" s="158" t="s">
        <v>222</v>
      </c>
      <c r="AU591" s="158" t="s">
        <v>82</v>
      </c>
      <c r="AV591" s="13" t="s">
        <v>82</v>
      </c>
      <c r="AW591" s="13" t="s">
        <v>35</v>
      </c>
      <c r="AX591" s="13" t="s">
        <v>74</v>
      </c>
      <c r="AY591" s="158" t="s">
        <v>208</v>
      </c>
    </row>
    <row r="592" spans="2:51" s="14" customFormat="1" ht="12">
      <c r="B592" s="164"/>
      <c r="D592" s="145" t="s">
        <v>222</v>
      </c>
      <c r="E592" s="165" t="s">
        <v>19</v>
      </c>
      <c r="F592" s="166" t="s">
        <v>226</v>
      </c>
      <c r="H592" s="167">
        <v>126.76</v>
      </c>
      <c r="I592" s="168"/>
      <c r="L592" s="164"/>
      <c r="M592" s="169"/>
      <c r="T592" s="170"/>
      <c r="AT592" s="165" t="s">
        <v>222</v>
      </c>
      <c r="AU592" s="165" t="s">
        <v>82</v>
      </c>
      <c r="AV592" s="14" t="s">
        <v>112</v>
      </c>
      <c r="AW592" s="14" t="s">
        <v>35</v>
      </c>
      <c r="AX592" s="14" t="s">
        <v>80</v>
      </c>
      <c r="AY592" s="165" t="s">
        <v>208</v>
      </c>
    </row>
    <row r="593" spans="2:65" s="1" customFormat="1" ht="16.5" customHeight="1">
      <c r="B593" s="33"/>
      <c r="C593" s="171" t="s">
        <v>2105</v>
      </c>
      <c r="D593" s="171" t="s">
        <v>242</v>
      </c>
      <c r="E593" s="172" t="s">
        <v>2106</v>
      </c>
      <c r="F593" s="173" t="s">
        <v>2107</v>
      </c>
      <c r="G593" s="174" t="s">
        <v>236</v>
      </c>
      <c r="H593" s="175">
        <v>133.098</v>
      </c>
      <c r="I593" s="176"/>
      <c r="J593" s="177">
        <f>ROUND(I593*H593,2)</f>
        <v>0</v>
      </c>
      <c r="K593" s="173" t="s">
        <v>216</v>
      </c>
      <c r="L593" s="178"/>
      <c r="M593" s="179" t="s">
        <v>19</v>
      </c>
      <c r="N593" s="180" t="s">
        <v>45</v>
      </c>
      <c r="P593" s="141">
        <f>O593*H593</f>
        <v>0</v>
      </c>
      <c r="Q593" s="141">
        <v>0.00011</v>
      </c>
      <c r="R593" s="141">
        <f>Q593*H593</f>
        <v>0.014640780000000003</v>
      </c>
      <c r="S593" s="141">
        <v>0</v>
      </c>
      <c r="T593" s="142">
        <f>S593*H593</f>
        <v>0</v>
      </c>
      <c r="AR593" s="143" t="s">
        <v>245</v>
      </c>
      <c r="AT593" s="143" t="s">
        <v>242</v>
      </c>
      <c r="AU593" s="143" t="s">
        <v>82</v>
      </c>
      <c r="AY593" s="18" t="s">
        <v>208</v>
      </c>
      <c r="BE593" s="144">
        <f>IF(N593="základní",J593,0)</f>
        <v>0</v>
      </c>
      <c r="BF593" s="144">
        <f>IF(N593="snížená",J593,0)</f>
        <v>0</v>
      </c>
      <c r="BG593" s="144">
        <f>IF(N593="zákl. přenesená",J593,0)</f>
        <v>0</v>
      </c>
      <c r="BH593" s="144">
        <f>IF(N593="sníž. přenesená",J593,0)</f>
        <v>0</v>
      </c>
      <c r="BI593" s="144">
        <f>IF(N593="nulová",J593,0)</f>
        <v>0</v>
      </c>
      <c r="BJ593" s="18" t="s">
        <v>80</v>
      </c>
      <c r="BK593" s="144">
        <f>ROUND(I593*H593,2)</f>
        <v>0</v>
      </c>
      <c r="BL593" s="18" t="s">
        <v>112</v>
      </c>
      <c r="BM593" s="143" t="s">
        <v>2108</v>
      </c>
    </row>
    <row r="594" spans="2:47" s="1" customFormat="1" ht="12">
      <c r="B594" s="33"/>
      <c r="D594" s="145" t="s">
        <v>218</v>
      </c>
      <c r="F594" s="146" t="s">
        <v>2107</v>
      </c>
      <c r="I594" s="147"/>
      <c r="L594" s="33"/>
      <c r="M594" s="148"/>
      <c r="T594" s="54"/>
      <c r="AT594" s="18" t="s">
        <v>218</v>
      </c>
      <c r="AU594" s="18" t="s">
        <v>82</v>
      </c>
    </row>
    <row r="595" spans="2:51" s="13" customFormat="1" ht="12">
      <c r="B595" s="157"/>
      <c r="D595" s="145" t="s">
        <v>222</v>
      </c>
      <c r="F595" s="159" t="s">
        <v>2109</v>
      </c>
      <c r="H595" s="160">
        <v>133.098</v>
      </c>
      <c r="I595" s="161"/>
      <c r="L595" s="157"/>
      <c r="M595" s="162"/>
      <c r="T595" s="163"/>
      <c r="AT595" s="158" t="s">
        <v>222</v>
      </c>
      <c r="AU595" s="158" t="s">
        <v>82</v>
      </c>
      <c r="AV595" s="13" t="s">
        <v>82</v>
      </c>
      <c r="AW595" s="13" t="s">
        <v>4</v>
      </c>
      <c r="AX595" s="13" t="s">
        <v>80</v>
      </c>
      <c r="AY595" s="158" t="s">
        <v>208</v>
      </c>
    </row>
    <row r="596" spans="2:65" s="1" customFormat="1" ht="16.5" customHeight="1">
      <c r="B596" s="33"/>
      <c r="C596" s="132" t="s">
        <v>2110</v>
      </c>
      <c r="D596" s="132" t="s">
        <v>212</v>
      </c>
      <c r="E596" s="133" t="s">
        <v>2111</v>
      </c>
      <c r="F596" s="134" t="s">
        <v>2112</v>
      </c>
      <c r="G596" s="135" t="s">
        <v>215</v>
      </c>
      <c r="H596" s="136">
        <v>478.225</v>
      </c>
      <c r="I596" s="137"/>
      <c r="J596" s="138">
        <f>ROUND(I596*H596,2)</f>
        <v>0</v>
      </c>
      <c r="K596" s="134" t="s">
        <v>216</v>
      </c>
      <c r="L596" s="33"/>
      <c r="M596" s="139" t="s">
        <v>19</v>
      </c>
      <c r="N596" s="140" t="s">
        <v>45</v>
      </c>
      <c r="P596" s="141">
        <f>O596*H596</f>
        <v>0</v>
      </c>
      <c r="Q596" s="141">
        <v>0.01433</v>
      </c>
      <c r="R596" s="141">
        <f>Q596*H596</f>
        <v>6.85296425</v>
      </c>
      <c r="S596" s="141">
        <v>0</v>
      </c>
      <c r="T596" s="142">
        <f>S596*H596</f>
        <v>0</v>
      </c>
      <c r="AR596" s="143" t="s">
        <v>112</v>
      </c>
      <c r="AT596" s="143" t="s">
        <v>212</v>
      </c>
      <c r="AU596" s="143" t="s">
        <v>82</v>
      </c>
      <c r="AY596" s="18" t="s">
        <v>208</v>
      </c>
      <c r="BE596" s="144">
        <f>IF(N596="základní",J596,0)</f>
        <v>0</v>
      </c>
      <c r="BF596" s="144">
        <f>IF(N596="snížená",J596,0)</f>
        <v>0</v>
      </c>
      <c r="BG596" s="144">
        <f>IF(N596="zákl. přenesená",J596,0)</f>
        <v>0</v>
      </c>
      <c r="BH596" s="144">
        <f>IF(N596="sníž. přenesená",J596,0)</f>
        <v>0</v>
      </c>
      <c r="BI596" s="144">
        <f>IF(N596="nulová",J596,0)</f>
        <v>0</v>
      </c>
      <c r="BJ596" s="18" t="s">
        <v>80</v>
      </c>
      <c r="BK596" s="144">
        <f>ROUND(I596*H596,2)</f>
        <v>0</v>
      </c>
      <c r="BL596" s="18" t="s">
        <v>112</v>
      </c>
      <c r="BM596" s="143" t="s">
        <v>2113</v>
      </c>
    </row>
    <row r="597" spans="2:47" s="1" customFormat="1" ht="19.5">
      <c r="B597" s="33"/>
      <c r="D597" s="145" t="s">
        <v>218</v>
      </c>
      <c r="F597" s="146" t="s">
        <v>2114</v>
      </c>
      <c r="I597" s="147"/>
      <c r="L597" s="33"/>
      <c r="M597" s="148"/>
      <c r="T597" s="54"/>
      <c r="AT597" s="18" t="s">
        <v>218</v>
      </c>
      <c r="AU597" s="18" t="s">
        <v>82</v>
      </c>
    </row>
    <row r="598" spans="2:47" s="1" customFormat="1" ht="12">
      <c r="B598" s="33"/>
      <c r="D598" s="149" t="s">
        <v>220</v>
      </c>
      <c r="F598" s="150" t="s">
        <v>2115</v>
      </c>
      <c r="I598" s="147"/>
      <c r="L598" s="33"/>
      <c r="M598" s="148"/>
      <c r="T598" s="54"/>
      <c r="AT598" s="18" t="s">
        <v>220</v>
      </c>
      <c r="AU598" s="18" t="s">
        <v>82</v>
      </c>
    </row>
    <row r="599" spans="2:51" s="13" customFormat="1" ht="12">
      <c r="B599" s="157"/>
      <c r="D599" s="145" t="s">
        <v>222</v>
      </c>
      <c r="E599" s="158" t="s">
        <v>19</v>
      </c>
      <c r="F599" s="159" t="s">
        <v>2116</v>
      </c>
      <c r="H599" s="160">
        <v>270.27</v>
      </c>
      <c r="I599" s="161"/>
      <c r="L599" s="157"/>
      <c r="M599" s="162"/>
      <c r="T599" s="163"/>
      <c r="AT599" s="158" t="s">
        <v>222</v>
      </c>
      <c r="AU599" s="158" t="s">
        <v>82</v>
      </c>
      <c r="AV599" s="13" t="s">
        <v>82</v>
      </c>
      <c r="AW599" s="13" t="s">
        <v>35</v>
      </c>
      <c r="AX599" s="13" t="s">
        <v>74</v>
      </c>
      <c r="AY599" s="158" t="s">
        <v>208</v>
      </c>
    </row>
    <row r="600" spans="2:51" s="13" customFormat="1" ht="12">
      <c r="B600" s="157"/>
      <c r="D600" s="145" t="s">
        <v>222</v>
      </c>
      <c r="E600" s="158" t="s">
        <v>19</v>
      </c>
      <c r="F600" s="159" t="s">
        <v>2116</v>
      </c>
      <c r="H600" s="160">
        <v>270.27</v>
      </c>
      <c r="I600" s="161"/>
      <c r="L600" s="157"/>
      <c r="M600" s="162"/>
      <c r="T600" s="163"/>
      <c r="AT600" s="158" t="s">
        <v>222</v>
      </c>
      <c r="AU600" s="158" t="s">
        <v>82</v>
      </c>
      <c r="AV600" s="13" t="s">
        <v>82</v>
      </c>
      <c r="AW600" s="13" t="s">
        <v>35</v>
      </c>
      <c r="AX600" s="13" t="s">
        <v>74</v>
      </c>
      <c r="AY600" s="158" t="s">
        <v>208</v>
      </c>
    </row>
    <row r="601" spans="2:51" s="15" customFormat="1" ht="12">
      <c r="B601" s="191"/>
      <c r="D601" s="145" t="s">
        <v>222</v>
      </c>
      <c r="E601" s="192" t="s">
        <v>19</v>
      </c>
      <c r="F601" s="193" t="s">
        <v>1969</v>
      </c>
      <c r="H601" s="194">
        <v>540.54</v>
      </c>
      <c r="I601" s="195"/>
      <c r="L601" s="191"/>
      <c r="M601" s="196"/>
      <c r="T601" s="197"/>
      <c r="AT601" s="192" t="s">
        <v>222</v>
      </c>
      <c r="AU601" s="192" t="s">
        <v>82</v>
      </c>
      <c r="AV601" s="15" t="s">
        <v>90</v>
      </c>
      <c r="AW601" s="15" t="s">
        <v>35</v>
      </c>
      <c r="AX601" s="15" t="s">
        <v>74</v>
      </c>
      <c r="AY601" s="192" t="s">
        <v>208</v>
      </c>
    </row>
    <row r="602" spans="2:51" s="13" customFormat="1" ht="12">
      <c r="B602" s="157"/>
      <c r="D602" s="145" t="s">
        <v>222</v>
      </c>
      <c r="E602" s="158" t="s">
        <v>19</v>
      </c>
      <c r="F602" s="159" t="s">
        <v>2117</v>
      </c>
      <c r="H602" s="160">
        <v>-23.75</v>
      </c>
      <c r="I602" s="161"/>
      <c r="L602" s="157"/>
      <c r="M602" s="162"/>
      <c r="T602" s="163"/>
      <c r="AT602" s="158" t="s">
        <v>222</v>
      </c>
      <c r="AU602" s="158" t="s">
        <v>82</v>
      </c>
      <c r="AV602" s="13" t="s">
        <v>82</v>
      </c>
      <c r="AW602" s="13" t="s">
        <v>35</v>
      </c>
      <c r="AX602" s="13" t="s">
        <v>74</v>
      </c>
      <c r="AY602" s="158" t="s">
        <v>208</v>
      </c>
    </row>
    <row r="603" spans="2:51" s="13" customFormat="1" ht="12">
      <c r="B603" s="157"/>
      <c r="D603" s="145" t="s">
        <v>222</v>
      </c>
      <c r="E603" s="158" t="s">
        <v>19</v>
      </c>
      <c r="F603" s="159" t="s">
        <v>2118</v>
      </c>
      <c r="H603" s="160">
        <v>-13.34</v>
      </c>
      <c r="I603" s="161"/>
      <c r="L603" s="157"/>
      <c r="M603" s="162"/>
      <c r="T603" s="163"/>
      <c r="AT603" s="158" t="s">
        <v>222</v>
      </c>
      <c r="AU603" s="158" t="s">
        <v>82</v>
      </c>
      <c r="AV603" s="13" t="s">
        <v>82</v>
      </c>
      <c r="AW603" s="13" t="s">
        <v>35</v>
      </c>
      <c r="AX603" s="13" t="s">
        <v>74</v>
      </c>
      <c r="AY603" s="158" t="s">
        <v>208</v>
      </c>
    </row>
    <row r="604" spans="2:51" s="13" customFormat="1" ht="12">
      <c r="B604" s="157"/>
      <c r="D604" s="145" t="s">
        <v>222</v>
      </c>
      <c r="E604" s="158" t="s">
        <v>19</v>
      </c>
      <c r="F604" s="159" t="s">
        <v>2119</v>
      </c>
      <c r="H604" s="160">
        <v>-9.765</v>
      </c>
      <c r="I604" s="161"/>
      <c r="L604" s="157"/>
      <c r="M604" s="162"/>
      <c r="T604" s="163"/>
      <c r="AT604" s="158" t="s">
        <v>222</v>
      </c>
      <c r="AU604" s="158" t="s">
        <v>82</v>
      </c>
      <c r="AV604" s="13" t="s">
        <v>82</v>
      </c>
      <c r="AW604" s="13" t="s">
        <v>35</v>
      </c>
      <c r="AX604" s="13" t="s">
        <v>74</v>
      </c>
      <c r="AY604" s="158" t="s">
        <v>208</v>
      </c>
    </row>
    <row r="605" spans="2:51" s="13" customFormat="1" ht="12">
      <c r="B605" s="157"/>
      <c r="D605" s="145" t="s">
        <v>222</v>
      </c>
      <c r="E605" s="158" t="s">
        <v>19</v>
      </c>
      <c r="F605" s="159" t="s">
        <v>2120</v>
      </c>
      <c r="H605" s="160">
        <v>-6.16</v>
      </c>
      <c r="I605" s="161"/>
      <c r="L605" s="157"/>
      <c r="M605" s="162"/>
      <c r="T605" s="163"/>
      <c r="AT605" s="158" t="s">
        <v>222</v>
      </c>
      <c r="AU605" s="158" t="s">
        <v>82</v>
      </c>
      <c r="AV605" s="13" t="s">
        <v>82</v>
      </c>
      <c r="AW605" s="13" t="s">
        <v>35</v>
      </c>
      <c r="AX605" s="13" t="s">
        <v>74</v>
      </c>
      <c r="AY605" s="158" t="s">
        <v>208</v>
      </c>
    </row>
    <row r="606" spans="2:51" s="13" customFormat="1" ht="12">
      <c r="B606" s="157"/>
      <c r="D606" s="145" t="s">
        <v>222</v>
      </c>
      <c r="E606" s="158" t="s">
        <v>19</v>
      </c>
      <c r="F606" s="159" t="s">
        <v>2121</v>
      </c>
      <c r="H606" s="160">
        <v>-9.3</v>
      </c>
      <c r="I606" s="161"/>
      <c r="L606" s="157"/>
      <c r="M606" s="162"/>
      <c r="T606" s="163"/>
      <c r="AT606" s="158" t="s">
        <v>222</v>
      </c>
      <c r="AU606" s="158" t="s">
        <v>82</v>
      </c>
      <c r="AV606" s="13" t="s">
        <v>82</v>
      </c>
      <c r="AW606" s="13" t="s">
        <v>35</v>
      </c>
      <c r="AX606" s="13" t="s">
        <v>74</v>
      </c>
      <c r="AY606" s="158" t="s">
        <v>208</v>
      </c>
    </row>
    <row r="607" spans="2:51" s="14" customFormat="1" ht="12">
      <c r="B607" s="164"/>
      <c r="D607" s="145" t="s">
        <v>222</v>
      </c>
      <c r="E607" s="165" t="s">
        <v>19</v>
      </c>
      <c r="F607" s="166" t="s">
        <v>226</v>
      </c>
      <c r="H607" s="167">
        <v>478.225</v>
      </c>
      <c r="I607" s="168"/>
      <c r="L607" s="164"/>
      <c r="M607" s="169"/>
      <c r="T607" s="170"/>
      <c r="AT607" s="165" t="s">
        <v>222</v>
      </c>
      <c r="AU607" s="165" t="s">
        <v>82</v>
      </c>
      <c r="AV607" s="14" t="s">
        <v>112</v>
      </c>
      <c r="AW607" s="14" t="s">
        <v>35</v>
      </c>
      <c r="AX607" s="14" t="s">
        <v>80</v>
      </c>
      <c r="AY607" s="165" t="s">
        <v>208</v>
      </c>
    </row>
    <row r="608" spans="2:65" s="1" customFormat="1" ht="16.5" customHeight="1">
      <c r="B608" s="33"/>
      <c r="C608" s="171" t="s">
        <v>632</v>
      </c>
      <c r="D608" s="171" t="s">
        <v>242</v>
      </c>
      <c r="E608" s="172" t="s">
        <v>2122</v>
      </c>
      <c r="F608" s="173" t="s">
        <v>2123</v>
      </c>
      <c r="G608" s="174" t="s">
        <v>215</v>
      </c>
      <c r="H608" s="175">
        <v>597.781</v>
      </c>
      <c r="I608" s="176"/>
      <c r="J608" s="177">
        <f>ROUND(I608*H608,2)</f>
        <v>0</v>
      </c>
      <c r="K608" s="173" t="s">
        <v>216</v>
      </c>
      <c r="L608" s="178"/>
      <c r="M608" s="179" t="s">
        <v>19</v>
      </c>
      <c r="N608" s="180" t="s">
        <v>45</v>
      </c>
      <c r="P608" s="141">
        <f>O608*H608</f>
        <v>0</v>
      </c>
      <c r="Q608" s="141">
        <v>0.0146</v>
      </c>
      <c r="R608" s="141">
        <f>Q608*H608</f>
        <v>8.727602599999999</v>
      </c>
      <c r="S608" s="141">
        <v>0</v>
      </c>
      <c r="T608" s="142">
        <f>S608*H608</f>
        <v>0</v>
      </c>
      <c r="AR608" s="143" t="s">
        <v>245</v>
      </c>
      <c r="AT608" s="143" t="s">
        <v>242</v>
      </c>
      <c r="AU608" s="143" t="s">
        <v>82</v>
      </c>
      <c r="AY608" s="18" t="s">
        <v>208</v>
      </c>
      <c r="BE608" s="144">
        <f>IF(N608="základní",J608,0)</f>
        <v>0</v>
      </c>
      <c r="BF608" s="144">
        <f>IF(N608="snížená",J608,0)</f>
        <v>0</v>
      </c>
      <c r="BG608" s="144">
        <f>IF(N608="zákl. přenesená",J608,0)</f>
        <v>0</v>
      </c>
      <c r="BH608" s="144">
        <f>IF(N608="sníž. přenesená",J608,0)</f>
        <v>0</v>
      </c>
      <c r="BI608" s="144">
        <f>IF(N608="nulová",J608,0)</f>
        <v>0</v>
      </c>
      <c r="BJ608" s="18" t="s">
        <v>80</v>
      </c>
      <c r="BK608" s="144">
        <f>ROUND(I608*H608,2)</f>
        <v>0</v>
      </c>
      <c r="BL608" s="18" t="s">
        <v>112</v>
      </c>
      <c r="BM608" s="143" t="s">
        <v>2124</v>
      </c>
    </row>
    <row r="609" spans="2:47" s="1" customFormat="1" ht="12">
      <c r="B609" s="33"/>
      <c r="D609" s="145" t="s">
        <v>218</v>
      </c>
      <c r="F609" s="146" t="s">
        <v>2123</v>
      </c>
      <c r="I609" s="147"/>
      <c r="L609" s="33"/>
      <c r="M609" s="148"/>
      <c r="T609" s="54"/>
      <c r="AT609" s="18" t="s">
        <v>218</v>
      </c>
      <c r="AU609" s="18" t="s">
        <v>82</v>
      </c>
    </row>
    <row r="610" spans="2:51" s="13" customFormat="1" ht="12">
      <c r="B610" s="157"/>
      <c r="D610" s="145" t="s">
        <v>222</v>
      </c>
      <c r="E610" s="158" t="s">
        <v>19</v>
      </c>
      <c r="F610" s="159" t="s">
        <v>2125</v>
      </c>
      <c r="H610" s="160">
        <v>597.781</v>
      </c>
      <c r="I610" s="161"/>
      <c r="L610" s="157"/>
      <c r="M610" s="162"/>
      <c r="T610" s="163"/>
      <c r="AT610" s="158" t="s">
        <v>222</v>
      </c>
      <c r="AU610" s="158" t="s">
        <v>82</v>
      </c>
      <c r="AV610" s="13" t="s">
        <v>82</v>
      </c>
      <c r="AW610" s="13" t="s">
        <v>35</v>
      </c>
      <c r="AX610" s="13" t="s">
        <v>80</v>
      </c>
      <c r="AY610" s="158" t="s">
        <v>208</v>
      </c>
    </row>
    <row r="611" spans="2:65" s="1" customFormat="1" ht="16.5" customHeight="1">
      <c r="B611" s="33"/>
      <c r="C611" s="132" t="s">
        <v>2126</v>
      </c>
      <c r="D611" s="132" t="s">
        <v>212</v>
      </c>
      <c r="E611" s="133" t="s">
        <v>2127</v>
      </c>
      <c r="F611" s="134" t="s">
        <v>2128</v>
      </c>
      <c r="G611" s="135" t="s">
        <v>236</v>
      </c>
      <c r="H611" s="136">
        <v>39.7</v>
      </c>
      <c r="I611" s="137"/>
      <c r="J611" s="138">
        <f>ROUND(I611*H611,2)</f>
        <v>0</v>
      </c>
      <c r="K611" s="134" t="s">
        <v>216</v>
      </c>
      <c r="L611" s="33"/>
      <c r="M611" s="139" t="s">
        <v>19</v>
      </c>
      <c r="N611" s="140" t="s">
        <v>45</v>
      </c>
      <c r="P611" s="141">
        <f>O611*H611</f>
        <v>0</v>
      </c>
      <c r="Q611" s="141">
        <v>0.00254</v>
      </c>
      <c r="R611" s="141">
        <f>Q611*H611</f>
        <v>0.10083800000000001</v>
      </c>
      <c r="S611" s="141">
        <v>0</v>
      </c>
      <c r="T611" s="142">
        <f>S611*H611</f>
        <v>0</v>
      </c>
      <c r="AR611" s="143" t="s">
        <v>112</v>
      </c>
      <c r="AT611" s="143" t="s">
        <v>212</v>
      </c>
      <c r="AU611" s="143" t="s">
        <v>82</v>
      </c>
      <c r="AY611" s="18" t="s">
        <v>208</v>
      </c>
      <c r="BE611" s="144">
        <f>IF(N611="základní",J611,0)</f>
        <v>0</v>
      </c>
      <c r="BF611" s="144">
        <f>IF(N611="snížená",J611,0)</f>
        <v>0</v>
      </c>
      <c r="BG611" s="144">
        <f>IF(N611="zákl. přenesená",J611,0)</f>
        <v>0</v>
      </c>
      <c r="BH611" s="144">
        <f>IF(N611="sníž. přenesená",J611,0)</f>
        <v>0</v>
      </c>
      <c r="BI611" s="144">
        <f>IF(N611="nulová",J611,0)</f>
        <v>0</v>
      </c>
      <c r="BJ611" s="18" t="s">
        <v>80</v>
      </c>
      <c r="BK611" s="144">
        <f>ROUND(I611*H611,2)</f>
        <v>0</v>
      </c>
      <c r="BL611" s="18" t="s">
        <v>112</v>
      </c>
      <c r="BM611" s="143" t="s">
        <v>2129</v>
      </c>
    </row>
    <row r="612" spans="2:47" s="1" customFormat="1" ht="19.5">
      <c r="B612" s="33"/>
      <c r="D612" s="145" t="s">
        <v>218</v>
      </c>
      <c r="F612" s="146" t="s">
        <v>2130</v>
      </c>
      <c r="I612" s="147"/>
      <c r="L612" s="33"/>
      <c r="M612" s="148"/>
      <c r="T612" s="54"/>
      <c r="AT612" s="18" t="s">
        <v>218</v>
      </c>
      <c r="AU612" s="18" t="s">
        <v>82</v>
      </c>
    </row>
    <row r="613" spans="2:47" s="1" customFormat="1" ht="12">
      <c r="B613" s="33"/>
      <c r="D613" s="149" t="s">
        <v>220</v>
      </c>
      <c r="F613" s="150" t="s">
        <v>2131</v>
      </c>
      <c r="I613" s="147"/>
      <c r="L613" s="33"/>
      <c r="M613" s="148"/>
      <c r="T613" s="54"/>
      <c r="AT613" s="18" t="s">
        <v>220</v>
      </c>
      <c r="AU613" s="18" t="s">
        <v>82</v>
      </c>
    </row>
    <row r="614" spans="2:51" s="13" customFormat="1" ht="12">
      <c r="B614" s="157"/>
      <c r="D614" s="145" t="s">
        <v>222</v>
      </c>
      <c r="E614" s="158" t="s">
        <v>19</v>
      </c>
      <c r="F614" s="159" t="s">
        <v>2132</v>
      </c>
      <c r="H614" s="160">
        <v>15</v>
      </c>
      <c r="I614" s="161"/>
      <c r="L614" s="157"/>
      <c r="M614" s="162"/>
      <c r="T614" s="163"/>
      <c r="AT614" s="158" t="s">
        <v>222</v>
      </c>
      <c r="AU614" s="158" t="s">
        <v>82</v>
      </c>
      <c r="AV614" s="13" t="s">
        <v>82</v>
      </c>
      <c r="AW614" s="13" t="s">
        <v>35</v>
      </c>
      <c r="AX614" s="13" t="s">
        <v>74</v>
      </c>
      <c r="AY614" s="158" t="s">
        <v>208</v>
      </c>
    </row>
    <row r="615" spans="2:51" s="13" customFormat="1" ht="12">
      <c r="B615" s="157"/>
      <c r="D615" s="145" t="s">
        <v>222</v>
      </c>
      <c r="E615" s="158" t="s">
        <v>19</v>
      </c>
      <c r="F615" s="159" t="s">
        <v>2133</v>
      </c>
      <c r="H615" s="160">
        <v>8.85</v>
      </c>
      <c r="I615" s="161"/>
      <c r="L615" s="157"/>
      <c r="M615" s="162"/>
      <c r="T615" s="163"/>
      <c r="AT615" s="158" t="s">
        <v>222</v>
      </c>
      <c r="AU615" s="158" t="s">
        <v>82</v>
      </c>
      <c r="AV615" s="13" t="s">
        <v>82</v>
      </c>
      <c r="AW615" s="13" t="s">
        <v>35</v>
      </c>
      <c r="AX615" s="13" t="s">
        <v>74</v>
      </c>
      <c r="AY615" s="158" t="s">
        <v>208</v>
      </c>
    </row>
    <row r="616" spans="2:51" s="13" customFormat="1" ht="12">
      <c r="B616" s="157"/>
      <c r="D616" s="145" t="s">
        <v>222</v>
      </c>
      <c r="E616" s="158" t="s">
        <v>19</v>
      </c>
      <c r="F616" s="159" t="s">
        <v>2134</v>
      </c>
      <c r="H616" s="160">
        <v>7.2</v>
      </c>
      <c r="I616" s="161"/>
      <c r="L616" s="157"/>
      <c r="M616" s="162"/>
      <c r="T616" s="163"/>
      <c r="AT616" s="158" t="s">
        <v>222</v>
      </c>
      <c r="AU616" s="158" t="s">
        <v>82</v>
      </c>
      <c r="AV616" s="13" t="s">
        <v>82</v>
      </c>
      <c r="AW616" s="13" t="s">
        <v>35</v>
      </c>
      <c r="AX616" s="13" t="s">
        <v>74</v>
      </c>
      <c r="AY616" s="158" t="s">
        <v>208</v>
      </c>
    </row>
    <row r="617" spans="2:51" s="13" customFormat="1" ht="12">
      <c r="B617" s="157"/>
      <c r="D617" s="145" t="s">
        <v>222</v>
      </c>
      <c r="E617" s="158" t="s">
        <v>19</v>
      </c>
      <c r="F617" s="159" t="s">
        <v>2135</v>
      </c>
      <c r="H617" s="160">
        <v>8.65</v>
      </c>
      <c r="I617" s="161"/>
      <c r="L617" s="157"/>
      <c r="M617" s="162"/>
      <c r="T617" s="163"/>
      <c r="AT617" s="158" t="s">
        <v>222</v>
      </c>
      <c r="AU617" s="158" t="s">
        <v>82</v>
      </c>
      <c r="AV617" s="13" t="s">
        <v>82</v>
      </c>
      <c r="AW617" s="13" t="s">
        <v>35</v>
      </c>
      <c r="AX617" s="13" t="s">
        <v>74</v>
      </c>
      <c r="AY617" s="158" t="s">
        <v>208</v>
      </c>
    </row>
    <row r="618" spans="2:51" s="14" customFormat="1" ht="12">
      <c r="B618" s="164"/>
      <c r="D618" s="145" t="s">
        <v>222</v>
      </c>
      <c r="E618" s="165" t="s">
        <v>19</v>
      </c>
      <c r="F618" s="166" t="s">
        <v>226</v>
      </c>
      <c r="H618" s="167">
        <v>39.7</v>
      </c>
      <c r="I618" s="168"/>
      <c r="L618" s="164"/>
      <c r="M618" s="169"/>
      <c r="T618" s="170"/>
      <c r="AT618" s="165" t="s">
        <v>222</v>
      </c>
      <c r="AU618" s="165" t="s">
        <v>82</v>
      </c>
      <c r="AV618" s="14" t="s">
        <v>112</v>
      </c>
      <c r="AW618" s="14" t="s">
        <v>35</v>
      </c>
      <c r="AX618" s="14" t="s">
        <v>80</v>
      </c>
      <c r="AY618" s="165" t="s">
        <v>208</v>
      </c>
    </row>
    <row r="619" spans="2:65" s="1" customFormat="1" ht="16.5" customHeight="1">
      <c r="B619" s="33"/>
      <c r="C619" s="171" t="s">
        <v>718</v>
      </c>
      <c r="D619" s="171" t="s">
        <v>242</v>
      </c>
      <c r="E619" s="172" t="s">
        <v>2122</v>
      </c>
      <c r="F619" s="173" t="s">
        <v>2123</v>
      </c>
      <c r="G619" s="174" t="s">
        <v>215</v>
      </c>
      <c r="H619" s="175">
        <v>9.925</v>
      </c>
      <c r="I619" s="176"/>
      <c r="J619" s="177">
        <f>ROUND(I619*H619,2)</f>
        <v>0</v>
      </c>
      <c r="K619" s="173" t="s">
        <v>216</v>
      </c>
      <c r="L619" s="178"/>
      <c r="M619" s="179" t="s">
        <v>19</v>
      </c>
      <c r="N619" s="180" t="s">
        <v>45</v>
      </c>
      <c r="P619" s="141">
        <f>O619*H619</f>
        <v>0</v>
      </c>
      <c r="Q619" s="141">
        <v>0.0146</v>
      </c>
      <c r="R619" s="141">
        <f>Q619*H619</f>
        <v>0.144905</v>
      </c>
      <c r="S619" s="141">
        <v>0</v>
      </c>
      <c r="T619" s="142">
        <f>S619*H619</f>
        <v>0</v>
      </c>
      <c r="AR619" s="143" t="s">
        <v>245</v>
      </c>
      <c r="AT619" s="143" t="s">
        <v>242</v>
      </c>
      <c r="AU619" s="143" t="s">
        <v>82</v>
      </c>
      <c r="AY619" s="18" t="s">
        <v>208</v>
      </c>
      <c r="BE619" s="144">
        <f>IF(N619="základní",J619,0)</f>
        <v>0</v>
      </c>
      <c r="BF619" s="144">
        <f>IF(N619="snížená",J619,0)</f>
        <v>0</v>
      </c>
      <c r="BG619" s="144">
        <f>IF(N619="zákl. přenesená",J619,0)</f>
        <v>0</v>
      </c>
      <c r="BH619" s="144">
        <f>IF(N619="sníž. přenesená",J619,0)</f>
        <v>0</v>
      </c>
      <c r="BI619" s="144">
        <f>IF(N619="nulová",J619,0)</f>
        <v>0</v>
      </c>
      <c r="BJ619" s="18" t="s">
        <v>80</v>
      </c>
      <c r="BK619" s="144">
        <f>ROUND(I619*H619,2)</f>
        <v>0</v>
      </c>
      <c r="BL619" s="18" t="s">
        <v>112</v>
      </c>
      <c r="BM619" s="143" t="s">
        <v>2136</v>
      </c>
    </row>
    <row r="620" spans="2:47" s="1" customFormat="1" ht="12">
      <c r="B620" s="33"/>
      <c r="D620" s="145" t="s">
        <v>218</v>
      </c>
      <c r="F620" s="146" t="s">
        <v>2123</v>
      </c>
      <c r="I620" s="147"/>
      <c r="L620" s="33"/>
      <c r="M620" s="148"/>
      <c r="T620" s="54"/>
      <c r="AT620" s="18" t="s">
        <v>218</v>
      </c>
      <c r="AU620" s="18" t="s">
        <v>82</v>
      </c>
    </row>
    <row r="621" spans="2:51" s="13" customFormat="1" ht="12">
      <c r="B621" s="157"/>
      <c r="D621" s="145" t="s">
        <v>222</v>
      </c>
      <c r="E621" s="158" t="s">
        <v>19</v>
      </c>
      <c r="F621" s="159" t="s">
        <v>2137</v>
      </c>
      <c r="H621" s="160">
        <v>7.94</v>
      </c>
      <c r="I621" s="161"/>
      <c r="L621" s="157"/>
      <c r="M621" s="162"/>
      <c r="T621" s="163"/>
      <c r="AT621" s="158" t="s">
        <v>222</v>
      </c>
      <c r="AU621" s="158" t="s">
        <v>82</v>
      </c>
      <c r="AV621" s="13" t="s">
        <v>82</v>
      </c>
      <c r="AW621" s="13" t="s">
        <v>35</v>
      </c>
      <c r="AX621" s="13" t="s">
        <v>74</v>
      </c>
      <c r="AY621" s="158" t="s">
        <v>208</v>
      </c>
    </row>
    <row r="622" spans="2:51" s="13" customFormat="1" ht="12">
      <c r="B622" s="157"/>
      <c r="D622" s="145" t="s">
        <v>222</v>
      </c>
      <c r="E622" s="158" t="s">
        <v>19</v>
      </c>
      <c r="F622" s="159" t="s">
        <v>2138</v>
      </c>
      <c r="H622" s="160">
        <v>9.925</v>
      </c>
      <c r="I622" s="161"/>
      <c r="L622" s="157"/>
      <c r="M622" s="162"/>
      <c r="T622" s="163"/>
      <c r="AT622" s="158" t="s">
        <v>222</v>
      </c>
      <c r="AU622" s="158" t="s">
        <v>82</v>
      </c>
      <c r="AV622" s="13" t="s">
        <v>82</v>
      </c>
      <c r="AW622" s="13" t="s">
        <v>35</v>
      </c>
      <c r="AX622" s="13" t="s">
        <v>80</v>
      </c>
      <c r="AY622" s="158" t="s">
        <v>208</v>
      </c>
    </row>
    <row r="623" spans="2:65" s="1" customFormat="1" ht="16.5" customHeight="1">
      <c r="B623" s="33"/>
      <c r="C623" s="132" t="s">
        <v>2139</v>
      </c>
      <c r="D623" s="132" t="s">
        <v>212</v>
      </c>
      <c r="E623" s="133" t="s">
        <v>2140</v>
      </c>
      <c r="F623" s="134" t="s">
        <v>2141</v>
      </c>
      <c r="G623" s="135" t="s">
        <v>215</v>
      </c>
      <c r="H623" s="136">
        <v>229</v>
      </c>
      <c r="I623" s="137"/>
      <c r="J623" s="138">
        <f>ROUND(I623*H623,2)</f>
        <v>0</v>
      </c>
      <c r="K623" s="134" t="s">
        <v>19</v>
      </c>
      <c r="L623" s="33"/>
      <c r="M623" s="139" t="s">
        <v>19</v>
      </c>
      <c r="N623" s="140" t="s">
        <v>45</v>
      </c>
      <c r="P623" s="141">
        <f>O623*H623</f>
        <v>0</v>
      </c>
      <c r="Q623" s="141">
        <v>0</v>
      </c>
      <c r="R623" s="141">
        <f>Q623*H623</f>
        <v>0</v>
      </c>
      <c r="S623" s="141">
        <v>0</v>
      </c>
      <c r="T623" s="142">
        <f>S623*H623</f>
        <v>0</v>
      </c>
      <c r="AR623" s="143" t="s">
        <v>297</v>
      </c>
      <c r="AT623" s="143" t="s">
        <v>212</v>
      </c>
      <c r="AU623" s="143" t="s">
        <v>82</v>
      </c>
      <c r="AY623" s="18" t="s">
        <v>208</v>
      </c>
      <c r="BE623" s="144">
        <f>IF(N623="základní",J623,0)</f>
        <v>0</v>
      </c>
      <c r="BF623" s="144">
        <f>IF(N623="snížená",J623,0)</f>
        <v>0</v>
      </c>
      <c r="BG623" s="144">
        <f>IF(N623="zákl. přenesená",J623,0)</f>
        <v>0</v>
      </c>
      <c r="BH623" s="144">
        <f>IF(N623="sníž. přenesená",J623,0)</f>
        <v>0</v>
      </c>
      <c r="BI623" s="144">
        <f>IF(N623="nulová",J623,0)</f>
        <v>0</v>
      </c>
      <c r="BJ623" s="18" t="s">
        <v>80</v>
      </c>
      <c r="BK623" s="144">
        <f>ROUND(I623*H623,2)</f>
        <v>0</v>
      </c>
      <c r="BL623" s="18" t="s">
        <v>297</v>
      </c>
      <c r="BM623" s="143" t="s">
        <v>2142</v>
      </c>
    </row>
    <row r="624" spans="2:47" s="1" customFormat="1" ht="12">
      <c r="B624" s="33"/>
      <c r="D624" s="145" t="s">
        <v>218</v>
      </c>
      <c r="F624" s="146" t="s">
        <v>2141</v>
      </c>
      <c r="I624" s="147"/>
      <c r="L624" s="33"/>
      <c r="M624" s="148"/>
      <c r="T624" s="54"/>
      <c r="AT624" s="18" t="s">
        <v>218</v>
      </c>
      <c r="AU624" s="18" t="s">
        <v>82</v>
      </c>
    </row>
    <row r="625" spans="2:47" s="1" customFormat="1" ht="19.5">
      <c r="B625" s="33"/>
      <c r="D625" s="145" t="s">
        <v>418</v>
      </c>
      <c r="F625" s="181" t="s">
        <v>2143</v>
      </c>
      <c r="I625" s="147"/>
      <c r="L625" s="33"/>
      <c r="M625" s="148"/>
      <c r="T625" s="54"/>
      <c r="AT625" s="18" t="s">
        <v>418</v>
      </c>
      <c r="AU625" s="18" t="s">
        <v>82</v>
      </c>
    </row>
    <row r="626" spans="2:51" s="13" customFormat="1" ht="12">
      <c r="B626" s="157"/>
      <c r="D626" s="145" t="s">
        <v>222</v>
      </c>
      <c r="E626" s="158" t="s">
        <v>19</v>
      </c>
      <c r="F626" s="159" t="s">
        <v>2144</v>
      </c>
      <c r="H626" s="160">
        <v>94.5</v>
      </c>
      <c r="I626" s="161"/>
      <c r="L626" s="157"/>
      <c r="M626" s="162"/>
      <c r="T626" s="163"/>
      <c r="AT626" s="158" t="s">
        <v>222</v>
      </c>
      <c r="AU626" s="158" t="s">
        <v>82</v>
      </c>
      <c r="AV626" s="13" t="s">
        <v>82</v>
      </c>
      <c r="AW626" s="13" t="s">
        <v>35</v>
      </c>
      <c r="AX626" s="13" t="s">
        <v>74</v>
      </c>
      <c r="AY626" s="158" t="s">
        <v>208</v>
      </c>
    </row>
    <row r="627" spans="2:51" s="13" customFormat="1" ht="12">
      <c r="B627" s="157"/>
      <c r="D627" s="145" t="s">
        <v>222</v>
      </c>
      <c r="E627" s="158" t="s">
        <v>19</v>
      </c>
      <c r="F627" s="159" t="s">
        <v>1999</v>
      </c>
      <c r="H627" s="160">
        <v>20</v>
      </c>
      <c r="I627" s="161"/>
      <c r="L627" s="157"/>
      <c r="M627" s="162"/>
      <c r="T627" s="163"/>
      <c r="AT627" s="158" t="s">
        <v>222</v>
      </c>
      <c r="AU627" s="158" t="s">
        <v>82</v>
      </c>
      <c r="AV627" s="13" t="s">
        <v>82</v>
      </c>
      <c r="AW627" s="13" t="s">
        <v>35</v>
      </c>
      <c r="AX627" s="13" t="s">
        <v>74</v>
      </c>
      <c r="AY627" s="158" t="s">
        <v>208</v>
      </c>
    </row>
    <row r="628" spans="2:51" s="13" customFormat="1" ht="12">
      <c r="B628" s="157"/>
      <c r="D628" s="145" t="s">
        <v>222</v>
      </c>
      <c r="E628" s="158" t="s">
        <v>19</v>
      </c>
      <c r="F628" s="159" t="s">
        <v>2144</v>
      </c>
      <c r="H628" s="160">
        <v>94.5</v>
      </c>
      <c r="I628" s="161"/>
      <c r="L628" s="157"/>
      <c r="M628" s="162"/>
      <c r="T628" s="163"/>
      <c r="AT628" s="158" t="s">
        <v>222</v>
      </c>
      <c r="AU628" s="158" t="s">
        <v>82</v>
      </c>
      <c r="AV628" s="13" t="s">
        <v>82</v>
      </c>
      <c r="AW628" s="13" t="s">
        <v>35</v>
      </c>
      <c r="AX628" s="13" t="s">
        <v>74</v>
      </c>
      <c r="AY628" s="158" t="s">
        <v>208</v>
      </c>
    </row>
    <row r="629" spans="2:51" s="13" customFormat="1" ht="12">
      <c r="B629" s="157"/>
      <c r="D629" s="145" t="s">
        <v>222</v>
      </c>
      <c r="E629" s="158" t="s">
        <v>19</v>
      </c>
      <c r="F629" s="159" t="s">
        <v>1999</v>
      </c>
      <c r="H629" s="160">
        <v>20</v>
      </c>
      <c r="I629" s="161"/>
      <c r="L629" s="157"/>
      <c r="M629" s="162"/>
      <c r="T629" s="163"/>
      <c r="AT629" s="158" t="s">
        <v>222</v>
      </c>
      <c r="AU629" s="158" t="s">
        <v>82</v>
      </c>
      <c r="AV629" s="13" t="s">
        <v>82</v>
      </c>
      <c r="AW629" s="13" t="s">
        <v>35</v>
      </c>
      <c r="AX629" s="13" t="s">
        <v>74</v>
      </c>
      <c r="AY629" s="158" t="s">
        <v>208</v>
      </c>
    </row>
    <row r="630" spans="2:51" s="14" customFormat="1" ht="12">
      <c r="B630" s="164"/>
      <c r="D630" s="145" t="s">
        <v>222</v>
      </c>
      <c r="E630" s="165" t="s">
        <v>19</v>
      </c>
      <c r="F630" s="166" t="s">
        <v>226</v>
      </c>
      <c r="H630" s="167">
        <v>229</v>
      </c>
      <c r="I630" s="168"/>
      <c r="L630" s="164"/>
      <c r="M630" s="169"/>
      <c r="T630" s="170"/>
      <c r="AT630" s="165" t="s">
        <v>222</v>
      </c>
      <c r="AU630" s="165" t="s">
        <v>82</v>
      </c>
      <c r="AV630" s="14" t="s">
        <v>112</v>
      </c>
      <c r="AW630" s="14" t="s">
        <v>35</v>
      </c>
      <c r="AX630" s="14" t="s">
        <v>80</v>
      </c>
      <c r="AY630" s="165" t="s">
        <v>208</v>
      </c>
    </row>
    <row r="631" spans="2:65" s="1" customFormat="1" ht="16.5" customHeight="1">
      <c r="B631" s="33"/>
      <c r="C631" s="171" t="s">
        <v>2145</v>
      </c>
      <c r="D631" s="171" t="s">
        <v>242</v>
      </c>
      <c r="E631" s="172" t="s">
        <v>2146</v>
      </c>
      <c r="F631" s="173" t="s">
        <v>2147</v>
      </c>
      <c r="G631" s="174" t="s">
        <v>215</v>
      </c>
      <c r="H631" s="175">
        <v>274.8</v>
      </c>
      <c r="I631" s="176"/>
      <c r="J631" s="177">
        <f>ROUND(I631*H631,2)</f>
        <v>0</v>
      </c>
      <c r="K631" s="173" t="s">
        <v>19</v>
      </c>
      <c r="L631" s="178"/>
      <c r="M631" s="179" t="s">
        <v>19</v>
      </c>
      <c r="N631" s="180" t="s">
        <v>45</v>
      </c>
      <c r="P631" s="141">
        <f>O631*H631</f>
        <v>0</v>
      </c>
      <c r="Q631" s="141">
        <v>0</v>
      </c>
      <c r="R631" s="141">
        <f>Q631*H631</f>
        <v>0</v>
      </c>
      <c r="S631" s="141">
        <v>0</v>
      </c>
      <c r="T631" s="142">
        <f>S631*H631</f>
        <v>0</v>
      </c>
      <c r="AR631" s="143" t="s">
        <v>245</v>
      </c>
      <c r="AT631" s="143" t="s">
        <v>242</v>
      </c>
      <c r="AU631" s="143" t="s">
        <v>82</v>
      </c>
      <c r="AY631" s="18" t="s">
        <v>208</v>
      </c>
      <c r="BE631" s="144">
        <f>IF(N631="základní",J631,0)</f>
        <v>0</v>
      </c>
      <c r="BF631" s="144">
        <f>IF(N631="snížená",J631,0)</f>
        <v>0</v>
      </c>
      <c r="BG631" s="144">
        <f>IF(N631="zákl. přenesená",J631,0)</f>
        <v>0</v>
      </c>
      <c r="BH631" s="144">
        <f>IF(N631="sníž. přenesená",J631,0)</f>
        <v>0</v>
      </c>
      <c r="BI631" s="144">
        <f>IF(N631="nulová",J631,0)</f>
        <v>0</v>
      </c>
      <c r="BJ631" s="18" t="s">
        <v>80</v>
      </c>
      <c r="BK631" s="144">
        <f>ROUND(I631*H631,2)</f>
        <v>0</v>
      </c>
      <c r="BL631" s="18" t="s">
        <v>112</v>
      </c>
      <c r="BM631" s="143" t="s">
        <v>2148</v>
      </c>
    </row>
    <row r="632" spans="2:47" s="1" customFormat="1" ht="12">
      <c r="B632" s="33"/>
      <c r="D632" s="145" t="s">
        <v>218</v>
      </c>
      <c r="F632" s="146" t="s">
        <v>2147</v>
      </c>
      <c r="I632" s="147"/>
      <c r="L632" s="33"/>
      <c r="M632" s="148"/>
      <c r="T632" s="54"/>
      <c r="AT632" s="18" t="s">
        <v>218</v>
      </c>
      <c r="AU632" s="18" t="s">
        <v>82</v>
      </c>
    </row>
    <row r="633" spans="2:51" s="12" customFormat="1" ht="12">
      <c r="B633" s="151"/>
      <c r="D633" s="145" t="s">
        <v>222</v>
      </c>
      <c r="E633" s="152" t="s">
        <v>19</v>
      </c>
      <c r="F633" s="153" t="s">
        <v>2149</v>
      </c>
      <c r="H633" s="152" t="s">
        <v>19</v>
      </c>
      <c r="I633" s="154"/>
      <c r="L633" s="151"/>
      <c r="M633" s="155"/>
      <c r="T633" s="156"/>
      <c r="AT633" s="152" t="s">
        <v>222</v>
      </c>
      <c r="AU633" s="152" t="s">
        <v>82</v>
      </c>
      <c r="AV633" s="12" t="s">
        <v>80</v>
      </c>
      <c r="AW633" s="12" t="s">
        <v>35</v>
      </c>
      <c r="AX633" s="12" t="s">
        <v>74</v>
      </c>
      <c r="AY633" s="152" t="s">
        <v>208</v>
      </c>
    </row>
    <row r="634" spans="2:51" s="13" customFormat="1" ht="12">
      <c r="B634" s="157"/>
      <c r="D634" s="145" t="s">
        <v>222</v>
      </c>
      <c r="E634" s="158" t="s">
        <v>19</v>
      </c>
      <c r="F634" s="159" t="s">
        <v>2150</v>
      </c>
      <c r="H634" s="160">
        <v>229</v>
      </c>
      <c r="I634" s="161"/>
      <c r="L634" s="157"/>
      <c r="M634" s="162"/>
      <c r="T634" s="163"/>
      <c r="AT634" s="158" t="s">
        <v>222</v>
      </c>
      <c r="AU634" s="158" t="s">
        <v>82</v>
      </c>
      <c r="AV634" s="13" t="s">
        <v>82</v>
      </c>
      <c r="AW634" s="13" t="s">
        <v>35</v>
      </c>
      <c r="AX634" s="13" t="s">
        <v>74</v>
      </c>
      <c r="AY634" s="158" t="s">
        <v>208</v>
      </c>
    </row>
    <row r="635" spans="2:51" s="14" customFormat="1" ht="12">
      <c r="B635" s="164"/>
      <c r="D635" s="145" t="s">
        <v>222</v>
      </c>
      <c r="E635" s="165" t="s">
        <v>19</v>
      </c>
      <c r="F635" s="166" t="s">
        <v>226</v>
      </c>
      <c r="H635" s="167">
        <v>229</v>
      </c>
      <c r="I635" s="168"/>
      <c r="L635" s="164"/>
      <c r="M635" s="169"/>
      <c r="T635" s="170"/>
      <c r="AT635" s="165" t="s">
        <v>222</v>
      </c>
      <c r="AU635" s="165" t="s">
        <v>82</v>
      </c>
      <c r="AV635" s="14" t="s">
        <v>112</v>
      </c>
      <c r="AW635" s="14" t="s">
        <v>35</v>
      </c>
      <c r="AX635" s="14" t="s">
        <v>80</v>
      </c>
      <c r="AY635" s="165" t="s">
        <v>208</v>
      </c>
    </row>
    <row r="636" spans="2:51" s="13" customFormat="1" ht="12">
      <c r="B636" s="157"/>
      <c r="D636" s="145" t="s">
        <v>222</v>
      </c>
      <c r="F636" s="159" t="s">
        <v>2151</v>
      </c>
      <c r="H636" s="160">
        <v>274.8</v>
      </c>
      <c r="I636" s="161"/>
      <c r="L636" s="157"/>
      <c r="M636" s="162"/>
      <c r="T636" s="163"/>
      <c r="AT636" s="158" t="s">
        <v>222</v>
      </c>
      <c r="AU636" s="158" t="s">
        <v>82</v>
      </c>
      <c r="AV636" s="13" t="s">
        <v>82</v>
      </c>
      <c r="AW636" s="13" t="s">
        <v>4</v>
      </c>
      <c r="AX636" s="13" t="s">
        <v>80</v>
      </c>
      <c r="AY636" s="158" t="s">
        <v>208</v>
      </c>
    </row>
    <row r="637" spans="2:65" s="1" customFormat="1" ht="16.5" customHeight="1">
      <c r="B637" s="33"/>
      <c r="C637" s="132" t="s">
        <v>2152</v>
      </c>
      <c r="D637" s="132" t="s">
        <v>212</v>
      </c>
      <c r="E637" s="133" t="s">
        <v>2153</v>
      </c>
      <c r="F637" s="134" t="s">
        <v>2154</v>
      </c>
      <c r="G637" s="135" t="s">
        <v>215</v>
      </c>
      <c r="H637" s="136">
        <v>32.5</v>
      </c>
      <c r="I637" s="137"/>
      <c r="J637" s="138">
        <f>ROUND(I637*H637,2)</f>
        <v>0</v>
      </c>
      <c r="K637" s="134" t="s">
        <v>216</v>
      </c>
      <c r="L637" s="33"/>
      <c r="M637" s="139" t="s">
        <v>19</v>
      </c>
      <c r="N637" s="140" t="s">
        <v>45</v>
      </c>
      <c r="P637" s="141">
        <f>O637*H637</f>
        <v>0</v>
      </c>
      <c r="Q637" s="141">
        <v>0.0026</v>
      </c>
      <c r="R637" s="141">
        <f>Q637*H637</f>
        <v>0.08449999999999999</v>
      </c>
      <c r="S637" s="141">
        <v>0</v>
      </c>
      <c r="T637" s="142">
        <f>S637*H637</f>
        <v>0</v>
      </c>
      <c r="AR637" s="143" t="s">
        <v>112</v>
      </c>
      <c r="AT637" s="143" t="s">
        <v>212</v>
      </c>
      <c r="AU637" s="143" t="s">
        <v>82</v>
      </c>
      <c r="AY637" s="18" t="s">
        <v>208</v>
      </c>
      <c r="BE637" s="144">
        <f>IF(N637="základní",J637,0)</f>
        <v>0</v>
      </c>
      <c r="BF637" s="144">
        <f>IF(N637="snížená",J637,0)</f>
        <v>0</v>
      </c>
      <c r="BG637" s="144">
        <f>IF(N637="zákl. přenesená",J637,0)</f>
        <v>0</v>
      </c>
      <c r="BH637" s="144">
        <f>IF(N637="sníž. přenesená",J637,0)</f>
        <v>0</v>
      </c>
      <c r="BI637" s="144">
        <f>IF(N637="nulová",J637,0)</f>
        <v>0</v>
      </c>
      <c r="BJ637" s="18" t="s">
        <v>80</v>
      </c>
      <c r="BK637" s="144">
        <f>ROUND(I637*H637,2)</f>
        <v>0</v>
      </c>
      <c r="BL637" s="18" t="s">
        <v>112</v>
      </c>
      <c r="BM637" s="143" t="s">
        <v>2155</v>
      </c>
    </row>
    <row r="638" spans="2:47" s="1" customFormat="1" ht="12">
      <c r="B638" s="33"/>
      <c r="D638" s="145" t="s">
        <v>218</v>
      </c>
      <c r="F638" s="146" t="s">
        <v>2156</v>
      </c>
      <c r="I638" s="147"/>
      <c r="L638" s="33"/>
      <c r="M638" s="148"/>
      <c r="T638" s="54"/>
      <c r="AT638" s="18" t="s">
        <v>218</v>
      </c>
      <c r="AU638" s="18" t="s">
        <v>82</v>
      </c>
    </row>
    <row r="639" spans="2:47" s="1" customFormat="1" ht="12">
      <c r="B639" s="33"/>
      <c r="D639" s="149" t="s">
        <v>220</v>
      </c>
      <c r="F639" s="150" t="s">
        <v>2157</v>
      </c>
      <c r="I639" s="147"/>
      <c r="L639" s="33"/>
      <c r="M639" s="148"/>
      <c r="T639" s="54"/>
      <c r="AT639" s="18" t="s">
        <v>220</v>
      </c>
      <c r="AU639" s="18" t="s">
        <v>82</v>
      </c>
    </row>
    <row r="640" spans="2:65" s="1" customFormat="1" ht="16.5" customHeight="1">
      <c r="B640" s="33"/>
      <c r="C640" s="132" t="s">
        <v>2158</v>
      </c>
      <c r="D640" s="132" t="s">
        <v>212</v>
      </c>
      <c r="E640" s="133" t="s">
        <v>2159</v>
      </c>
      <c r="F640" s="134" t="s">
        <v>2160</v>
      </c>
      <c r="G640" s="135" t="s">
        <v>215</v>
      </c>
      <c r="H640" s="136">
        <v>13.5</v>
      </c>
      <c r="I640" s="137"/>
      <c r="J640" s="138">
        <f>ROUND(I640*H640,2)</f>
        <v>0</v>
      </c>
      <c r="K640" s="134" t="s">
        <v>216</v>
      </c>
      <c r="L640" s="33"/>
      <c r="M640" s="139" t="s">
        <v>19</v>
      </c>
      <c r="N640" s="140" t="s">
        <v>45</v>
      </c>
      <c r="P640" s="141">
        <f>O640*H640</f>
        <v>0</v>
      </c>
      <c r="Q640" s="141">
        <v>0.0038</v>
      </c>
      <c r="R640" s="141">
        <f>Q640*H640</f>
        <v>0.0513</v>
      </c>
      <c r="S640" s="141">
        <v>0</v>
      </c>
      <c r="T640" s="142">
        <f>S640*H640</f>
        <v>0</v>
      </c>
      <c r="AR640" s="143" t="s">
        <v>112</v>
      </c>
      <c r="AT640" s="143" t="s">
        <v>212</v>
      </c>
      <c r="AU640" s="143" t="s">
        <v>82</v>
      </c>
      <c r="AY640" s="18" t="s">
        <v>208</v>
      </c>
      <c r="BE640" s="144">
        <f>IF(N640="základní",J640,0)</f>
        <v>0</v>
      </c>
      <c r="BF640" s="144">
        <f>IF(N640="snížená",J640,0)</f>
        <v>0</v>
      </c>
      <c r="BG640" s="144">
        <f>IF(N640="zákl. přenesená",J640,0)</f>
        <v>0</v>
      </c>
      <c r="BH640" s="144">
        <f>IF(N640="sníž. přenesená",J640,0)</f>
        <v>0</v>
      </c>
      <c r="BI640" s="144">
        <f>IF(N640="nulová",J640,0)</f>
        <v>0</v>
      </c>
      <c r="BJ640" s="18" t="s">
        <v>80</v>
      </c>
      <c r="BK640" s="144">
        <f>ROUND(I640*H640,2)</f>
        <v>0</v>
      </c>
      <c r="BL640" s="18" t="s">
        <v>112</v>
      </c>
      <c r="BM640" s="143" t="s">
        <v>2161</v>
      </c>
    </row>
    <row r="641" spans="2:47" s="1" customFormat="1" ht="12">
      <c r="B641" s="33"/>
      <c r="D641" s="145" t="s">
        <v>218</v>
      </c>
      <c r="F641" s="146" t="s">
        <v>2162</v>
      </c>
      <c r="I641" s="147"/>
      <c r="L641" s="33"/>
      <c r="M641" s="148"/>
      <c r="T641" s="54"/>
      <c r="AT641" s="18" t="s">
        <v>218</v>
      </c>
      <c r="AU641" s="18" t="s">
        <v>82</v>
      </c>
    </row>
    <row r="642" spans="2:47" s="1" customFormat="1" ht="12">
      <c r="B642" s="33"/>
      <c r="D642" s="149" t="s">
        <v>220</v>
      </c>
      <c r="F642" s="150" t="s">
        <v>2163</v>
      </c>
      <c r="I642" s="147"/>
      <c r="L642" s="33"/>
      <c r="M642" s="148"/>
      <c r="T642" s="54"/>
      <c r="AT642" s="18" t="s">
        <v>220</v>
      </c>
      <c r="AU642" s="18" t="s">
        <v>82</v>
      </c>
    </row>
    <row r="643" spans="2:51" s="13" customFormat="1" ht="12">
      <c r="B643" s="157"/>
      <c r="D643" s="145" t="s">
        <v>222</v>
      </c>
      <c r="E643" s="158" t="s">
        <v>19</v>
      </c>
      <c r="F643" s="159" t="s">
        <v>2022</v>
      </c>
      <c r="H643" s="160">
        <v>13.5</v>
      </c>
      <c r="I643" s="161"/>
      <c r="L643" s="157"/>
      <c r="M643" s="162"/>
      <c r="T643" s="163"/>
      <c r="AT643" s="158" t="s">
        <v>222</v>
      </c>
      <c r="AU643" s="158" t="s">
        <v>82</v>
      </c>
      <c r="AV643" s="13" t="s">
        <v>82</v>
      </c>
      <c r="AW643" s="13" t="s">
        <v>35</v>
      </c>
      <c r="AX643" s="13" t="s">
        <v>74</v>
      </c>
      <c r="AY643" s="158" t="s">
        <v>208</v>
      </c>
    </row>
    <row r="644" spans="2:51" s="14" customFormat="1" ht="12">
      <c r="B644" s="164"/>
      <c r="D644" s="145" t="s">
        <v>222</v>
      </c>
      <c r="E644" s="165" t="s">
        <v>19</v>
      </c>
      <c r="F644" s="166" t="s">
        <v>226</v>
      </c>
      <c r="H644" s="167">
        <v>13.5</v>
      </c>
      <c r="I644" s="168"/>
      <c r="L644" s="164"/>
      <c r="M644" s="169"/>
      <c r="T644" s="170"/>
      <c r="AT644" s="165" t="s">
        <v>222</v>
      </c>
      <c r="AU644" s="165" t="s">
        <v>82</v>
      </c>
      <c r="AV644" s="14" t="s">
        <v>112</v>
      </c>
      <c r="AW644" s="14" t="s">
        <v>35</v>
      </c>
      <c r="AX644" s="14" t="s">
        <v>80</v>
      </c>
      <c r="AY644" s="165" t="s">
        <v>208</v>
      </c>
    </row>
    <row r="645" spans="2:65" s="1" customFormat="1" ht="16.5" customHeight="1">
      <c r="B645" s="33"/>
      <c r="C645" s="132" t="s">
        <v>2164</v>
      </c>
      <c r="D645" s="132" t="s">
        <v>212</v>
      </c>
      <c r="E645" s="133" t="s">
        <v>2165</v>
      </c>
      <c r="F645" s="134" t="s">
        <v>2166</v>
      </c>
      <c r="G645" s="135" t="s">
        <v>215</v>
      </c>
      <c r="H645" s="136">
        <v>152.723</v>
      </c>
      <c r="I645" s="137"/>
      <c r="J645" s="138">
        <f>ROUND(I645*H645,2)</f>
        <v>0</v>
      </c>
      <c r="K645" s="134" t="s">
        <v>216</v>
      </c>
      <c r="L645" s="33"/>
      <c r="M645" s="139" t="s">
        <v>19</v>
      </c>
      <c r="N645" s="140" t="s">
        <v>45</v>
      </c>
      <c r="P645" s="141">
        <f>O645*H645</f>
        <v>0</v>
      </c>
      <c r="Q645" s="141">
        <v>0.0033</v>
      </c>
      <c r="R645" s="141">
        <f>Q645*H645</f>
        <v>0.5039859</v>
      </c>
      <c r="S645" s="141">
        <v>0</v>
      </c>
      <c r="T645" s="142">
        <f>S645*H645</f>
        <v>0</v>
      </c>
      <c r="AR645" s="143" t="s">
        <v>112</v>
      </c>
      <c r="AT645" s="143" t="s">
        <v>212</v>
      </c>
      <c r="AU645" s="143" t="s">
        <v>82</v>
      </c>
      <c r="AY645" s="18" t="s">
        <v>208</v>
      </c>
      <c r="BE645" s="144">
        <f>IF(N645="základní",J645,0)</f>
        <v>0</v>
      </c>
      <c r="BF645" s="144">
        <f>IF(N645="snížená",J645,0)</f>
        <v>0</v>
      </c>
      <c r="BG645" s="144">
        <f>IF(N645="zákl. přenesená",J645,0)</f>
        <v>0</v>
      </c>
      <c r="BH645" s="144">
        <f>IF(N645="sníž. přenesená",J645,0)</f>
        <v>0</v>
      </c>
      <c r="BI645" s="144">
        <f>IF(N645="nulová",J645,0)</f>
        <v>0</v>
      </c>
      <c r="BJ645" s="18" t="s">
        <v>80</v>
      </c>
      <c r="BK645" s="144">
        <f>ROUND(I645*H645,2)</f>
        <v>0</v>
      </c>
      <c r="BL645" s="18" t="s">
        <v>112</v>
      </c>
      <c r="BM645" s="143" t="s">
        <v>2167</v>
      </c>
    </row>
    <row r="646" spans="2:47" s="1" customFormat="1" ht="12">
      <c r="B646" s="33"/>
      <c r="D646" s="145" t="s">
        <v>218</v>
      </c>
      <c r="F646" s="146" t="s">
        <v>2168</v>
      </c>
      <c r="I646" s="147"/>
      <c r="L646" s="33"/>
      <c r="M646" s="148"/>
      <c r="T646" s="54"/>
      <c r="AT646" s="18" t="s">
        <v>218</v>
      </c>
      <c r="AU646" s="18" t="s">
        <v>82</v>
      </c>
    </row>
    <row r="647" spans="2:47" s="1" customFormat="1" ht="12">
      <c r="B647" s="33"/>
      <c r="D647" s="149" t="s">
        <v>220</v>
      </c>
      <c r="F647" s="150" t="s">
        <v>2169</v>
      </c>
      <c r="I647" s="147"/>
      <c r="L647" s="33"/>
      <c r="M647" s="148"/>
      <c r="T647" s="54"/>
      <c r="AT647" s="18" t="s">
        <v>220</v>
      </c>
      <c r="AU647" s="18" t="s">
        <v>82</v>
      </c>
    </row>
    <row r="648" spans="2:47" s="1" customFormat="1" ht="29.25">
      <c r="B648" s="33"/>
      <c r="D648" s="145" t="s">
        <v>418</v>
      </c>
      <c r="F648" s="181" t="s">
        <v>2030</v>
      </c>
      <c r="I648" s="147"/>
      <c r="L648" s="33"/>
      <c r="M648" s="148"/>
      <c r="T648" s="54"/>
      <c r="AT648" s="18" t="s">
        <v>418</v>
      </c>
      <c r="AU648" s="18" t="s">
        <v>82</v>
      </c>
    </row>
    <row r="649" spans="2:51" s="13" customFormat="1" ht="12">
      <c r="B649" s="157"/>
      <c r="D649" s="145" t="s">
        <v>222</v>
      </c>
      <c r="E649" s="158" t="s">
        <v>19</v>
      </c>
      <c r="F649" s="159" t="s">
        <v>1998</v>
      </c>
      <c r="H649" s="160">
        <v>95.4</v>
      </c>
      <c r="I649" s="161"/>
      <c r="L649" s="157"/>
      <c r="M649" s="162"/>
      <c r="T649" s="163"/>
      <c r="AT649" s="158" t="s">
        <v>222</v>
      </c>
      <c r="AU649" s="158" t="s">
        <v>82</v>
      </c>
      <c r="AV649" s="13" t="s">
        <v>82</v>
      </c>
      <c r="AW649" s="13" t="s">
        <v>35</v>
      </c>
      <c r="AX649" s="13" t="s">
        <v>74</v>
      </c>
      <c r="AY649" s="158" t="s">
        <v>208</v>
      </c>
    </row>
    <row r="650" spans="2:51" s="13" customFormat="1" ht="12">
      <c r="B650" s="157"/>
      <c r="D650" s="145" t="s">
        <v>222</v>
      </c>
      <c r="E650" s="158" t="s">
        <v>19</v>
      </c>
      <c r="F650" s="159" t="s">
        <v>1999</v>
      </c>
      <c r="H650" s="160">
        <v>20</v>
      </c>
      <c r="I650" s="161"/>
      <c r="L650" s="157"/>
      <c r="M650" s="162"/>
      <c r="T650" s="163"/>
      <c r="AT650" s="158" t="s">
        <v>222</v>
      </c>
      <c r="AU650" s="158" t="s">
        <v>82</v>
      </c>
      <c r="AV650" s="13" t="s">
        <v>82</v>
      </c>
      <c r="AW650" s="13" t="s">
        <v>35</v>
      </c>
      <c r="AX650" s="13" t="s">
        <v>74</v>
      </c>
      <c r="AY650" s="158" t="s">
        <v>208</v>
      </c>
    </row>
    <row r="651" spans="2:51" s="13" customFormat="1" ht="12">
      <c r="B651" s="157"/>
      <c r="D651" s="145" t="s">
        <v>222</v>
      </c>
      <c r="E651" s="158" t="s">
        <v>19</v>
      </c>
      <c r="F651" s="159" t="s">
        <v>1998</v>
      </c>
      <c r="H651" s="160">
        <v>95.4</v>
      </c>
      <c r="I651" s="161"/>
      <c r="L651" s="157"/>
      <c r="M651" s="162"/>
      <c r="T651" s="163"/>
      <c r="AT651" s="158" t="s">
        <v>222</v>
      </c>
      <c r="AU651" s="158" t="s">
        <v>82</v>
      </c>
      <c r="AV651" s="13" t="s">
        <v>82</v>
      </c>
      <c r="AW651" s="13" t="s">
        <v>35</v>
      </c>
      <c r="AX651" s="13" t="s">
        <v>74</v>
      </c>
      <c r="AY651" s="158" t="s">
        <v>208</v>
      </c>
    </row>
    <row r="652" spans="2:51" s="13" customFormat="1" ht="12">
      <c r="B652" s="157"/>
      <c r="D652" s="145" t="s">
        <v>222</v>
      </c>
      <c r="E652" s="158" t="s">
        <v>19</v>
      </c>
      <c r="F652" s="159" t="s">
        <v>1999</v>
      </c>
      <c r="H652" s="160">
        <v>20</v>
      </c>
      <c r="I652" s="161"/>
      <c r="L652" s="157"/>
      <c r="M652" s="162"/>
      <c r="T652" s="163"/>
      <c r="AT652" s="158" t="s">
        <v>222</v>
      </c>
      <c r="AU652" s="158" t="s">
        <v>82</v>
      </c>
      <c r="AV652" s="13" t="s">
        <v>82</v>
      </c>
      <c r="AW652" s="13" t="s">
        <v>35</v>
      </c>
      <c r="AX652" s="13" t="s">
        <v>74</v>
      </c>
      <c r="AY652" s="158" t="s">
        <v>208</v>
      </c>
    </row>
    <row r="653" spans="2:51" s="13" customFormat="1" ht="12">
      <c r="B653" s="157"/>
      <c r="D653" s="145" t="s">
        <v>222</v>
      </c>
      <c r="E653" s="158" t="s">
        <v>19</v>
      </c>
      <c r="F653" s="159" t="s">
        <v>2000</v>
      </c>
      <c r="H653" s="160">
        <v>-71.136</v>
      </c>
      <c r="I653" s="161"/>
      <c r="L653" s="157"/>
      <c r="M653" s="162"/>
      <c r="T653" s="163"/>
      <c r="AT653" s="158" t="s">
        <v>222</v>
      </c>
      <c r="AU653" s="158" t="s">
        <v>82</v>
      </c>
      <c r="AV653" s="13" t="s">
        <v>82</v>
      </c>
      <c r="AW653" s="13" t="s">
        <v>35</v>
      </c>
      <c r="AX653" s="13" t="s">
        <v>74</v>
      </c>
      <c r="AY653" s="158" t="s">
        <v>208</v>
      </c>
    </row>
    <row r="654" spans="2:51" s="13" customFormat="1" ht="12">
      <c r="B654" s="157"/>
      <c r="D654" s="145" t="s">
        <v>222</v>
      </c>
      <c r="E654" s="158" t="s">
        <v>19</v>
      </c>
      <c r="F654" s="159" t="s">
        <v>2001</v>
      </c>
      <c r="H654" s="160">
        <v>-6.941</v>
      </c>
      <c r="I654" s="161"/>
      <c r="L654" s="157"/>
      <c r="M654" s="162"/>
      <c r="T654" s="163"/>
      <c r="AT654" s="158" t="s">
        <v>222</v>
      </c>
      <c r="AU654" s="158" t="s">
        <v>82</v>
      </c>
      <c r="AV654" s="13" t="s">
        <v>82</v>
      </c>
      <c r="AW654" s="13" t="s">
        <v>35</v>
      </c>
      <c r="AX654" s="13" t="s">
        <v>74</v>
      </c>
      <c r="AY654" s="158" t="s">
        <v>208</v>
      </c>
    </row>
    <row r="655" spans="2:51" s="14" customFormat="1" ht="12">
      <c r="B655" s="164"/>
      <c r="D655" s="145" t="s">
        <v>222</v>
      </c>
      <c r="E655" s="165" t="s">
        <v>19</v>
      </c>
      <c r="F655" s="166" t="s">
        <v>226</v>
      </c>
      <c r="H655" s="167">
        <v>152.723</v>
      </c>
      <c r="I655" s="168"/>
      <c r="L655" s="164"/>
      <c r="M655" s="169"/>
      <c r="T655" s="170"/>
      <c r="AT655" s="165" t="s">
        <v>222</v>
      </c>
      <c r="AU655" s="165" t="s">
        <v>82</v>
      </c>
      <c r="AV655" s="14" t="s">
        <v>112</v>
      </c>
      <c r="AW655" s="14" t="s">
        <v>35</v>
      </c>
      <c r="AX655" s="14" t="s">
        <v>80</v>
      </c>
      <c r="AY655" s="165" t="s">
        <v>208</v>
      </c>
    </row>
    <row r="656" spans="2:65" s="1" customFormat="1" ht="16.5" customHeight="1">
      <c r="B656" s="33"/>
      <c r="C656" s="132" t="s">
        <v>247</v>
      </c>
      <c r="D656" s="132" t="s">
        <v>212</v>
      </c>
      <c r="E656" s="133" t="s">
        <v>248</v>
      </c>
      <c r="F656" s="134" t="s">
        <v>249</v>
      </c>
      <c r="G656" s="135" t="s">
        <v>215</v>
      </c>
      <c r="H656" s="136">
        <v>332.5</v>
      </c>
      <c r="I656" s="137"/>
      <c r="J656" s="138">
        <f>ROUND(I656*H656,2)</f>
        <v>0</v>
      </c>
      <c r="K656" s="134" t="s">
        <v>216</v>
      </c>
      <c r="L656" s="33"/>
      <c r="M656" s="139" t="s">
        <v>19</v>
      </c>
      <c r="N656" s="140" t="s">
        <v>45</v>
      </c>
      <c r="P656" s="141">
        <f>O656*H656</f>
        <v>0</v>
      </c>
      <c r="Q656" s="141">
        <v>0.0816</v>
      </c>
      <c r="R656" s="141">
        <f>Q656*H656</f>
        <v>27.132</v>
      </c>
      <c r="S656" s="141">
        <v>0</v>
      </c>
      <c r="T656" s="142">
        <f>S656*H656</f>
        <v>0</v>
      </c>
      <c r="AR656" s="143" t="s">
        <v>112</v>
      </c>
      <c r="AT656" s="143" t="s">
        <v>212</v>
      </c>
      <c r="AU656" s="143" t="s">
        <v>82</v>
      </c>
      <c r="AY656" s="18" t="s">
        <v>208</v>
      </c>
      <c r="BE656" s="144">
        <f>IF(N656="základní",J656,0)</f>
        <v>0</v>
      </c>
      <c r="BF656" s="144">
        <f>IF(N656="snížená",J656,0)</f>
        <v>0</v>
      </c>
      <c r="BG656" s="144">
        <f>IF(N656="zákl. přenesená",J656,0)</f>
        <v>0</v>
      </c>
      <c r="BH656" s="144">
        <f>IF(N656="sníž. přenesená",J656,0)</f>
        <v>0</v>
      </c>
      <c r="BI656" s="144">
        <f>IF(N656="nulová",J656,0)</f>
        <v>0</v>
      </c>
      <c r="BJ656" s="18" t="s">
        <v>80</v>
      </c>
      <c r="BK656" s="144">
        <f>ROUND(I656*H656,2)</f>
        <v>0</v>
      </c>
      <c r="BL656" s="18" t="s">
        <v>112</v>
      </c>
      <c r="BM656" s="143" t="s">
        <v>250</v>
      </c>
    </row>
    <row r="657" spans="2:47" s="1" customFormat="1" ht="12">
      <c r="B657" s="33"/>
      <c r="D657" s="145" t="s">
        <v>218</v>
      </c>
      <c r="F657" s="146" t="s">
        <v>251</v>
      </c>
      <c r="I657" s="147"/>
      <c r="L657" s="33"/>
      <c r="M657" s="148"/>
      <c r="T657" s="54"/>
      <c r="AT657" s="18" t="s">
        <v>218</v>
      </c>
      <c r="AU657" s="18" t="s">
        <v>82</v>
      </c>
    </row>
    <row r="658" spans="2:47" s="1" customFormat="1" ht="12">
      <c r="B658" s="33"/>
      <c r="D658" s="149" t="s">
        <v>220</v>
      </c>
      <c r="F658" s="150" t="s">
        <v>252</v>
      </c>
      <c r="I658" s="147"/>
      <c r="L658" s="33"/>
      <c r="M658" s="148"/>
      <c r="T658" s="54"/>
      <c r="AT658" s="18" t="s">
        <v>220</v>
      </c>
      <c r="AU658" s="18" t="s">
        <v>82</v>
      </c>
    </row>
    <row r="659" spans="2:51" s="13" customFormat="1" ht="12">
      <c r="B659" s="157"/>
      <c r="D659" s="145" t="s">
        <v>222</v>
      </c>
      <c r="E659" s="158" t="s">
        <v>19</v>
      </c>
      <c r="F659" s="159" t="s">
        <v>2170</v>
      </c>
      <c r="H659" s="160">
        <v>356.9</v>
      </c>
      <c r="I659" s="161"/>
      <c r="L659" s="157"/>
      <c r="M659" s="162"/>
      <c r="T659" s="163"/>
      <c r="AT659" s="158" t="s">
        <v>222</v>
      </c>
      <c r="AU659" s="158" t="s">
        <v>82</v>
      </c>
      <c r="AV659" s="13" t="s">
        <v>82</v>
      </c>
      <c r="AW659" s="13" t="s">
        <v>35</v>
      </c>
      <c r="AX659" s="13" t="s">
        <v>74</v>
      </c>
      <c r="AY659" s="158" t="s">
        <v>208</v>
      </c>
    </row>
    <row r="660" spans="2:51" s="13" customFormat="1" ht="12">
      <c r="B660" s="157"/>
      <c r="D660" s="145" t="s">
        <v>222</v>
      </c>
      <c r="E660" s="158" t="s">
        <v>19</v>
      </c>
      <c r="F660" s="159" t="s">
        <v>2171</v>
      </c>
      <c r="H660" s="160">
        <v>-24.4</v>
      </c>
      <c r="I660" s="161"/>
      <c r="L660" s="157"/>
      <c r="M660" s="162"/>
      <c r="T660" s="163"/>
      <c r="AT660" s="158" t="s">
        <v>222</v>
      </c>
      <c r="AU660" s="158" t="s">
        <v>82</v>
      </c>
      <c r="AV660" s="13" t="s">
        <v>82</v>
      </c>
      <c r="AW660" s="13" t="s">
        <v>35</v>
      </c>
      <c r="AX660" s="13" t="s">
        <v>74</v>
      </c>
      <c r="AY660" s="158" t="s">
        <v>208</v>
      </c>
    </row>
    <row r="661" spans="2:51" s="14" customFormat="1" ht="12">
      <c r="B661" s="164"/>
      <c r="D661" s="145" t="s">
        <v>222</v>
      </c>
      <c r="E661" s="165" t="s">
        <v>19</v>
      </c>
      <c r="F661" s="166" t="s">
        <v>226</v>
      </c>
      <c r="H661" s="167">
        <v>332.5</v>
      </c>
      <c r="I661" s="168"/>
      <c r="L661" s="164"/>
      <c r="M661" s="169"/>
      <c r="T661" s="170"/>
      <c r="AT661" s="165" t="s">
        <v>222</v>
      </c>
      <c r="AU661" s="165" t="s">
        <v>82</v>
      </c>
      <c r="AV661" s="14" t="s">
        <v>112</v>
      </c>
      <c r="AW661" s="14" t="s">
        <v>35</v>
      </c>
      <c r="AX661" s="14" t="s">
        <v>80</v>
      </c>
      <c r="AY661" s="165" t="s">
        <v>208</v>
      </c>
    </row>
    <row r="662" spans="2:65" s="1" customFormat="1" ht="16.5" customHeight="1">
      <c r="B662" s="33"/>
      <c r="C662" s="132" t="s">
        <v>254</v>
      </c>
      <c r="D662" s="132" t="s">
        <v>212</v>
      </c>
      <c r="E662" s="133" t="s">
        <v>255</v>
      </c>
      <c r="F662" s="134" t="s">
        <v>256</v>
      </c>
      <c r="G662" s="135" t="s">
        <v>215</v>
      </c>
      <c r="H662" s="136">
        <v>332.5</v>
      </c>
      <c r="I662" s="137"/>
      <c r="J662" s="138">
        <f>ROUND(I662*H662,2)</f>
        <v>0</v>
      </c>
      <c r="K662" s="134" t="s">
        <v>216</v>
      </c>
      <c r="L662" s="33"/>
      <c r="M662" s="139" t="s">
        <v>19</v>
      </c>
      <c r="N662" s="140" t="s">
        <v>45</v>
      </c>
      <c r="P662" s="141">
        <f>O662*H662</f>
        <v>0</v>
      </c>
      <c r="Q662" s="141">
        <v>0.000132</v>
      </c>
      <c r="R662" s="141">
        <f>Q662*H662</f>
        <v>0.043890000000000005</v>
      </c>
      <c r="S662" s="141">
        <v>0</v>
      </c>
      <c r="T662" s="142">
        <f>S662*H662</f>
        <v>0</v>
      </c>
      <c r="AR662" s="143" t="s">
        <v>112</v>
      </c>
      <c r="AT662" s="143" t="s">
        <v>212</v>
      </c>
      <c r="AU662" s="143" t="s">
        <v>82</v>
      </c>
      <c r="AY662" s="18" t="s">
        <v>208</v>
      </c>
      <c r="BE662" s="144">
        <f>IF(N662="základní",J662,0)</f>
        <v>0</v>
      </c>
      <c r="BF662" s="144">
        <f>IF(N662="snížená",J662,0)</f>
        <v>0</v>
      </c>
      <c r="BG662" s="144">
        <f>IF(N662="zákl. přenesená",J662,0)</f>
        <v>0</v>
      </c>
      <c r="BH662" s="144">
        <f>IF(N662="sníž. přenesená",J662,0)</f>
        <v>0</v>
      </c>
      <c r="BI662" s="144">
        <f>IF(N662="nulová",J662,0)</f>
        <v>0</v>
      </c>
      <c r="BJ662" s="18" t="s">
        <v>80</v>
      </c>
      <c r="BK662" s="144">
        <f>ROUND(I662*H662,2)</f>
        <v>0</v>
      </c>
      <c r="BL662" s="18" t="s">
        <v>112</v>
      </c>
      <c r="BM662" s="143" t="s">
        <v>257</v>
      </c>
    </row>
    <row r="663" spans="2:47" s="1" customFormat="1" ht="12">
      <c r="B663" s="33"/>
      <c r="D663" s="145" t="s">
        <v>218</v>
      </c>
      <c r="F663" s="146" t="s">
        <v>258</v>
      </c>
      <c r="I663" s="147"/>
      <c r="L663" s="33"/>
      <c r="M663" s="148"/>
      <c r="T663" s="54"/>
      <c r="AT663" s="18" t="s">
        <v>218</v>
      </c>
      <c r="AU663" s="18" t="s">
        <v>82</v>
      </c>
    </row>
    <row r="664" spans="2:47" s="1" customFormat="1" ht="12">
      <c r="B664" s="33"/>
      <c r="D664" s="149" t="s">
        <v>220</v>
      </c>
      <c r="F664" s="150" t="s">
        <v>259</v>
      </c>
      <c r="I664" s="147"/>
      <c r="L664" s="33"/>
      <c r="M664" s="148"/>
      <c r="T664" s="54"/>
      <c r="AT664" s="18" t="s">
        <v>220</v>
      </c>
      <c r="AU664" s="18" t="s">
        <v>82</v>
      </c>
    </row>
    <row r="665" spans="2:65" s="1" customFormat="1" ht="16.5" customHeight="1">
      <c r="B665" s="33"/>
      <c r="C665" s="132" t="s">
        <v>260</v>
      </c>
      <c r="D665" s="132" t="s">
        <v>212</v>
      </c>
      <c r="E665" s="133" t="s">
        <v>261</v>
      </c>
      <c r="F665" s="134" t="s">
        <v>262</v>
      </c>
      <c r="G665" s="135" t="s">
        <v>215</v>
      </c>
      <c r="H665" s="136">
        <v>332.5</v>
      </c>
      <c r="I665" s="137"/>
      <c r="J665" s="138">
        <f>ROUND(I665*H665,2)</f>
        <v>0</v>
      </c>
      <c r="K665" s="134" t="s">
        <v>216</v>
      </c>
      <c r="L665" s="33"/>
      <c r="M665" s="139" t="s">
        <v>19</v>
      </c>
      <c r="N665" s="140" t="s">
        <v>45</v>
      </c>
      <c r="P665" s="141">
        <f>O665*H665</f>
        <v>0</v>
      </c>
      <c r="Q665" s="141">
        <v>1.44E-06</v>
      </c>
      <c r="R665" s="141">
        <f>Q665*H665</f>
        <v>0.0004788</v>
      </c>
      <c r="S665" s="141">
        <v>0</v>
      </c>
      <c r="T665" s="142">
        <f>S665*H665</f>
        <v>0</v>
      </c>
      <c r="AR665" s="143" t="s">
        <v>112</v>
      </c>
      <c r="AT665" s="143" t="s">
        <v>212</v>
      </c>
      <c r="AU665" s="143" t="s">
        <v>82</v>
      </c>
      <c r="AY665" s="18" t="s">
        <v>208</v>
      </c>
      <c r="BE665" s="144">
        <f>IF(N665="základní",J665,0)</f>
        <v>0</v>
      </c>
      <c r="BF665" s="144">
        <f>IF(N665="snížená",J665,0)</f>
        <v>0</v>
      </c>
      <c r="BG665" s="144">
        <f>IF(N665="zákl. přenesená",J665,0)</f>
        <v>0</v>
      </c>
      <c r="BH665" s="144">
        <f>IF(N665="sníž. přenesená",J665,0)</f>
        <v>0</v>
      </c>
      <c r="BI665" s="144">
        <f>IF(N665="nulová",J665,0)</f>
        <v>0</v>
      </c>
      <c r="BJ665" s="18" t="s">
        <v>80</v>
      </c>
      <c r="BK665" s="144">
        <f>ROUND(I665*H665,2)</f>
        <v>0</v>
      </c>
      <c r="BL665" s="18" t="s">
        <v>112</v>
      </c>
      <c r="BM665" s="143" t="s">
        <v>263</v>
      </c>
    </row>
    <row r="666" spans="2:47" s="1" customFormat="1" ht="12">
      <c r="B666" s="33"/>
      <c r="D666" s="145" t="s">
        <v>218</v>
      </c>
      <c r="F666" s="146" t="s">
        <v>264</v>
      </c>
      <c r="I666" s="147"/>
      <c r="L666" s="33"/>
      <c r="M666" s="148"/>
      <c r="T666" s="54"/>
      <c r="AT666" s="18" t="s">
        <v>218</v>
      </c>
      <c r="AU666" s="18" t="s">
        <v>82</v>
      </c>
    </row>
    <row r="667" spans="2:47" s="1" customFormat="1" ht="12">
      <c r="B667" s="33"/>
      <c r="D667" s="149" t="s">
        <v>220</v>
      </c>
      <c r="F667" s="150" t="s">
        <v>265</v>
      </c>
      <c r="I667" s="147"/>
      <c r="L667" s="33"/>
      <c r="M667" s="148"/>
      <c r="T667" s="54"/>
      <c r="AT667" s="18" t="s">
        <v>220</v>
      </c>
      <c r="AU667" s="18" t="s">
        <v>82</v>
      </c>
    </row>
    <row r="668" spans="2:65" s="1" customFormat="1" ht="21.75" customHeight="1">
      <c r="B668" s="33"/>
      <c r="C668" s="132" t="s">
        <v>266</v>
      </c>
      <c r="D668" s="132" t="s">
        <v>212</v>
      </c>
      <c r="E668" s="133" t="s">
        <v>267</v>
      </c>
      <c r="F668" s="134" t="s">
        <v>268</v>
      </c>
      <c r="G668" s="135" t="s">
        <v>236</v>
      </c>
      <c r="H668" s="136">
        <v>287.31</v>
      </c>
      <c r="I668" s="137"/>
      <c r="J668" s="138">
        <f>ROUND(I668*H668,2)</f>
        <v>0</v>
      </c>
      <c r="K668" s="134" t="s">
        <v>216</v>
      </c>
      <c r="L668" s="33"/>
      <c r="M668" s="139" t="s">
        <v>19</v>
      </c>
      <c r="N668" s="140" t="s">
        <v>45</v>
      </c>
      <c r="P668" s="141">
        <f>O668*H668</f>
        <v>0</v>
      </c>
      <c r="Q668" s="141">
        <v>2.1E-05</v>
      </c>
      <c r="R668" s="141">
        <f>Q668*H668</f>
        <v>0.00603351</v>
      </c>
      <c r="S668" s="141">
        <v>0</v>
      </c>
      <c r="T668" s="142">
        <f>S668*H668</f>
        <v>0</v>
      </c>
      <c r="AR668" s="143" t="s">
        <v>112</v>
      </c>
      <c r="AT668" s="143" t="s">
        <v>212</v>
      </c>
      <c r="AU668" s="143" t="s">
        <v>82</v>
      </c>
      <c r="AY668" s="18" t="s">
        <v>208</v>
      </c>
      <c r="BE668" s="144">
        <f>IF(N668="základní",J668,0)</f>
        <v>0</v>
      </c>
      <c r="BF668" s="144">
        <f>IF(N668="snížená",J668,0)</f>
        <v>0</v>
      </c>
      <c r="BG668" s="144">
        <f>IF(N668="zákl. přenesená",J668,0)</f>
        <v>0</v>
      </c>
      <c r="BH668" s="144">
        <f>IF(N668="sníž. přenesená",J668,0)</f>
        <v>0</v>
      </c>
      <c r="BI668" s="144">
        <f>IF(N668="nulová",J668,0)</f>
        <v>0</v>
      </c>
      <c r="BJ668" s="18" t="s">
        <v>80</v>
      </c>
      <c r="BK668" s="144">
        <f>ROUND(I668*H668,2)</f>
        <v>0</v>
      </c>
      <c r="BL668" s="18" t="s">
        <v>112</v>
      </c>
      <c r="BM668" s="143" t="s">
        <v>269</v>
      </c>
    </row>
    <row r="669" spans="2:47" s="1" customFormat="1" ht="12">
      <c r="B669" s="33"/>
      <c r="D669" s="145" t="s">
        <v>218</v>
      </c>
      <c r="F669" s="146" t="s">
        <v>270</v>
      </c>
      <c r="I669" s="147"/>
      <c r="L669" s="33"/>
      <c r="M669" s="148"/>
      <c r="T669" s="54"/>
      <c r="AT669" s="18" t="s">
        <v>218</v>
      </c>
      <c r="AU669" s="18" t="s">
        <v>82</v>
      </c>
    </row>
    <row r="670" spans="2:47" s="1" customFormat="1" ht="12">
      <c r="B670" s="33"/>
      <c r="D670" s="149" t="s">
        <v>220</v>
      </c>
      <c r="F670" s="150" t="s">
        <v>271</v>
      </c>
      <c r="I670" s="147"/>
      <c r="L670" s="33"/>
      <c r="M670" s="148"/>
      <c r="T670" s="54"/>
      <c r="AT670" s="18" t="s">
        <v>220</v>
      </c>
      <c r="AU670" s="18" t="s">
        <v>82</v>
      </c>
    </row>
    <row r="671" spans="2:51" s="13" customFormat="1" ht="12">
      <c r="B671" s="157"/>
      <c r="D671" s="145" t="s">
        <v>222</v>
      </c>
      <c r="E671" s="158" t="s">
        <v>19</v>
      </c>
      <c r="F671" s="159" t="s">
        <v>2172</v>
      </c>
      <c r="H671" s="160">
        <v>68.8</v>
      </c>
      <c r="I671" s="161"/>
      <c r="L671" s="157"/>
      <c r="M671" s="162"/>
      <c r="T671" s="163"/>
      <c r="AT671" s="158" t="s">
        <v>222</v>
      </c>
      <c r="AU671" s="158" t="s">
        <v>82</v>
      </c>
      <c r="AV671" s="13" t="s">
        <v>82</v>
      </c>
      <c r="AW671" s="13" t="s">
        <v>35</v>
      </c>
      <c r="AX671" s="13" t="s">
        <v>74</v>
      </c>
      <c r="AY671" s="158" t="s">
        <v>208</v>
      </c>
    </row>
    <row r="672" spans="2:51" s="13" customFormat="1" ht="12">
      <c r="B672" s="157"/>
      <c r="D672" s="145" t="s">
        <v>222</v>
      </c>
      <c r="E672" s="158" t="s">
        <v>19</v>
      </c>
      <c r="F672" s="159" t="s">
        <v>2173</v>
      </c>
      <c r="H672" s="160">
        <v>152.3</v>
      </c>
      <c r="I672" s="161"/>
      <c r="L672" s="157"/>
      <c r="M672" s="162"/>
      <c r="T672" s="163"/>
      <c r="AT672" s="158" t="s">
        <v>222</v>
      </c>
      <c r="AU672" s="158" t="s">
        <v>82</v>
      </c>
      <c r="AV672" s="13" t="s">
        <v>82</v>
      </c>
      <c r="AW672" s="13" t="s">
        <v>35</v>
      </c>
      <c r="AX672" s="13" t="s">
        <v>74</v>
      </c>
      <c r="AY672" s="158" t="s">
        <v>208</v>
      </c>
    </row>
    <row r="673" spans="2:51" s="13" customFormat="1" ht="12">
      <c r="B673" s="157"/>
      <c r="D673" s="145" t="s">
        <v>222</v>
      </c>
      <c r="E673" s="158" t="s">
        <v>19</v>
      </c>
      <c r="F673" s="159" t="s">
        <v>2174</v>
      </c>
      <c r="H673" s="160">
        <v>85.8</v>
      </c>
      <c r="I673" s="161"/>
      <c r="L673" s="157"/>
      <c r="M673" s="162"/>
      <c r="T673" s="163"/>
      <c r="AT673" s="158" t="s">
        <v>222</v>
      </c>
      <c r="AU673" s="158" t="s">
        <v>82</v>
      </c>
      <c r="AV673" s="13" t="s">
        <v>82</v>
      </c>
      <c r="AW673" s="13" t="s">
        <v>35</v>
      </c>
      <c r="AX673" s="13" t="s">
        <v>74</v>
      </c>
      <c r="AY673" s="158" t="s">
        <v>208</v>
      </c>
    </row>
    <row r="674" spans="2:51" s="13" customFormat="1" ht="12">
      <c r="B674" s="157"/>
      <c r="D674" s="145" t="s">
        <v>222</v>
      </c>
      <c r="E674" s="158" t="s">
        <v>19</v>
      </c>
      <c r="F674" s="159" t="s">
        <v>2175</v>
      </c>
      <c r="H674" s="160">
        <v>-19.59</v>
      </c>
      <c r="I674" s="161"/>
      <c r="L674" s="157"/>
      <c r="M674" s="162"/>
      <c r="T674" s="163"/>
      <c r="AT674" s="158" t="s">
        <v>222</v>
      </c>
      <c r="AU674" s="158" t="s">
        <v>82</v>
      </c>
      <c r="AV674" s="13" t="s">
        <v>82</v>
      </c>
      <c r="AW674" s="13" t="s">
        <v>35</v>
      </c>
      <c r="AX674" s="13" t="s">
        <v>74</v>
      </c>
      <c r="AY674" s="158" t="s">
        <v>208</v>
      </c>
    </row>
    <row r="675" spans="2:51" s="14" customFormat="1" ht="12">
      <c r="B675" s="164"/>
      <c r="D675" s="145" t="s">
        <v>222</v>
      </c>
      <c r="E675" s="165" t="s">
        <v>19</v>
      </c>
      <c r="F675" s="166" t="s">
        <v>226</v>
      </c>
      <c r="H675" s="167">
        <v>287.31</v>
      </c>
      <c r="I675" s="168"/>
      <c r="L675" s="164"/>
      <c r="M675" s="169"/>
      <c r="T675" s="170"/>
      <c r="AT675" s="165" t="s">
        <v>222</v>
      </c>
      <c r="AU675" s="165" t="s">
        <v>82</v>
      </c>
      <c r="AV675" s="14" t="s">
        <v>112</v>
      </c>
      <c r="AW675" s="14" t="s">
        <v>35</v>
      </c>
      <c r="AX675" s="14" t="s">
        <v>80</v>
      </c>
      <c r="AY675" s="165" t="s">
        <v>208</v>
      </c>
    </row>
    <row r="676" spans="2:65" s="1" customFormat="1" ht="16.5" customHeight="1">
      <c r="B676" s="33"/>
      <c r="C676" s="132" t="s">
        <v>2176</v>
      </c>
      <c r="D676" s="132" t="s">
        <v>212</v>
      </c>
      <c r="E676" s="133" t="s">
        <v>2177</v>
      </c>
      <c r="F676" s="134" t="s">
        <v>2178</v>
      </c>
      <c r="G676" s="135" t="s">
        <v>215</v>
      </c>
      <c r="H676" s="136">
        <v>14.6</v>
      </c>
      <c r="I676" s="137"/>
      <c r="J676" s="138">
        <f>ROUND(I676*H676,2)</f>
        <v>0</v>
      </c>
      <c r="K676" s="134" t="s">
        <v>216</v>
      </c>
      <c r="L676" s="33"/>
      <c r="M676" s="139" t="s">
        <v>19</v>
      </c>
      <c r="N676" s="140" t="s">
        <v>45</v>
      </c>
      <c r="P676" s="141">
        <f>O676*H676</f>
        <v>0</v>
      </c>
      <c r="Q676" s="141">
        <v>0.2756</v>
      </c>
      <c r="R676" s="141">
        <f>Q676*H676</f>
        <v>4.02376</v>
      </c>
      <c r="S676" s="141">
        <v>0</v>
      </c>
      <c r="T676" s="142">
        <f>S676*H676</f>
        <v>0</v>
      </c>
      <c r="AR676" s="143" t="s">
        <v>112</v>
      </c>
      <c r="AT676" s="143" t="s">
        <v>212</v>
      </c>
      <c r="AU676" s="143" t="s">
        <v>82</v>
      </c>
      <c r="AY676" s="18" t="s">
        <v>208</v>
      </c>
      <c r="BE676" s="144">
        <f>IF(N676="základní",J676,0)</f>
        <v>0</v>
      </c>
      <c r="BF676" s="144">
        <f>IF(N676="snížená",J676,0)</f>
        <v>0</v>
      </c>
      <c r="BG676" s="144">
        <f>IF(N676="zákl. přenesená",J676,0)</f>
        <v>0</v>
      </c>
      <c r="BH676" s="144">
        <f>IF(N676="sníž. přenesená",J676,0)</f>
        <v>0</v>
      </c>
      <c r="BI676" s="144">
        <f>IF(N676="nulová",J676,0)</f>
        <v>0</v>
      </c>
      <c r="BJ676" s="18" t="s">
        <v>80</v>
      </c>
      <c r="BK676" s="144">
        <f>ROUND(I676*H676,2)</f>
        <v>0</v>
      </c>
      <c r="BL676" s="18" t="s">
        <v>112</v>
      </c>
      <c r="BM676" s="143" t="s">
        <v>2179</v>
      </c>
    </row>
    <row r="677" spans="2:47" s="1" customFormat="1" ht="12">
      <c r="B677" s="33"/>
      <c r="D677" s="145" t="s">
        <v>218</v>
      </c>
      <c r="F677" s="146" t="s">
        <v>2180</v>
      </c>
      <c r="I677" s="147"/>
      <c r="L677" s="33"/>
      <c r="M677" s="148"/>
      <c r="T677" s="54"/>
      <c r="AT677" s="18" t="s">
        <v>218</v>
      </c>
      <c r="AU677" s="18" t="s">
        <v>82</v>
      </c>
    </row>
    <row r="678" spans="2:47" s="1" customFormat="1" ht="12">
      <c r="B678" s="33"/>
      <c r="D678" s="149" t="s">
        <v>220</v>
      </c>
      <c r="F678" s="150" t="s">
        <v>2181</v>
      </c>
      <c r="I678" s="147"/>
      <c r="L678" s="33"/>
      <c r="M678" s="148"/>
      <c r="T678" s="54"/>
      <c r="AT678" s="18" t="s">
        <v>220</v>
      </c>
      <c r="AU678" s="18" t="s">
        <v>82</v>
      </c>
    </row>
    <row r="679" spans="2:51" s="13" customFormat="1" ht="12">
      <c r="B679" s="157"/>
      <c r="D679" s="145" t="s">
        <v>222</v>
      </c>
      <c r="E679" s="158" t="s">
        <v>19</v>
      </c>
      <c r="F679" s="159" t="s">
        <v>2182</v>
      </c>
      <c r="H679" s="160">
        <v>14.6</v>
      </c>
      <c r="I679" s="161"/>
      <c r="L679" s="157"/>
      <c r="M679" s="162"/>
      <c r="T679" s="163"/>
      <c r="AT679" s="158" t="s">
        <v>222</v>
      </c>
      <c r="AU679" s="158" t="s">
        <v>82</v>
      </c>
      <c r="AV679" s="13" t="s">
        <v>82</v>
      </c>
      <c r="AW679" s="13" t="s">
        <v>35</v>
      </c>
      <c r="AX679" s="13" t="s">
        <v>80</v>
      </c>
      <c r="AY679" s="158" t="s">
        <v>208</v>
      </c>
    </row>
    <row r="680" spans="2:65" s="1" customFormat="1" ht="16.5" customHeight="1">
      <c r="B680" s="33"/>
      <c r="C680" s="132" t="s">
        <v>2183</v>
      </c>
      <c r="D680" s="132" t="s">
        <v>212</v>
      </c>
      <c r="E680" s="133" t="s">
        <v>2184</v>
      </c>
      <c r="F680" s="134" t="s">
        <v>2185</v>
      </c>
      <c r="G680" s="135" t="s">
        <v>236</v>
      </c>
      <c r="H680" s="136">
        <v>36.5</v>
      </c>
      <c r="I680" s="137"/>
      <c r="J680" s="138">
        <f>ROUND(I680*H680,2)</f>
        <v>0</v>
      </c>
      <c r="K680" s="134" t="s">
        <v>216</v>
      </c>
      <c r="L680" s="33"/>
      <c r="M680" s="139" t="s">
        <v>19</v>
      </c>
      <c r="N680" s="140" t="s">
        <v>45</v>
      </c>
      <c r="P680" s="141">
        <f>O680*H680</f>
        <v>0</v>
      </c>
      <c r="Q680" s="141">
        <v>0.2244486</v>
      </c>
      <c r="R680" s="141">
        <f>Q680*H680</f>
        <v>8.1923739</v>
      </c>
      <c r="S680" s="141">
        <v>0</v>
      </c>
      <c r="T680" s="142">
        <f>S680*H680</f>
        <v>0</v>
      </c>
      <c r="AR680" s="143" t="s">
        <v>112</v>
      </c>
      <c r="AT680" s="143" t="s">
        <v>212</v>
      </c>
      <c r="AU680" s="143" t="s">
        <v>82</v>
      </c>
      <c r="AY680" s="18" t="s">
        <v>208</v>
      </c>
      <c r="BE680" s="144">
        <f>IF(N680="základní",J680,0)</f>
        <v>0</v>
      </c>
      <c r="BF680" s="144">
        <f>IF(N680="snížená",J680,0)</f>
        <v>0</v>
      </c>
      <c r="BG680" s="144">
        <f>IF(N680="zákl. přenesená",J680,0)</f>
        <v>0</v>
      </c>
      <c r="BH680" s="144">
        <f>IF(N680="sníž. přenesená",J680,0)</f>
        <v>0</v>
      </c>
      <c r="BI680" s="144">
        <f>IF(N680="nulová",J680,0)</f>
        <v>0</v>
      </c>
      <c r="BJ680" s="18" t="s">
        <v>80</v>
      </c>
      <c r="BK680" s="144">
        <f>ROUND(I680*H680,2)</f>
        <v>0</v>
      </c>
      <c r="BL680" s="18" t="s">
        <v>112</v>
      </c>
      <c r="BM680" s="143" t="s">
        <v>2186</v>
      </c>
    </row>
    <row r="681" spans="2:47" s="1" customFormat="1" ht="19.5">
      <c r="B681" s="33"/>
      <c r="D681" s="145" t="s">
        <v>218</v>
      </c>
      <c r="F681" s="146" t="s">
        <v>2187</v>
      </c>
      <c r="I681" s="147"/>
      <c r="L681" s="33"/>
      <c r="M681" s="148"/>
      <c r="T681" s="54"/>
      <c r="AT681" s="18" t="s">
        <v>218</v>
      </c>
      <c r="AU681" s="18" t="s">
        <v>82</v>
      </c>
    </row>
    <row r="682" spans="2:47" s="1" customFormat="1" ht="12">
      <c r="B682" s="33"/>
      <c r="D682" s="149" t="s">
        <v>220</v>
      </c>
      <c r="F682" s="150" t="s">
        <v>2188</v>
      </c>
      <c r="I682" s="147"/>
      <c r="L682" s="33"/>
      <c r="M682" s="148"/>
      <c r="T682" s="54"/>
      <c r="AT682" s="18" t="s">
        <v>220</v>
      </c>
      <c r="AU682" s="18" t="s">
        <v>82</v>
      </c>
    </row>
    <row r="683" spans="2:51" s="13" customFormat="1" ht="12">
      <c r="B683" s="157"/>
      <c r="D683" s="145" t="s">
        <v>222</v>
      </c>
      <c r="E683" s="158" t="s">
        <v>19</v>
      </c>
      <c r="F683" s="159" t="s">
        <v>2189</v>
      </c>
      <c r="H683" s="160">
        <v>36.5</v>
      </c>
      <c r="I683" s="161"/>
      <c r="L683" s="157"/>
      <c r="M683" s="162"/>
      <c r="T683" s="163"/>
      <c r="AT683" s="158" t="s">
        <v>222</v>
      </c>
      <c r="AU683" s="158" t="s">
        <v>82</v>
      </c>
      <c r="AV683" s="13" t="s">
        <v>82</v>
      </c>
      <c r="AW683" s="13" t="s">
        <v>35</v>
      </c>
      <c r="AX683" s="13" t="s">
        <v>80</v>
      </c>
      <c r="AY683" s="158" t="s">
        <v>208</v>
      </c>
    </row>
    <row r="684" spans="2:63" s="11" customFormat="1" ht="22.9" customHeight="1">
      <c r="B684" s="120"/>
      <c r="D684" s="121" t="s">
        <v>73</v>
      </c>
      <c r="E684" s="130" t="s">
        <v>273</v>
      </c>
      <c r="F684" s="130" t="s">
        <v>274</v>
      </c>
      <c r="I684" s="123"/>
      <c r="J684" s="131">
        <f>BK684</f>
        <v>0</v>
      </c>
      <c r="L684" s="120"/>
      <c r="M684" s="125"/>
      <c r="P684" s="126">
        <f>SUM(P685:P728)</f>
        <v>0</v>
      </c>
      <c r="R684" s="126">
        <f>SUM(R685:R728)</f>
        <v>0.1610905</v>
      </c>
      <c r="T684" s="127">
        <f>SUM(T685:T728)</f>
        <v>1.0716999999999999</v>
      </c>
      <c r="AR684" s="121" t="s">
        <v>80</v>
      </c>
      <c r="AT684" s="128" t="s">
        <v>73</v>
      </c>
      <c r="AU684" s="128" t="s">
        <v>80</v>
      </c>
      <c r="AY684" s="121" t="s">
        <v>208</v>
      </c>
      <c r="BK684" s="129">
        <f>SUM(BK685:BK728)</f>
        <v>0</v>
      </c>
    </row>
    <row r="685" spans="2:65" s="1" customFormat="1" ht="24.2" customHeight="1">
      <c r="B685" s="33"/>
      <c r="C685" s="132" t="s">
        <v>2190</v>
      </c>
      <c r="D685" s="132" t="s">
        <v>212</v>
      </c>
      <c r="E685" s="133" t="s">
        <v>2191</v>
      </c>
      <c r="F685" s="134" t="s">
        <v>2192</v>
      </c>
      <c r="G685" s="135" t="s">
        <v>215</v>
      </c>
      <c r="H685" s="136">
        <v>784.8</v>
      </c>
      <c r="I685" s="137"/>
      <c r="J685" s="138">
        <f>ROUND(I685*H685,2)</f>
        <v>0</v>
      </c>
      <c r="K685" s="134" t="s">
        <v>216</v>
      </c>
      <c r="L685" s="33"/>
      <c r="M685" s="139" t="s">
        <v>19</v>
      </c>
      <c r="N685" s="140" t="s">
        <v>45</v>
      </c>
      <c r="P685" s="141">
        <f>O685*H685</f>
        <v>0</v>
      </c>
      <c r="Q685" s="141">
        <v>0</v>
      </c>
      <c r="R685" s="141">
        <f>Q685*H685</f>
        <v>0</v>
      </c>
      <c r="S685" s="141">
        <v>0</v>
      </c>
      <c r="T685" s="142">
        <f>S685*H685</f>
        <v>0</v>
      </c>
      <c r="AR685" s="143" t="s">
        <v>112</v>
      </c>
      <c r="AT685" s="143" t="s">
        <v>212</v>
      </c>
      <c r="AU685" s="143" t="s">
        <v>82</v>
      </c>
      <c r="AY685" s="18" t="s">
        <v>208</v>
      </c>
      <c r="BE685" s="144">
        <f>IF(N685="základní",J685,0)</f>
        <v>0</v>
      </c>
      <c r="BF685" s="144">
        <f>IF(N685="snížená",J685,0)</f>
        <v>0</v>
      </c>
      <c r="BG685" s="144">
        <f>IF(N685="zákl. přenesená",J685,0)</f>
        <v>0</v>
      </c>
      <c r="BH685" s="144">
        <f>IF(N685="sníž. přenesená",J685,0)</f>
        <v>0</v>
      </c>
      <c r="BI685" s="144">
        <f>IF(N685="nulová",J685,0)</f>
        <v>0</v>
      </c>
      <c r="BJ685" s="18" t="s">
        <v>80</v>
      </c>
      <c r="BK685" s="144">
        <f>ROUND(I685*H685,2)</f>
        <v>0</v>
      </c>
      <c r="BL685" s="18" t="s">
        <v>112</v>
      </c>
      <c r="BM685" s="143" t="s">
        <v>2193</v>
      </c>
    </row>
    <row r="686" spans="2:47" s="1" customFormat="1" ht="19.5">
      <c r="B686" s="33"/>
      <c r="D686" s="145" t="s">
        <v>218</v>
      </c>
      <c r="F686" s="146" t="s">
        <v>2194</v>
      </c>
      <c r="I686" s="147"/>
      <c r="L686" s="33"/>
      <c r="M686" s="148"/>
      <c r="T686" s="54"/>
      <c r="AT686" s="18" t="s">
        <v>218</v>
      </c>
      <c r="AU686" s="18" t="s">
        <v>82</v>
      </c>
    </row>
    <row r="687" spans="2:47" s="1" customFormat="1" ht="12">
      <c r="B687" s="33"/>
      <c r="D687" s="149" t="s">
        <v>220</v>
      </c>
      <c r="F687" s="150" t="s">
        <v>2195</v>
      </c>
      <c r="I687" s="147"/>
      <c r="L687" s="33"/>
      <c r="M687" s="148"/>
      <c r="T687" s="54"/>
      <c r="AT687" s="18" t="s">
        <v>220</v>
      </c>
      <c r="AU687" s="18" t="s">
        <v>82</v>
      </c>
    </row>
    <row r="688" spans="2:51" s="13" customFormat="1" ht="12">
      <c r="B688" s="157"/>
      <c r="D688" s="145" t="s">
        <v>222</v>
      </c>
      <c r="E688" s="158" t="s">
        <v>19</v>
      </c>
      <c r="F688" s="159" t="s">
        <v>2196</v>
      </c>
      <c r="H688" s="160">
        <v>784.8</v>
      </c>
      <c r="I688" s="161"/>
      <c r="L688" s="157"/>
      <c r="M688" s="162"/>
      <c r="T688" s="163"/>
      <c r="AT688" s="158" t="s">
        <v>222</v>
      </c>
      <c r="AU688" s="158" t="s">
        <v>82</v>
      </c>
      <c r="AV688" s="13" t="s">
        <v>82</v>
      </c>
      <c r="AW688" s="13" t="s">
        <v>35</v>
      </c>
      <c r="AX688" s="13" t="s">
        <v>80</v>
      </c>
      <c r="AY688" s="158" t="s">
        <v>208</v>
      </c>
    </row>
    <row r="689" spans="2:65" s="1" customFormat="1" ht="21.75" customHeight="1">
      <c r="B689" s="33"/>
      <c r="C689" s="132" t="s">
        <v>2197</v>
      </c>
      <c r="D689" s="132" t="s">
        <v>212</v>
      </c>
      <c r="E689" s="133" t="s">
        <v>2198</v>
      </c>
      <c r="F689" s="134" t="s">
        <v>2199</v>
      </c>
      <c r="G689" s="135" t="s">
        <v>215</v>
      </c>
      <c r="H689" s="136">
        <v>70632</v>
      </c>
      <c r="I689" s="137"/>
      <c r="J689" s="138">
        <f>ROUND(I689*H689,2)</f>
        <v>0</v>
      </c>
      <c r="K689" s="134" t="s">
        <v>216</v>
      </c>
      <c r="L689" s="33"/>
      <c r="M689" s="139" t="s">
        <v>19</v>
      </c>
      <c r="N689" s="140" t="s">
        <v>45</v>
      </c>
      <c r="P689" s="141">
        <f>O689*H689</f>
        <v>0</v>
      </c>
      <c r="Q689" s="141">
        <v>0</v>
      </c>
      <c r="R689" s="141">
        <f>Q689*H689</f>
        <v>0</v>
      </c>
      <c r="S689" s="141">
        <v>0</v>
      </c>
      <c r="T689" s="142">
        <f>S689*H689</f>
        <v>0</v>
      </c>
      <c r="AR689" s="143" t="s">
        <v>112</v>
      </c>
      <c r="AT689" s="143" t="s">
        <v>212</v>
      </c>
      <c r="AU689" s="143" t="s">
        <v>82</v>
      </c>
      <c r="AY689" s="18" t="s">
        <v>208</v>
      </c>
      <c r="BE689" s="144">
        <f>IF(N689="základní",J689,0)</f>
        <v>0</v>
      </c>
      <c r="BF689" s="144">
        <f>IF(N689="snížená",J689,0)</f>
        <v>0</v>
      </c>
      <c r="BG689" s="144">
        <f>IF(N689="zákl. přenesená",J689,0)</f>
        <v>0</v>
      </c>
      <c r="BH689" s="144">
        <f>IF(N689="sníž. přenesená",J689,0)</f>
        <v>0</v>
      </c>
      <c r="BI689" s="144">
        <f>IF(N689="nulová",J689,0)</f>
        <v>0</v>
      </c>
      <c r="BJ689" s="18" t="s">
        <v>80</v>
      </c>
      <c r="BK689" s="144">
        <f>ROUND(I689*H689,2)</f>
        <v>0</v>
      </c>
      <c r="BL689" s="18" t="s">
        <v>112</v>
      </c>
      <c r="BM689" s="143" t="s">
        <v>2200</v>
      </c>
    </row>
    <row r="690" spans="2:47" s="1" customFormat="1" ht="19.5">
      <c r="B690" s="33"/>
      <c r="D690" s="145" t="s">
        <v>218</v>
      </c>
      <c r="F690" s="146" t="s">
        <v>2201</v>
      </c>
      <c r="I690" s="147"/>
      <c r="L690" s="33"/>
      <c r="M690" s="148"/>
      <c r="T690" s="54"/>
      <c r="AT690" s="18" t="s">
        <v>218</v>
      </c>
      <c r="AU690" s="18" t="s">
        <v>82</v>
      </c>
    </row>
    <row r="691" spans="2:47" s="1" customFormat="1" ht="12">
      <c r="B691" s="33"/>
      <c r="D691" s="149" t="s">
        <v>220</v>
      </c>
      <c r="F691" s="150" t="s">
        <v>2202</v>
      </c>
      <c r="I691" s="147"/>
      <c r="L691" s="33"/>
      <c r="M691" s="148"/>
      <c r="T691" s="54"/>
      <c r="AT691" s="18" t="s">
        <v>220</v>
      </c>
      <c r="AU691" s="18" t="s">
        <v>82</v>
      </c>
    </row>
    <row r="692" spans="2:51" s="13" customFormat="1" ht="12">
      <c r="B692" s="157"/>
      <c r="D692" s="145" t="s">
        <v>222</v>
      </c>
      <c r="E692" s="158" t="s">
        <v>19</v>
      </c>
      <c r="F692" s="159" t="s">
        <v>2203</v>
      </c>
      <c r="H692" s="160">
        <v>70632</v>
      </c>
      <c r="I692" s="161"/>
      <c r="L692" s="157"/>
      <c r="M692" s="162"/>
      <c r="T692" s="163"/>
      <c r="AT692" s="158" t="s">
        <v>222</v>
      </c>
      <c r="AU692" s="158" t="s">
        <v>82</v>
      </c>
      <c r="AV692" s="13" t="s">
        <v>82</v>
      </c>
      <c r="AW692" s="13" t="s">
        <v>35</v>
      </c>
      <c r="AX692" s="13" t="s">
        <v>80</v>
      </c>
      <c r="AY692" s="158" t="s">
        <v>208</v>
      </c>
    </row>
    <row r="693" spans="2:65" s="1" customFormat="1" ht="24.2" customHeight="1">
      <c r="B693" s="33"/>
      <c r="C693" s="132" t="s">
        <v>726</v>
      </c>
      <c r="D693" s="132" t="s">
        <v>212</v>
      </c>
      <c r="E693" s="133" t="s">
        <v>2204</v>
      </c>
      <c r="F693" s="134" t="s">
        <v>2205</v>
      </c>
      <c r="G693" s="135" t="s">
        <v>215</v>
      </c>
      <c r="H693" s="136">
        <v>784.8</v>
      </c>
      <c r="I693" s="137"/>
      <c r="J693" s="138">
        <f>ROUND(I693*H693,2)</f>
        <v>0</v>
      </c>
      <c r="K693" s="134" t="s">
        <v>216</v>
      </c>
      <c r="L693" s="33"/>
      <c r="M693" s="139" t="s">
        <v>19</v>
      </c>
      <c r="N693" s="140" t="s">
        <v>45</v>
      </c>
      <c r="P693" s="141">
        <f>O693*H693</f>
        <v>0</v>
      </c>
      <c r="Q693" s="141">
        <v>0</v>
      </c>
      <c r="R693" s="141">
        <f>Q693*H693</f>
        <v>0</v>
      </c>
      <c r="S693" s="141">
        <v>0</v>
      </c>
      <c r="T693" s="142">
        <f>S693*H693</f>
        <v>0</v>
      </c>
      <c r="AR693" s="143" t="s">
        <v>112</v>
      </c>
      <c r="AT693" s="143" t="s">
        <v>212</v>
      </c>
      <c r="AU693" s="143" t="s">
        <v>82</v>
      </c>
      <c r="AY693" s="18" t="s">
        <v>208</v>
      </c>
      <c r="BE693" s="144">
        <f>IF(N693="základní",J693,0)</f>
        <v>0</v>
      </c>
      <c r="BF693" s="144">
        <f>IF(N693="snížená",J693,0)</f>
        <v>0</v>
      </c>
      <c r="BG693" s="144">
        <f>IF(N693="zákl. přenesená",J693,0)</f>
        <v>0</v>
      </c>
      <c r="BH693" s="144">
        <f>IF(N693="sníž. přenesená",J693,0)</f>
        <v>0</v>
      </c>
      <c r="BI693" s="144">
        <f>IF(N693="nulová",J693,0)</f>
        <v>0</v>
      </c>
      <c r="BJ693" s="18" t="s">
        <v>80</v>
      </c>
      <c r="BK693" s="144">
        <f>ROUND(I693*H693,2)</f>
        <v>0</v>
      </c>
      <c r="BL693" s="18" t="s">
        <v>112</v>
      </c>
      <c r="BM693" s="143" t="s">
        <v>2206</v>
      </c>
    </row>
    <row r="694" spans="2:47" s="1" customFormat="1" ht="19.5">
      <c r="B694" s="33"/>
      <c r="D694" s="145" t="s">
        <v>218</v>
      </c>
      <c r="F694" s="146" t="s">
        <v>2207</v>
      </c>
      <c r="I694" s="147"/>
      <c r="L694" s="33"/>
      <c r="M694" s="148"/>
      <c r="T694" s="54"/>
      <c r="AT694" s="18" t="s">
        <v>218</v>
      </c>
      <c r="AU694" s="18" t="s">
        <v>82</v>
      </c>
    </row>
    <row r="695" spans="2:47" s="1" customFormat="1" ht="12">
      <c r="B695" s="33"/>
      <c r="D695" s="149" t="s">
        <v>220</v>
      </c>
      <c r="F695" s="150" t="s">
        <v>2208</v>
      </c>
      <c r="I695" s="147"/>
      <c r="L695" s="33"/>
      <c r="M695" s="148"/>
      <c r="T695" s="54"/>
      <c r="AT695" s="18" t="s">
        <v>220</v>
      </c>
      <c r="AU695" s="18" t="s">
        <v>82</v>
      </c>
    </row>
    <row r="696" spans="2:65" s="1" customFormat="1" ht="16.5" customHeight="1">
      <c r="B696" s="33"/>
      <c r="C696" s="132" t="s">
        <v>729</v>
      </c>
      <c r="D696" s="132" t="s">
        <v>212</v>
      </c>
      <c r="E696" s="133" t="s">
        <v>2209</v>
      </c>
      <c r="F696" s="134" t="s">
        <v>2210</v>
      </c>
      <c r="G696" s="135" t="s">
        <v>215</v>
      </c>
      <c r="H696" s="136">
        <v>784.8</v>
      </c>
      <c r="I696" s="137"/>
      <c r="J696" s="138">
        <f>ROUND(I696*H696,2)</f>
        <v>0</v>
      </c>
      <c r="K696" s="134" t="s">
        <v>216</v>
      </c>
      <c r="L696" s="33"/>
      <c r="M696" s="139" t="s">
        <v>19</v>
      </c>
      <c r="N696" s="140" t="s">
        <v>45</v>
      </c>
      <c r="P696" s="141">
        <f>O696*H696</f>
        <v>0</v>
      </c>
      <c r="Q696" s="141">
        <v>0</v>
      </c>
      <c r="R696" s="141">
        <f>Q696*H696</f>
        <v>0</v>
      </c>
      <c r="S696" s="141">
        <v>0</v>
      </c>
      <c r="T696" s="142">
        <f>S696*H696</f>
        <v>0</v>
      </c>
      <c r="AR696" s="143" t="s">
        <v>112</v>
      </c>
      <c r="AT696" s="143" t="s">
        <v>212</v>
      </c>
      <c r="AU696" s="143" t="s">
        <v>82</v>
      </c>
      <c r="AY696" s="18" t="s">
        <v>208</v>
      </c>
      <c r="BE696" s="144">
        <f>IF(N696="základní",J696,0)</f>
        <v>0</v>
      </c>
      <c r="BF696" s="144">
        <f>IF(N696="snížená",J696,0)</f>
        <v>0</v>
      </c>
      <c r="BG696" s="144">
        <f>IF(N696="zákl. přenesená",J696,0)</f>
        <v>0</v>
      </c>
      <c r="BH696" s="144">
        <f>IF(N696="sníž. přenesená",J696,0)</f>
        <v>0</v>
      </c>
      <c r="BI696" s="144">
        <f>IF(N696="nulová",J696,0)</f>
        <v>0</v>
      </c>
      <c r="BJ696" s="18" t="s">
        <v>80</v>
      </c>
      <c r="BK696" s="144">
        <f>ROUND(I696*H696,2)</f>
        <v>0</v>
      </c>
      <c r="BL696" s="18" t="s">
        <v>112</v>
      </c>
      <c r="BM696" s="143" t="s">
        <v>2211</v>
      </c>
    </row>
    <row r="697" spans="2:47" s="1" customFormat="1" ht="12">
      <c r="B697" s="33"/>
      <c r="D697" s="145" t="s">
        <v>218</v>
      </c>
      <c r="F697" s="146" t="s">
        <v>2212</v>
      </c>
      <c r="I697" s="147"/>
      <c r="L697" s="33"/>
      <c r="M697" s="148"/>
      <c r="T697" s="54"/>
      <c r="AT697" s="18" t="s">
        <v>218</v>
      </c>
      <c r="AU697" s="18" t="s">
        <v>82</v>
      </c>
    </row>
    <row r="698" spans="2:47" s="1" customFormat="1" ht="12">
      <c r="B698" s="33"/>
      <c r="D698" s="149" t="s">
        <v>220</v>
      </c>
      <c r="F698" s="150" t="s">
        <v>2213</v>
      </c>
      <c r="I698" s="147"/>
      <c r="L698" s="33"/>
      <c r="M698" s="148"/>
      <c r="T698" s="54"/>
      <c r="AT698" s="18" t="s">
        <v>220</v>
      </c>
      <c r="AU698" s="18" t="s">
        <v>82</v>
      </c>
    </row>
    <row r="699" spans="2:65" s="1" customFormat="1" ht="16.5" customHeight="1">
      <c r="B699" s="33"/>
      <c r="C699" s="132" t="s">
        <v>2214</v>
      </c>
      <c r="D699" s="132" t="s">
        <v>212</v>
      </c>
      <c r="E699" s="133" t="s">
        <v>2215</v>
      </c>
      <c r="F699" s="134" t="s">
        <v>2216</v>
      </c>
      <c r="G699" s="135" t="s">
        <v>215</v>
      </c>
      <c r="H699" s="136">
        <v>70632</v>
      </c>
      <c r="I699" s="137"/>
      <c r="J699" s="138">
        <f>ROUND(I699*H699,2)</f>
        <v>0</v>
      </c>
      <c r="K699" s="134" t="s">
        <v>216</v>
      </c>
      <c r="L699" s="33"/>
      <c r="M699" s="139" t="s">
        <v>19</v>
      </c>
      <c r="N699" s="140" t="s">
        <v>45</v>
      </c>
      <c r="P699" s="141">
        <f>O699*H699</f>
        <v>0</v>
      </c>
      <c r="Q699" s="141">
        <v>0</v>
      </c>
      <c r="R699" s="141">
        <f>Q699*H699</f>
        <v>0</v>
      </c>
      <c r="S699" s="141">
        <v>0</v>
      </c>
      <c r="T699" s="142">
        <f>S699*H699</f>
        <v>0</v>
      </c>
      <c r="AR699" s="143" t="s">
        <v>112</v>
      </c>
      <c r="AT699" s="143" t="s">
        <v>212</v>
      </c>
      <c r="AU699" s="143" t="s">
        <v>82</v>
      </c>
      <c r="AY699" s="18" t="s">
        <v>208</v>
      </c>
      <c r="BE699" s="144">
        <f>IF(N699="základní",J699,0)</f>
        <v>0</v>
      </c>
      <c r="BF699" s="144">
        <f>IF(N699="snížená",J699,0)</f>
        <v>0</v>
      </c>
      <c r="BG699" s="144">
        <f>IF(N699="zákl. přenesená",J699,0)</f>
        <v>0</v>
      </c>
      <c r="BH699" s="144">
        <f>IF(N699="sníž. přenesená",J699,0)</f>
        <v>0</v>
      </c>
      <c r="BI699" s="144">
        <f>IF(N699="nulová",J699,0)</f>
        <v>0</v>
      </c>
      <c r="BJ699" s="18" t="s">
        <v>80</v>
      </c>
      <c r="BK699" s="144">
        <f>ROUND(I699*H699,2)</f>
        <v>0</v>
      </c>
      <c r="BL699" s="18" t="s">
        <v>112</v>
      </c>
      <c r="BM699" s="143" t="s">
        <v>2217</v>
      </c>
    </row>
    <row r="700" spans="2:47" s="1" customFormat="1" ht="12">
      <c r="B700" s="33"/>
      <c r="D700" s="145" t="s">
        <v>218</v>
      </c>
      <c r="F700" s="146" t="s">
        <v>2218</v>
      </c>
      <c r="I700" s="147"/>
      <c r="L700" s="33"/>
      <c r="M700" s="148"/>
      <c r="T700" s="54"/>
      <c r="AT700" s="18" t="s">
        <v>218</v>
      </c>
      <c r="AU700" s="18" t="s">
        <v>82</v>
      </c>
    </row>
    <row r="701" spans="2:47" s="1" customFormat="1" ht="12">
      <c r="B701" s="33"/>
      <c r="D701" s="149" t="s">
        <v>220</v>
      </c>
      <c r="F701" s="150" t="s">
        <v>2219</v>
      </c>
      <c r="I701" s="147"/>
      <c r="L701" s="33"/>
      <c r="M701" s="148"/>
      <c r="T701" s="54"/>
      <c r="AT701" s="18" t="s">
        <v>220</v>
      </c>
      <c r="AU701" s="18" t="s">
        <v>82</v>
      </c>
    </row>
    <row r="702" spans="2:65" s="1" customFormat="1" ht="21.75" customHeight="1">
      <c r="B702" s="33"/>
      <c r="C702" s="132" t="s">
        <v>2220</v>
      </c>
      <c r="D702" s="132" t="s">
        <v>212</v>
      </c>
      <c r="E702" s="133" t="s">
        <v>2221</v>
      </c>
      <c r="F702" s="134" t="s">
        <v>2222</v>
      </c>
      <c r="G702" s="135" t="s">
        <v>215</v>
      </c>
      <c r="H702" s="136">
        <v>356.9</v>
      </c>
      <c r="I702" s="137"/>
      <c r="J702" s="138">
        <f>ROUND(I702*H702,2)</f>
        <v>0</v>
      </c>
      <c r="K702" s="134" t="s">
        <v>216</v>
      </c>
      <c r="L702" s="33"/>
      <c r="M702" s="139" t="s">
        <v>19</v>
      </c>
      <c r="N702" s="140" t="s">
        <v>45</v>
      </c>
      <c r="P702" s="141">
        <f>O702*H702</f>
        <v>0</v>
      </c>
      <c r="Q702" s="141">
        <v>0.00013</v>
      </c>
      <c r="R702" s="141">
        <f>Q702*H702</f>
        <v>0.046396999999999994</v>
      </c>
      <c r="S702" s="141">
        <v>0</v>
      </c>
      <c r="T702" s="142">
        <f>S702*H702</f>
        <v>0</v>
      </c>
      <c r="AR702" s="143" t="s">
        <v>112</v>
      </c>
      <c r="AT702" s="143" t="s">
        <v>212</v>
      </c>
      <c r="AU702" s="143" t="s">
        <v>82</v>
      </c>
      <c r="AY702" s="18" t="s">
        <v>208</v>
      </c>
      <c r="BE702" s="144">
        <f>IF(N702="základní",J702,0)</f>
        <v>0</v>
      </c>
      <c r="BF702" s="144">
        <f>IF(N702="snížená",J702,0)</f>
        <v>0</v>
      </c>
      <c r="BG702" s="144">
        <f>IF(N702="zákl. přenesená",J702,0)</f>
        <v>0</v>
      </c>
      <c r="BH702" s="144">
        <f>IF(N702="sníž. přenesená",J702,0)</f>
        <v>0</v>
      </c>
      <c r="BI702" s="144">
        <f>IF(N702="nulová",J702,0)</f>
        <v>0</v>
      </c>
      <c r="BJ702" s="18" t="s">
        <v>80</v>
      </c>
      <c r="BK702" s="144">
        <f>ROUND(I702*H702,2)</f>
        <v>0</v>
      </c>
      <c r="BL702" s="18" t="s">
        <v>112</v>
      </c>
      <c r="BM702" s="143" t="s">
        <v>2223</v>
      </c>
    </row>
    <row r="703" spans="2:47" s="1" customFormat="1" ht="12">
      <c r="B703" s="33"/>
      <c r="D703" s="145" t="s">
        <v>218</v>
      </c>
      <c r="F703" s="146" t="s">
        <v>2224</v>
      </c>
      <c r="I703" s="147"/>
      <c r="L703" s="33"/>
      <c r="M703" s="148"/>
      <c r="T703" s="54"/>
      <c r="AT703" s="18" t="s">
        <v>218</v>
      </c>
      <c r="AU703" s="18" t="s">
        <v>82</v>
      </c>
    </row>
    <row r="704" spans="2:47" s="1" customFormat="1" ht="12">
      <c r="B704" s="33"/>
      <c r="D704" s="149" t="s">
        <v>220</v>
      </c>
      <c r="F704" s="150" t="s">
        <v>2225</v>
      </c>
      <c r="I704" s="147"/>
      <c r="L704" s="33"/>
      <c r="M704" s="148"/>
      <c r="T704" s="54"/>
      <c r="AT704" s="18" t="s">
        <v>220</v>
      </c>
      <c r="AU704" s="18" t="s">
        <v>82</v>
      </c>
    </row>
    <row r="705" spans="2:65" s="1" customFormat="1" ht="16.5" customHeight="1">
      <c r="B705" s="33"/>
      <c r="C705" s="132" t="s">
        <v>275</v>
      </c>
      <c r="D705" s="132" t="s">
        <v>212</v>
      </c>
      <c r="E705" s="133" t="s">
        <v>276</v>
      </c>
      <c r="F705" s="134" t="s">
        <v>277</v>
      </c>
      <c r="G705" s="135" t="s">
        <v>215</v>
      </c>
      <c r="H705" s="136">
        <v>332.5</v>
      </c>
      <c r="I705" s="137"/>
      <c r="J705" s="138">
        <f>ROUND(I705*H705,2)</f>
        <v>0</v>
      </c>
      <c r="K705" s="134" t="s">
        <v>216</v>
      </c>
      <c r="L705" s="33"/>
      <c r="M705" s="139" t="s">
        <v>19</v>
      </c>
      <c r="N705" s="140" t="s">
        <v>45</v>
      </c>
      <c r="P705" s="141">
        <f>O705*H705</f>
        <v>0</v>
      </c>
      <c r="Q705" s="141">
        <v>3.5E-05</v>
      </c>
      <c r="R705" s="141">
        <f>Q705*H705</f>
        <v>0.011637499999999999</v>
      </c>
      <c r="S705" s="141">
        <v>0</v>
      </c>
      <c r="T705" s="142">
        <f>S705*H705</f>
        <v>0</v>
      </c>
      <c r="AR705" s="143" t="s">
        <v>112</v>
      </c>
      <c r="AT705" s="143" t="s">
        <v>212</v>
      </c>
      <c r="AU705" s="143" t="s">
        <v>82</v>
      </c>
      <c r="AY705" s="18" t="s">
        <v>208</v>
      </c>
      <c r="BE705" s="144">
        <f>IF(N705="základní",J705,0)</f>
        <v>0</v>
      </c>
      <c r="BF705" s="144">
        <f>IF(N705="snížená",J705,0)</f>
        <v>0</v>
      </c>
      <c r="BG705" s="144">
        <f>IF(N705="zákl. přenesená",J705,0)</f>
        <v>0</v>
      </c>
      <c r="BH705" s="144">
        <f>IF(N705="sníž. přenesená",J705,0)</f>
        <v>0</v>
      </c>
      <c r="BI705" s="144">
        <f>IF(N705="nulová",J705,0)</f>
        <v>0</v>
      </c>
      <c r="BJ705" s="18" t="s">
        <v>80</v>
      </c>
      <c r="BK705" s="144">
        <f>ROUND(I705*H705,2)</f>
        <v>0</v>
      </c>
      <c r="BL705" s="18" t="s">
        <v>112</v>
      </c>
      <c r="BM705" s="143" t="s">
        <v>278</v>
      </c>
    </row>
    <row r="706" spans="2:47" s="1" customFormat="1" ht="12">
      <c r="B706" s="33"/>
      <c r="D706" s="145" t="s">
        <v>218</v>
      </c>
      <c r="F706" s="146" t="s">
        <v>279</v>
      </c>
      <c r="I706" s="147"/>
      <c r="L706" s="33"/>
      <c r="M706" s="148"/>
      <c r="T706" s="54"/>
      <c r="AT706" s="18" t="s">
        <v>218</v>
      </c>
      <c r="AU706" s="18" t="s">
        <v>82</v>
      </c>
    </row>
    <row r="707" spans="2:47" s="1" customFormat="1" ht="12">
      <c r="B707" s="33"/>
      <c r="D707" s="149" t="s">
        <v>220</v>
      </c>
      <c r="F707" s="150" t="s">
        <v>280</v>
      </c>
      <c r="I707" s="147"/>
      <c r="L707" s="33"/>
      <c r="M707" s="148"/>
      <c r="T707" s="54"/>
      <c r="AT707" s="18" t="s">
        <v>220</v>
      </c>
      <c r="AU707" s="18" t="s">
        <v>82</v>
      </c>
    </row>
    <row r="708" spans="2:51" s="13" customFormat="1" ht="12">
      <c r="B708" s="157"/>
      <c r="D708" s="145" t="s">
        <v>222</v>
      </c>
      <c r="E708" s="158" t="s">
        <v>19</v>
      </c>
      <c r="F708" s="159" t="s">
        <v>2226</v>
      </c>
      <c r="H708" s="160">
        <v>356.9</v>
      </c>
      <c r="I708" s="161"/>
      <c r="L708" s="157"/>
      <c r="M708" s="162"/>
      <c r="T708" s="163"/>
      <c r="AT708" s="158" t="s">
        <v>222</v>
      </c>
      <c r="AU708" s="158" t="s">
        <v>82</v>
      </c>
      <c r="AV708" s="13" t="s">
        <v>82</v>
      </c>
      <c r="AW708" s="13" t="s">
        <v>35</v>
      </c>
      <c r="AX708" s="13" t="s">
        <v>74</v>
      </c>
      <c r="AY708" s="158" t="s">
        <v>208</v>
      </c>
    </row>
    <row r="709" spans="2:51" s="13" customFormat="1" ht="12">
      <c r="B709" s="157"/>
      <c r="D709" s="145" t="s">
        <v>222</v>
      </c>
      <c r="E709" s="158" t="s">
        <v>19</v>
      </c>
      <c r="F709" s="159" t="s">
        <v>2171</v>
      </c>
      <c r="H709" s="160">
        <v>-24.4</v>
      </c>
      <c r="I709" s="161"/>
      <c r="L709" s="157"/>
      <c r="M709" s="162"/>
      <c r="T709" s="163"/>
      <c r="AT709" s="158" t="s">
        <v>222</v>
      </c>
      <c r="AU709" s="158" t="s">
        <v>82</v>
      </c>
      <c r="AV709" s="13" t="s">
        <v>82</v>
      </c>
      <c r="AW709" s="13" t="s">
        <v>35</v>
      </c>
      <c r="AX709" s="13" t="s">
        <v>74</v>
      </c>
      <c r="AY709" s="158" t="s">
        <v>208</v>
      </c>
    </row>
    <row r="710" spans="2:51" s="14" customFormat="1" ht="12">
      <c r="B710" s="164"/>
      <c r="D710" s="145" t="s">
        <v>222</v>
      </c>
      <c r="E710" s="165" t="s">
        <v>19</v>
      </c>
      <c r="F710" s="166" t="s">
        <v>226</v>
      </c>
      <c r="H710" s="167">
        <v>332.5</v>
      </c>
      <c r="I710" s="168"/>
      <c r="L710" s="164"/>
      <c r="M710" s="169"/>
      <c r="T710" s="170"/>
      <c r="AT710" s="165" t="s">
        <v>222</v>
      </c>
      <c r="AU710" s="165" t="s">
        <v>82</v>
      </c>
      <c r="AV710" s="14" t="s">
        <v>112</v>
      </c>
      <c r="AW710" s="14" t="s">
        <v>35</v>
      </c>
      <c r="AX710" s="14" t="s">
        <v>80</v>
      </c>
      <c r="AY710" s="165" t="s">
        <v>208</v>
      </c>
    </row>
    <row r="711" spans="2:65" s="1" customFormat="1" ht="16.5" customHeight="1">
      <c r="B711" s="33"/>
      <c r="C711" s="132" t="s">
        <v>2227</v>
      </c>
      <c r="D711" s="132" t="s">
        <v>212</v>
      </c>
      <c r="E711" s="133" t="s">
        <v>2228</v>
      </c>
      <c r="F711" s="134" t="s">
        <v>2229</v>
      </c>
      <c r="G711" s="135" t="s">
        <v>367</v>
      </c>
      <c r="H711" s="136">
        <v>6</v>
      </c>
      <c r="I711" s="137"/>
      <c r="J711" s="138">
        <f>ROUND(I711*H711,2)</f>
        <v>0</v>
      </c>
      <c r="K711" s="134" t="s">
        <v>216</v>
      </c>
      <c r="L711" s="33"/>
      <c r="M711" s="139" t="s">
        <v>19</v>
      </c>
      <c r="N711" s="140" t="s">
        <v>45</v>
      </c>
      <c r="P711" s="141">
        <f>O711*H711</f>
        <v>0</v>
      </c>
      <c r="Q711" s="141">
        <v>0.000176</v>
      </c>
      <c r="R711" s="141">
        <f>Q711*H711</f>
        <v>0.001056</v>
      </c>
      <c r="S711" s="141">
        <v>0</v>
      </c>
      <c r="T711" s="142">
        <f>S711*H711</f>
        <v>0</v>
      </c>
      <c r="AR711" s="143" t="s">
        <v>112</v>
      </c>
      <c r="AT711" s="143" t="s">
        <v>212</v>
      </c>
      <c r="AU711" s="143" t="s">
        <v>82</v>
      </c>
      <c r="AY711" s="18" t="s">
        <v>208</v>
      </c>
      <c r="BE711" s="144">
        <f>IF(N711="základní",J711,0)</f>
        <v>0</v>
      </c>
      <c r="BF711" s="144">
        <f>IF(N711="snížená",J711,0)</f>
        <v>0</v>
      </c>
      <c r="BG711" s="144">
        <f>IF(N711="zákl. přenesená",J711,0)</f>
        <v>0</v>
      </c>
      <c r="BH711" s="144">
        <f>IF(N711="sníž. přenesená",J711,0)</f>
        <v>0</v>
      </c>
      <c r="BI711" s="144">
        <f>IF(N711="nulová",J711,0)</f>
        <v>0</v>
      </c>
      <c r="BJ711" s="18" t="s">
        <v>80</v>
      </c>
      <c r="BK711" s="144">
        <f>ROUND(I711*H711,2)</f>
        <v>0</v>
      </c>
      <c r="BL711" s="18" t="s">
        <v>112</v>
      </c>
      <c r="BM711" s="143" t="s">
        <v>2230</v>
      </c>
    </row>
    <row r="712" spans="2:47" s="1" customFormat="1" ht="12">
      <c r="B712" s="33"/>
      <c r="D712" s="145" t="s">
        <v>218</v>
      </c>
      <c r="F712" s="146" t="s">
        <v>2231</v>
      </c>
      <c r="I712" s="147"/>
      <c r="L712" s="33"/>
      <c r="M712" s="148"/>
      <c r="T712" s="54"/>
      <c r="AT712" s="18" t="s">
        <v>218</v>
      </c>
      <c r="AU712" s="18" t="s">
        <v>82</v>
      </c>
    </row>
    <row r="713" spans="2:47" s="1" customFormat="1" ht="12">
      <c r="B713" s="33"/>
      <c r="D713" s="149" t="s">
        <v>220</v>
      </c>
      <c r="F713" s="150" t="s">
        <v>2232</v>
      </c>
      <c r="I713" s="147"/>
      <c r="L713" s="33"/>
      <c r="M713" s="148"/>
      <c r="T713" s="54"/>
      <c r="AT713" s="18" t="s">
        <v>220</v>
      </c>
      <c r="AU713" s="18" t="s">
        <v>82</v>
      </c>
    </row>
    <row r="714" spans="2:65" s="1" customFormat="1" ht="16.5" customHeight="1">
      <c r="B714" s="33"/>
      <c r="C714" s="171" t="s">
        <v>2233</v>
      </c>
      <c r="D714" s="171" t="s">
        <v>242</v>
      </c>
      <c r="E714" s="172" t="s">
        <v>2234</v>
      </c>
      <c r="F714" s="173" t="s">
        <v>2235</v>
      </c>
      <c r="G714" s="174" t="s">
        <v>367</v>
      </c>
      <c r="H714" s="175">
        <v>6</v>
      </c>
      <c r="I714" s="176"/>
      <c r="J714" s="177">
        <f>ROUND(I714*H714,2)</f>
        <v>0</v>
      </c>
      <c r="K714" s="173" t="s">
        <v>216</v>
      </c>
      <c r="L714" s="178"/>
      <c r="M714" s="179" t="s">
        <v>19</v>
      </c>
      <c r="N714" s="180" t="s">
        <v>45</v>
      </c>
      <c r="P714" s="141">
        <f>O714*H714</f>
        <v>0</v>
      </c>
      <c r="Q714" s="141">
        <v>0.005</v>
      </c>
      <c r="R714" s="141">
        <f>Q714*H714</f>
        <v>0.03</v>
      </c>
      <c r="S714" s="141">
        <v>0</v>
      </c>
      <c r="T714" s="142">
        <f>S714*H714</f>
        <v>0</v>
      </c>
      <c r="AR714" s="143" t="s">
        <v>245</v>
      </c>
      <c r="AT714" s="143" t="s">
        <v>242</v>
      </c>
      <c r="AU714" s="143" t="s">
        <v>82</v>
      </c>
      <c r="AY714" s="18" t="s">
        <v>208</v>
      </c>
      <c r="BE714" s="144">
        <f>IF(N714="základní",J714,0)</f>
        <v>0</v>
      </c>
      <c r="BF714" s="144">
        <f>IF(N714="snížená",J714,0)</f>
        <v>0</v>
      </c>
      <c r="BG714" s="144">
        <f>IF(N714="zákl. přenesená",J714,0)</f>
        <v>0</v>
      </c>
      <c r="BH714" s="144">
        <f>IF(N714="sníž. přenesená",J714,0)</f>
        <v>0</v>
      </c>
      <c r="BI714" s="144">
        <f>IF(N714="nulová",J714,0)</f>
        <v>0</v>
      </c>
      <c r="BJ714" s="18" t="s">
        <v>80</v>
      </c>
      <c r="BK714" s="144">
        <f>ROUND(I714*H714,2)</f>
        <v>0</v>
      </c>
      <c r="BL714" s="18" t="s">
        <v>112</v>
      </c>
      <c r="BM714" s="143" t="s">
        <v>2236</v>
      </c>
    </row>
    <row r="715" spans="2:47" s="1" customFormat="1" ht="12">
      <c r="B715" s="33"/>
      <c r="D715" s="145" t="s">
        <v>218</v>
      </c>
      <c r="F715" s="146" t="s">
        <v>2235</v>
      </c>
      <c r="I715" s="147"/>
      <c r="L715" s="33"/>
      <c r="M715" s="148"/>
      <c r="T715" s="54"/>
      <c r="AT715" s="18" t="s">
        <v>218</v>
      </c>
      <c r="AU715" s="18" t="s">
        <v>82</v>
      </c>
    </row>
    <row r="716" spans="2:65" s="1" customFormat="1" ht="16.5" customHeight="1">
      <c r="B716" s="33"/>
      <c r="C716" s="171" t="s">
        <v>2237</v>
      </c>
      <c r="D716" s="171" t="s">
        <v>242</v>
      </c>
      <c r="E716" s="172" t="s">
        <v>2238</v>
      </c>
      <c r="F716" s="173" t="s">
        <v>2239</v>
      </c>
      <c r="G716" s="174" t="s">
        <v>367</v>
      </c>
      <c r="H716" s="175">
        <v>6</v>
      </c>
      <c r="I716" s="176"/>
      <c r="J716" s="177">
        <f>ROUND(I716*H716,2)</f>
        <v>0</v>
      </c>
      <c r="K716" s="173" t="s">
        <v>216</v>
      </c>
      <c r="L716" s="178"/>
      <c r="M716" s="179" t="s">
        <v>19</v>
      </c>
      <c r="N716" s="180" t="s">
        <v>45</v>
      </c>
      <c r="P716" s="141">
        <f>O716*H716</f>
        <v>0</v>
      </c>
      <c r="Q716" s="141">
        <v>0.012</v>
      </c>
      <c r="R716" s="141">
        <f>Q716*H716</f>
        <v>0.07200000000000001</v>
      </c>
      <c r="S716" s="141">
        <v>0</v>
      </c>
      <c r="T716" s="142">
        <f>S716*H716</f>
        <v>0</v>
      </c>
      <c r="AR716" s="143" t="s">
        <v>245</v>
      </c>
      <c r="AT716" s="143" t="s">
        <v>242</v>
      </c>
      <c r="AU716" s="143" t="s">
        <v>82</v>
      </c>
      <c r="AY716" s="18" t="s">
        <v>208</v>
      </c>
      <c r="BE716" s="144">
        <f>IF(N716="základní",J716,0)</f>
        <v>0</v>
      </c>
      <c r="BF716" s="144">
        <f>IF(N716="snížená",J716,0)</f>
        <v>0</v>
      </c>
      <c r="BG716" s="144">
        <f>IF(N716="zákl. přenesená",J716,0)</f>
        <v>0</v>
      </c>
      <c r="BH716" s="144">
        <f>IF(N716="sníž. přenesená",J716,0)</f>
        <v>0</v>
      </c>
      <c r="BI716" s="144">
        <f>IF(N716="nulová",J716,0)</f>
        <v>0</v>
      </c>
      <c r="BJ716" s="18" t="s">
        <v>80</v>
      </c>
      <c r="BK716" s="144">
        <f>ROUND(I716*H716,2)</f>
        <v>0</v>
      </c>
      <c r="BL716" s="18" t="s">
        <v>112</v>
      </c>
      <c r="BM716" s="143" t="s">
        <v>2240</v>
      </c>
    </row>
    <row r="717" spans="2:47" s="1" customFormat="1" ht="12">
      <c r="B717" s="33"/>
      <c r="D717" s="145" t="s">
        <v>218</v>
      </c>
      <c r="F717" s="146" t="s">
        <v>2239</v>
      </c>
      <c r="I717" s="147"/>
      <c r="L717" s="33"/>
      <c r="M717" s="148"/>
      <c r="T717" s="54"/>
      <c r="AT717" s="18" t="s">
        <v>218</v>
      </c>
      <c r="AU717" s="18" t="s">
        <v>82</v>
      </c>
    </row>
    <row r="718" spans="2:65" s="1" customFormat="1" ht="16.5" customHeight="1">
      <c r="B718" s="33"/>
      <c r="C718" s="132" t="s">
        <v>2241</v>
      </c>
      <c r="D718" s="132" t="s">
        <v>212</v>
      </c>
      <c r="E718" s="133" t="s">
        <v>2242</v>
      </c>
      <c r="F718" s="134" t="s">
        <v>2243</v>
      </c>
      <c r="G718" s="135" t="s">
        <v>215</v>
      </c>
      <c r="H718" s="136">
        <v>10.5</v>
      </c>
      <c r="I718" s="137"/>
      <c r="J718" s="138">
        <f>ROUND(I718*H718,2)</f>
        <v>0</v>
      </c>
      <c r="K718" s="134" t="s">
        <v>216</v>
      </c>
      <c r="L718" s="33"/>
      <c r="M718" s="139" t="s">
        <v>19</v>
      </c>
      <c r="N718" s="140" t="s">
        <v>45</v>
      </c>
      <c r="P718" s="141">
        <f>O718*H718</f>
        <v>0</v>
      </c>
      <c r="Q718" s="141">
        <v>0</v>
      </c>
      <c r="R718" s="141">
        <f>Q718*H718</f>
        <v>0</v>
      </c>
      <c r="S718" s="141">
        <v>0.059</v>
      </c>
      <c r="T718" s="142">
        <f>S718*H718</f>
        <v>0.6194999999999999</v>
      </c>
      <c r="AR718" s="143" t="s">
        <v>112</v>
      </c>
      <c r="AT718" s="143" t="s">
        <v>212</v>
      </c>
      <c r="AU718" s="143" t="s">
        <v>82</v>
      </c>
      <c r="AY718" s="18" t="s">
        <v>208</v>
      </c>
      <c r="BE718" s="144">
        <f>IF(N718="základní",J718,0)</f>
        <v>0</v>
      </c>
      <c r="BF718" s="144">
        <f>IF(N718="snížená",J718,0)</f>
        <v>0</v>
      </c>
      <c r="BG718" s="144">
        <f>IF(N718="zákl. přenesená",J718,0)</f>
        <v>0</v>
      </c>
      <c r="BH718" s="144">
        <f>IF(N718="sníž. přenesená",J718,0)</f>
        <v>0</v>
      </c>
      <c r="BI718" s="144">
        <f>IF(N718="nulová",J718,0)</f>
        <v>0</v>
      </c>
      <c r="BJ718" s="18" t="s">
        <v>80</v>
      </c>
      <c r="BK718" s="144">
        <f>ROUND(I718*H718,2)</f>
        <v>0</v>
      </c>
      <c r="BL718" s="18" t="s">
        <v>112</v>
      </c>
      <c r="BM718" s="143" t="s">
        <v>2244</v>
      </c>
    </row>
    <row r="719" spans="2:47" s="1" customFormat="1" ht="19.5">
      <c r="B719" s="33"/>
      <c r="D719" s="145" t="s">
        <v>218</v>
      </c>
      <c r="F719" s="146" t="s">
        <v>2245</v>
      </c>
      <c r="I719" s="147"/>
      <c r="L719" s="33"/>
      <c r="M719" s="148"/>
      <c r="T719" s="54"/>
      <c r="AT719" s="18" t="s">
        <v>218</v>
      </c>
      <c r="AU719" s="18" t="s">
        <v>82</v>
      </c>
    </row>
    <row r="720" spans="2:47" s="1" customFormat="1" ht="12">
      <c r="B720" s="33"/>
      <c r="D720" s="149" t="s">
        <v>220</v>
      </c>
      <c r="F720" s="150" t="s">
        <v>2246</v>
      </c>
      <c r="I720" s="147"/>
      <c r="L720" s="33"/>
      <c r="M720" s="148"/>
      <c r="T720" s="54"/>
      <c r="AT720" s="18" t="s">
        <v>220</v>
      </c>
      <c r="AU720" s="18" t="s">
        <v>82</v>
      </c>
    </row>
    <row r="721" spans="2:51" s="13" customFormat="1" ht="12">
      <c r="B721" s="157"/>
      <c r="D721" s="145" t="s">
        <v>222</v>
      </c>
      <c r="E721" s="158" t="s">
        <v>19</v>
      </c>
      <c r="F721" s="159" t="s">
        <v>2247</v>
      </c>
      <c r="H721" s="160">
        <v>10.5</v>
      </c>
      <c r="I721" s="161"/>
      <c r="L721" s="157"/>
      <c r="M721" s="162"/>
      <c r="T721" s="163"/>
      <c r="AT721" s="158" t="s">
        <v>222</v>
      </c>
      <c r="AU721" s="158" t="s">
        <v>82</v>
      </c>
      <c r="AV721" s="13" t="s">
        <v>82</v>
      </c>
      <c r="AW721" s="13" t="s">
        <v>35</v>
      </c>
      <c r="AX721" s="13" t="s">
        <v>80</v>
      </c>
      <c r="AY721" s="158" t="s">
        <v>208</v>
      </c>
    </row>
    <row r="722" spans="2:65" s="1" customFormat="1" ht="16.5" customHeight="1">
      <c r="B722" s="33"/>
      <c r="C722" s="132" t="s">
        <v>2248</v>
      </c>
      <c r="D722" s="132" t="s">
        <v>212</v>
      </c>
      <c r="E722" s="133" t="s">
        <v>2249</v>
      </c>
      <c r="F722" s="134" t="s">
        <v>2250</v>
      </c>
      <c r="G722" s="135" t="s">
        <v>215</v>
      </c>
      <c r="H722" s="136">
        <v>13.3</v>
      </c>
      <c r="I722" s="137"/>
      <c r="J722" s="138">
        <f>ROUND(I722*H722,2)</f>
        <v>0</v>
      </c>
      <c r="K722" s="134" t="s">
        <v>216</v>
      </c>
      <c r="L722" s="33"/>
      <c r="M722" s="139" t="s">
        <v>19</v>
      </c>
      <c r="N722" s="140" t="s">
        <v>45</v>
      </c>
      <c r="P722" s="141">
        <f>O722*H722</f>
        <v>0</v>
      </c>
      <c r="Q722" s="141">
        <v>0</v>
      </c>
      <c r="R722" s="141">
        <f>Q722*H722</f>
        <v>0</v>
      </c>
      <c r="S722" s="141">
        <v>0.034</v>
      </c>
      <c r="T722" s="142">
        <f>S722*H722</f>
        <v>0.45220000000000005</v>
      </c>
      <c r="AR722" s="143" t="s">
        <v>112</v>
      </c>
      <c r="AT722" s="143" t="s">
        <v>212</v>
      </c>
      <c r="AU722" s="143" t="s">
        <v>82</v>
      </c>
      <c r="AY722" s="18" t="s">
        <v>208</v>
      </c>
      <c r="BE722" s="144">
        <f>IF(N722="základní",J722,0)</f>
        <v>0</v>
      </c>
      <c r="BF722" s="144">
        <f>IF(N722="snížená",J722,0)</f>
        <v>0</v>
      </c>
      <c r="BG722" s="144">
        <f>IF(N722="zákl. přenesená",J722,0)</f>
        <v>0</v>
      </c>
      <c r="BH722" s="144">
        <f>IF(N722="sníž. přenesená",J722,0)</f>
        <v>0</v>
      </c>
      <c r="BI722" s="144">
        <f>IF(N722="nulová",J722,0)</f>
        <v>0</v>
      </c>
      <c r="BJ722" s="18" t="s">
        <v>80</v>
      </c>
      <c r="BK722" s="144">
        <f>ROUND(I722*H722,2)</f>
        <v>0</v>
      </c>
      <c r="BL722" s="18" t="s">
        <v>112</v>
      </c>
      <c r="BM722" s="143" t="s">
        <v>2251</v>
      </c>
    </row>
    <row r="723" spans="2:47" s="1" customFormat="1" ht="19.5">
      <c r="B723" s="33"/>
      <c r="D723" s="145" t="s">
        <v>218</v>
      </c>
      <c r="F723" s="146" t="s">
        <v>2252</v>
      </c>
      <c r="I723" s="147"/>
      <c r="L723" s="33"/>
      <c r="M723" s="148"/>
      <c r="T723" s="54"/>
      <c r="AT723" s="18" t="s">
        <v>218</v>
      </c>
      <c r="AU723" s="18" t="s">
        <v>82</v>
      </c>
    </row>
    <row r="724" spans="2:47" s="1" customFormat="1" ht="12">
      <c r="B724" s="33"/>
      <c r="D724" s="149" t="s">
        <v>220</v>
      </c>
      <c r="F724" s="150" t="s">
        <v>2253</v>
      </c>
      <c r="I724" s="147"/>
      <c r="L724" s="33"/>
      <c r="M724" s="148"/>
      <c r="T724" s="54"/>
      <c r="AT724" s="18" t="s">
        <v>220</v>
      </c>
      <c r="AU724" s="18" t="s">
        <v>82</v>
      </c>
    </row>
    <row r="725" spans="2:51" s="13" customFormat="1" ht="12">
      <c r="B725" s="157"/>
      <c r="D725" s="145" t="s">
        <v>222</v>
      </c>
      <c r="E725" s="158" t="s">
        <v>19</v>
      </c>
      <c r="F725" s="159" t="s">
        <v>2254</v>
      </c>
      <c r="H725" s="160">
        <v>13.3</v>
      </c>
      <c r="I725" s="161"/>
      <c r="L725" s="157"/>
      <c r="M725" s="162"/>
      <c r="T725" s="163"/>
      <c r="AT725" s="158" t="s">
        <v>222</v>
      </c>
      <c r="AU725" s="158" t="s">
        <v>82</v>
      </c>
      <c r="AV725" s="13" t="s">
        <v>82</v>
      </c>
      <c r="AW725" s="13" t="s">
        <v>35</v>
      </c>
      <c r="AX725" s="13" t="s">
        <v>80</v>
      </c>
      <c r="AY725" s="158" t="s">
        <v>208</v>
      </c>
    </row>
    <row r="726" spans="2:65" s="1" customFormat="1" ht="16.5" customHeight="1">
      <c r="B726" s="33"/>
      <c r="C726" s="132" t="s">
        <v>660</v>
      </c>
      <c r="D726" s="132" t="s">
        <v>212</v>
      </c>
      <c r="E726" s="133" t="s">
        <v>2255</v>
      </c>
      <c r="F726" s="134" t="s">
        <v>2256</v>
      </c>
      <c r="G726" s="135" t="s">
        <v>367</v>
      </c>
      <c r="H726" s="136">
        <v>2</v>
      </c>
      <c r="I726" s="137"/>
      <c r="J726" s="138">
        <f>ROUND(I726*H726,2)</f>
        <v>0</v>
      </c>
      <c r="K726" s="134" t="s">
        <v>19</v>
      </c>
      <c r="L726" s="33"/>
      <c r="M726" s="139" t="s">
        <v>19</v>
      </c>
      <c r="N726" s="140" t="s">
        <v>45</v>
      </c>
      <c r="P726" s="141">
        <f>O726*H726</f>
        <v>0</v>
      </c>
      <c r="Q726" s="141">
        <v>0</v>
      </c>
      <c r="R726" s="141">
        <f>Q726*H726</f>
        <v>0</v>
      </c>
      <c r="S726" s="141">
        <v>0</v>
      </c>
      <c r="T726" s="142">
        <f>S726*H726</f>
        <v>0</v>
      </c>
      <c r="AR726" s="143" t="s">
        <v>112</v>
      </c>
      <c r="AT726" s="143" t="s">
        <v>212</v>
      </c>
      <c r="AU726" s="143" t="s">
        <v>82</v>
      </c>
      <c r="AY726" s="18" t="s">
        <v>208</v>
      </c>
      <c r="BE726" s="144">
        <f>IF(N726="základní",J726,0)</f>
        <v>0</v>
      </c>
      <c r="BF726" s="144">
        <f>IF(N726="snížená",J726,0)</f>
        <v>0</v>
      </c>
      <c r="BG726" s="144">
        <f>IF(N726="zákl. přenesená",J726,0)</f>
        <v>0</v>
      </c>
      <c r="BH726" s="144">
        <f>IF(N726="sníž. přenesená",J726,0)</f>
        <v>0</v>
      </c>
      <c r="BI726" s="144">
        <f>IF(N726="nulová",J726,0)</f>
        <v>0</v>
      </c>
      <c r="BJ726" s="18" t="s">
        <v>80</v>
      </c>
      <c r="BK726" s="144">
        <f>ROUND(I726*H726,2)</f>
        <v>0</v>
      </c>
      <c r="BL726" s="18" t="s">
        <v>112</v>
      </c>
      <c r="BM726" s="143" t="s">
        <v>2257</v>
      </c>
    </row>
    <row r="727" spans="2:47" s="1" customFormat="1" ht="12">
      <c r="B727" s="33"/>
      <c r="D727" s="145" t="s">
        <v>218</v>
      </c>
      <c r="F727" s="146" t="s">
        <v>2256</v>
      </c>
      <c r="I727" s="147"/>
      <c r="L727" s="33"/>
      <c r="M727" s="148"/>
      <c r="T727" s="54"/>
      <c r="AT727" s="18" t="s">
        <v>218</v>
      </c>
      <c r="AU727" s="18" t="s">
        <v>82</v>
      </c>
    </row>
    <row r="728" spans="2:47" s="1" customFormat="1" ht="29.25">
      <c r="B728" s="33"/>
      <c r="D728" s="145" t="s">
        <v>418</v>
      </c>
      <c r="F728" s="181" t="s">
        <v>2258</v>
      </c>
      <c r="I728" s="147"/>
      <c r="L728" s="33"/>
      <c r="M728" s="148"/>
      <c r="T728" s="54"/>
      <c r="AT728" s="18" t="s">
        <v>418</v>
      </c>
      <c r="AU728" s="18" t="s">
        <v>82</v>
      </c>
    </row>
    <row r="729" spans="2:63" s="11" customFormat="1" ht="22.9" customHeight="1">
      <c r="B729" s="120"/>
      <c r="D729" s="121" t="s">
        <v>73</v>
      </c>
      <c r="E729" s="130" t="s">
        <v>768</v>
      </c>
      <c r="F729" s="130" t="s">
        <v>769</v>
      </c>
      <c r="I729" s="123"/>
      <c r="J729" s="131">
        <f>BK729</f>
        <v>0</v>
      </c>
      <c r="L729" s="120"/>
      <c r="M729" s="125"/>
      <c r="P729" s="126">
        <f>SUM(P730:P742)</f>
        <v>0</v>
      </c>
      <c r="R729" s="126">
        <f>SUM(R730:R742)</f>
        <v>0</v>
      </c>
      <c r="T729" s="127">
        <f>SUM(T730:T742)</f>
        <v>0</v>
      </c>
      <c r="AR729" s="121" t="s">
        <v>80</v>
      </c>
      <c r="AT729" s="128" t="s">
        <v>73</v>
      </c>
      <c r="AU729" s="128" t="s">
        <v>80</v>
      </c>
      <c r="AY729" s="121" t="s">
        <v>208</v>
      </c>
      <c r="BK729" s="129">
        <f>SUM(BK730:BK742)</f>
        <v>0</v>
      </c>
    </row>
    <row r="730" spans="2:65" s="1" customFormat="1" ht="16.5" customHeight="1">
      <c r="B730" s="33"/>
      <c r="C730" s="132" t="s">
        <v>2259</v>
      </c>
      <c r="D730" s="132" t="s">
        <v>212</v>
      </c>
      <c r="E730" s="133" t="s">
        <v>770</v>
      </c>
      <c r="F730" s="134" t="s">
        <v>771</v>
      </c>
      <c r="G730" s="135" t="s">
        <v>286</v>
      </c>
      <c r="H730" s="136">
        <v>1.078</v>
      </c>
      <c r="I730" s="137"/>
      <c r="J730" s="138">
        <f>ROUND(I730*H730,2)</f>
        <v>0</v>
      </c>
      <c r="K730" s="134" t="s">
        <v>216</v>
      </c>
      <c r="L730" s="33"/>
      <c r="M730" s="139" t="s">
        <v>19</v>
      </c>
      <c r="N730" s="140" t="s">
        <v>45</v>
      </c>
      <c r="P730" s="141">
        <f>O730*H730</f>
        <v>0</v>
      </c>
      <c r="Q730" s="141">
        <v>0</v>
      </c>
      <c r="R730" s="141">
        <f>Q730*H730</f>
        <v>0</v>
      </c>
      <c r="S730" s="141">
        <v>0</v>
      </c>
      <c r="T730" s="142">
        <f>S730*H730</f>
        <v>0</v>
      </c>
      <c r="AR730" s="143" t="s">
        <v>112</v>
      </c>
      <c r="AT730" s="143" t="s">
        <v>212</v>
      </c>
      <c r="AU730" s="143" t="s">
        <v>82</v>
      </c>
      <c r="AY730" s="18" t="s">
        <v>208</v>
      </c>
      <c r="BE730" s="144">
        <f>IF(N730="základní",J730,0)</f>
        <v>0</v>
      </c>
      <c r="BF730" s="144">
        <f>IF(N730="snížená",J730,0)</f>
        <v>0</v>
      </c>
      <c r="BG730" s="144">
        <f>IF(N730="zákl. přenesená",J730,0)</f>
        <v>0</v>
      </c>
      <c r="BH730" s="144">
        <f>IF(N730="sníž. přenesená",J730,0)</f>
        <v>0</v>
      </c>
      <c r="BI730" s="144">
        <f>IF(N730="nulová",J730,0)</f>
        <v>0</v>
      </c>
      <c r="BJ730" s="18" t="s">
        <v>80</v>
      </c>
      <c r="BK730" s="144">
        <f>ROUND(I730*H730,2)</f>
        <v>0</v>
      </c>
      <c r="BL730" s="18" t="s">
        <v>112</v>
      </c>
      <c r="BM730" s="143" t="s">
        <v>2260</v>
      </c>
    </row>
    <row r="731" spans="2:47" s="1" customFormat="1" ht="12">
      <c r="B731" s="33"/>
      <c r="D731" s="145" t="s">
        <v>218</v>
      </c>
      <c r="F731" s="146" t="s">
        <v>773</v>
      </c>
      <c r="I731" s="147"/>
      <c r="L731" s="33"/>
      <c r="M731" s="148"/>
      <c r="T731" s="54"/>
      <c r="AT731" s="18" t="s">
        <v>218</v>
      </c>
      <c r="AU731" s="18" t="s">
        <v>82</v>
      </c>
    </row>
    <row r="732" spans="2:47" s="1" customFormat="1" ht="12">
      <c r="B732" s="33"/>
      <c r="D732" s="149" t="s">
        <v>220</v>
      </c>
      <c r="F732" s="150" t="s">
        <v>774</v>
      </c>
      <c r="I732" s="147"/>
      <c r="L732" s="33"/>
      <c r="M732" s="148"/>
      <c r="T732" s="54"/>
      <c r="AT732" s="18" t="s">
        <v>220</v>
      </c>
      <c r="AU732" s="18" t="s">
        <v>82</v>
      </c>
    </row>
    <row r="733" spans="2:65" s="1" customFormat="1" ht="16.5" customHeight="1">
      <c r="B733" s="33"/>
      <c r="C733" s="132" t="s">
        <v>664</v>
      </c>
      <c r="D733" s="132" t="s">
        <v>212</v>
      </c>
      <c r="E733" s="133" t="s">
        <v>776</v>
      </c>
      <c r="F733" s="134" t="s">
        <v>777</v>
      </c>
      <c r="G733" s="135" t="s">
        <v>286</v>
      </c>
      <c r="H733" s="136">
        <v>9.702</v>
      </c>
      <c r="I733" s="137"/>
      <c r="J733" s="138">
        <f>ROUND(I733*H733,2)</f>
        <v>0</v>
      </c>
      <c r="K733" s="134" t="s">
        <v>216</v>
      </c>
      <c r="L733" s="33"/>
      <c r="M733" s="139" t="s">
        <v>19</v>
      </c>
      <c r="N733" s="140" t="s">
        <v>45</v>
      </c>
      <c r="P733" s="141">
        <f>O733*H733</f>
        <v>0</v>
      </c>
      <c r="Q733" s="141">
        <v>0</v>
      </c>
      <c r="R733" s="141">
        <f>Q733*H733</f>
        <v>0</v>
      </c>
      <c r="S733" s="141">
        <v>0</v>
      </c>
      <c r="T733" s="142">
        <f>S733*H733</f>
        <v>0</v>
      </c>
      <c r="AR733" s="143" t="s">
        <v>112</v>
      </c>
      <c r="AT733" s="143" t="s">
        <v>212</v>
      </c>
      <c r="AU733" s="143" t="s">
        <v>82</v>
      </c>
      <c r="AY733" s="18" t="s">
        <v>208</v>
      </c>
      <c r="BE733" s="144">
        <f>IF(N733="základní",J733,0)</f>
        <v>0</v>
      </c>
      <c r="BF733" s="144">
        <f>IF(N733="snížená",J733,0)</f>
        <v>0</v>
      </c>
      <c r="BG733" s="144">
        <f>IF(N733="zákl. přenesená",J733,0)</f>
        <v>0</v>
      </c>
      <c r="BH733" s="144">
        <f>IF(N733="sníž. přenesená",J733,0)</f>
        <v>0</v>
      </c>
      <c r="BI733" s="144">
        <f>IF(N733="nulová",J733,0)</f>
        <v>0</v>
      </c>
      <c r="BJ733" s="18" t="s">
        <v>80</v>
      </c>
      <c r="BK733" s="144">
        <f>ROUND(I733*H733,2)</f>
        <v>0</v>
      </c>
      <c r="BL733" s="18" t="s">
        <v>112</v>
      </c>
      <c r="BM733" s="143" t="s">
        <v>2261</v>
      </c>
    </row>
    <row r="734" spans="2:47" s="1" customFormat="1" ht="19.5">
      <c r="B734" s="33"/>
      <c r="D734" s="145" t="s">
        <v>218</v>
      </c>
      <c r="F734" s="146" t="s">
        <v>779</v>
      </c>
      <c r="I734" s="147"/>
      <c r="L734" s="33"/>
      <c r="M734" s="148"/>
      <c r="T734" s="54"/>
      <c r="AT734" s="18" t="s">
        <v>218</v>
      </c>
      <c r="AU734" s="18" t="s">
        <v>82</v>
      </c>
    </row>
    <row r="735" spans="2:47" s="1" customFormat="1" ht="12">
      <c r="B735" s="33"/>
      <c r="D735" s="149" t="s">
        <v>220</v>
      </c>
      <c r="F735" s="150" t="s">
        <v>780</v>
      </c>
      <c r="I735" s="147"/>
      <c r="L735" s="33"/>
      <c r="M735" s="148"/>
      <c r="T735" s="54"/>
      <c r="AT735" s="18" t="s">
        <v>220</v>
      </c>
      <c r="AU735" s="18" t="s">
        <v>82</v>
      </c>
    </row>
    <row r="736" spans="2:51" s="13" customFormat="1" ht="12">
      <c r="B736" s="157"/>
      <c r="D736" s="145" t="s">
        <v>222</v>
      </c>
      <c r="E736" s="158" t="s">
        <v>19</v>
      </c>
      <c r="F736" s="159" t="s">
        <v>2262</v>
      </c>
      <c r="H736" s="160">
        <v>9.702</v>
      </c>
      <c r="I736" s="161"/>
      <c r="L736" s="157"/>
      <c r="M736" s="162"/>
      <c r="T736" s="163"/>
      <c r="AT736" s="158" t="s">
        <v>222</v>
      </c>
      <c r="AU736" s="158" t="s">
        <v>82</v>
      </c>
      <c r="AV736" s="13" t="s">
        <v>82</v>
      </c>
      <c r="AW736" s="13" t="s">
        <v>35</v>
      </c>
      <c r="AX736" s="13" t="s">
        <v>80</v>
      </c>
      <c r="AY736" s="158" t="s">
        <v>208</v>
      </c>
    </row>
    <row r="737" spans="2:65" s="1" customFormat="1" ht="21.75" customHeight="1">
      <c r="B737" s="33"/>
      <c r="C737" s="132" t="s">
        <v>2263</v>
      </c>
      <c r="D737" s="132" t="s">
        <v>212</v>
      </c>
      <c r="E737" s="133" t="s">
        <v>789</v>
      </c>
      <c r="F737" s="134" t="s">
        <v>790</v>
      </c>
      <c r="G737" s="135" t="s">
        <v>286</v>
      </c>
      <c r="H737" s="136">
        <v>0.62</v>
      </c>
      <c r="I737" s="137"/>
      <c r="J737" s="138">
        <f>ROUND(I737*H737,2)</f>
        <v>0</v>
      </c>
      <c r="K737" s="134" t="s">
        <v>216</v>
      </c>
      <c r="L737" s="33"/>
      <c r="M737" s="139" t="s">
        <v>19</v>
      </c>
      <c r="N737" s="140" t="s">
        <v>45</v>
      </c>
      <c r="P737" s="141">
        <f>O737*H737</f>
        <v>0</v>
      </c>
      <c r="Q737" s="141">
        <v>0</v>
      </c>
      <c r="R737" s="141">
        <f>Q737*H737</f>
        <v>0</v>
      </c>
      <c r="S737" s="141">
        <v>0</v>
      </c>
      <c r="T737" s="142">
        <f>S737*H737</f>
        <v>0</v>
      </c>
      <c r="AR737" s="143" t="s">
        <v>112</v>
      </c>
      <c r="AT737" s="143" t="s">
        <v>212</v>
      </c>
      <c r="AU737" s="143" t="s">
        <v>82</v>
      </c>
      <c r="AY737" s="18" t="s">
        <v>208</v>
      </c>
      <c r="BE737" s="144">
        <f>IF(N737="základní",J737,0)</f>
        <v>0</v>
      </c>
      <c r="BF737" s="144">
        <f>IF(N737="snížená",J737,0)</f>
        <v>0</v>
      </c>
      <c r="BG737" s="144">
        <f>IF(N737="zákl. přenesená",J737,0)</f>
        <v>0</v>
      </c>
      <c r="BH737" s="144">
        <f>IF(N737="sníž. přenesená",J737,0)</f>
        <v>0</v>
      </c>
      <c r="BI737" s="144">
        <f>IF(N737="nulová",J737,0)</f>
        <v>0</v>
      </c>
      <c r="BJ737" s="18" t="s">
        <v>80</v>
      </c>
      <c r="BK737" s="144">
        <f>ROUND(I737*H737,2)</f>
        <v>0</v>
      </c>
      <c r="BL737" s="18" t="s">
        <v>112</v>
      </c>
      <c r="BM737" s="143" t="s">
        <v>2264</v>
      </c>
    </row>
    <row r="738" spans="2:47" s="1" customFormat="1" ht="12">
      <c r="B738" s="33"/>
      <c r="D738" s="145" t="s">
        <v>218</v>
      </c>
      <c r="F738" s="146" t="s">
        <v>792</v>
      </c>
      <c r="I738" s="147"/>
      <c r="L738" s="33"/>
      <c r="M738" s="148"/>
      <c r="T738" s="54"/>
      <c r="AT738" s="18" t="s">
        <v>218</v>
      </c>
      <c r="AU738" s="18" t="s">
        <v>82</v>
      </c>
    </row>
    <row r="739" spans="2:47" s="1" customFormat="1" ht="12">
      <c r="B739" s="33"/>
      <c r="D739" s="149" t="s">
        <v>220</v>
      </c>
      <c r="F739" s="150" t="s">
        <v>793</v>
      </c>
      <c r="I739" s="147"/>
      <c r="L739" s="33"/>
      <c r="M739" s="148"/>
      <c r="T739" s="54"/>
      <c r="AT739" s="18" t="s">
        <v>220</v>
      </c>
      <c r="AU739" s="18" t="s">
        <v>82</v>
      </c>
    </row>
    <row r="740" spans="2:65" s="1" customFormat="1" ht="21.75" customHeight="1">
      <c r="B740" s="33"/>
      <c r="C740" s="132" t="s">
        <v>2265</v>
      </c>
      <c r="D740" s="132" t="s">
        <v>212</v>
      </c>
      <c r="E740" s="133" t="s">
        <v>795</v>
      </c>
      <c r="F740" s="134" t="s">
        <v>796</v>
      </c>
      <c r="G740" s="135" t="s">
        <v>286</v>
      </c>
      <c r="H740" s="136">
        <v>0.452</v>
      </c>
      <c r="I740" s="137"/>
      <c r="J740" s="138">
        <f>ROUND(I740*H740,2)</f>
        <v>0</v>
      </c>
      <c r="K740" s="134" t="s">
        <v>216</v>
      </c>
      <c r="L740" s="33"/>
      <c r="M740" s="139" t="s">
        <v>19</v>
      </c>
      <c r="N740" s="140" t="s">
        <v>45</v>
      </c>
      <c r="P740" s="141">
        <f>O740*H740</f>
        <v>0</v>
      </c>
      <c r="Q740" s="141">
        <v>0</v>
      </c>
      <c r="R740" s="141">
        <f>Q740*H740</f>
        <v>0</v>
      </c>
      <c r="S740" s="141">
        <v>0</v>
      </c>
      <c r="T740" s="142">
        <f>S740*H740</f>
        <v>0</v>
      </c>
      <c r="AR740" s="143" t="s">
        <v>112</v>
      </c>
      <c r="AT740" s="143" t="s">
        <v>212</v>
      </c>
      <c r="AU740" s="143" t="s">
        <v>82</v>
      </c>
      <c r="AY740" s="18" t="s">
        <v>208</v>
      </c>
      <c r="BE740" s="144">
        <f>IF(N740="základní",J740,0)</f>
        <v>0</v>
      </c>
      <c r="BF740" s="144">
        <f>IF(N740="snížená",J740,0)</f>
        <v>0</v>
      </c>
      <c r="BG740" s="144">
        <f>IF(N740="zákl. přenesená",J740,0)</f>
        <v>0</v>
      </c>
      <c r="BH740" s="144">
        <f>IF(N740="sníž. přenesená",J740,0)</f>
        <v>0</v>
      </c>
      <c r="BI740" s="144">
        <f>IF(N740="nulová",J740,0)</f>
        <v>0</v>
      </c>
      <c r="BJ740" s="18" t="s">
        <v>80</v>
      </c>
      <c r="BK740" s="144">
        <f>ROUND(I740*H740,2)</f>
        <v>0</v>
      </c>
      <c r="BL740" s="18" t="s">
        <v>112</v>
      </c>
      <c r="BM740" s="143" t="s">
        <v>2266</v>
      </c>
    </row>
    <row r="741" spans="2:47" s="1" customFormat="1" ht="19.5">
      <c r="B741" s="33"/>
      <c r="D741" s="145" t="s">
        <v>218</v>
      </c>
      <c r="F741" s="146" t="s">
        <v>798</v>
      </c>
      <c r="I741" s="147"/>
      <c r="L741" s="33"/>
      <c r="M741" s="148"/>
      <c r="T741" s="54"/>
      <c r="AT741" s="18" t="s">
        <v>218</v>
      </c>
      <c r="AU741" s="18" t="s">
        <v>82</v>
      </c>
    </row>
    <row r="742" spans="2:47" s="1" customFormat="1" ht="12">
      <c r="B742" s="33"/>
      <c r="D742" s="149" t="s">
        <v>220</v>
      </c>
      <c r="F742" s="150" t="s">
        <v>799</v>
      </c>
      <c r="I742" s="147"/>
      <c r="L742" s="33"/>
      <c r="M742" s="148"/>
      <c r="T742" s="54"/>
      <c r="AT742" s="18" t="s">
        <v>220</v>
      </c>
      <c r="AU742" s="18" t="s">
        <v>82</v>
      </c>
    </row>
    <row r="743" spans="2:63" s="11" customFormat="1" ht="22.9" customHeight="1">
      <c r="B743" s="120"/>
      <c r="D743" s="121" t="s">
        <v>73</v>
      </c>
      <c r="E743" s="130" t="s">
        <v>281</v>
      </c>
      <c r="F743" s="130" t="s">
        <v>282</v>
      </c>
      <c r="I743" s="123"/>
      <c r="J743" s="131">
        <f>BK743</f>
        <v>0</v>
      </c>
      <c r="L743" s="120"/>
      <c r="M743" s="125"/>
      <c r="P743" s="126">
        <f>SUM(P744:P746)</f>
        <v>0</v>
      </c>
      <c r="R743" s="126">
        <f>SUM(R744:R746)</f>
        <v>0</v>
      </c>
      <c r="T743" s="127">
        <f>SUM(T744:T746)</f>
        <v>0</v>
      </c>
      <c r="AR743" s="121" t="s">
        <v>80</v>
      </c>
      <c r="AT743" s="128" t="s">
        <v>73</v>
      </c>
      <c r="AU743" s="128" t="s">
        <v>80</v>
      </c>
      <c r="AY743" s="121" t="s">
        <v>208</v>
      </c>
      <c r="BK743" s="129">
        <f>SUM(BK744:BK746)</f>
        <v>0</v>
      </c>
    </row>
    <row r="744" spans="2:65" s="1" customFormat="1" ht="16.5" customHeight="1">
      <c r="B744" s="33"/>
      <c r="C744" s="132" t="s">
        <v>283</v>
      </c>
      <c r="D744" s="132" t="s">
        <v>212</v>
      </c>
      <c r="E744" s="133" t="s">
        <v>284</v>
      </c>
      <c r="F744" s="134" t="s">
        <v>285</v>
      </c>
      <c r="G744" s="135" t="s">
        <v>286</v>
      </c>
      <c r="H744" s="136">
        <v>1151.141</v>
      </c>
      <c r="I744" s="137"/>
      <c r="J744" s="138">
        <f>ROUND(I744*H744,2)</f>
        <v>0</v>
      </c>
      <c r="K744" s="134" t="s">
        <v>216</v>
      </c>
      <c r="L744" s="33"/>
      <c r="M744" s="139" t="s">
        <v>19</v>
      </c>
      <c r="N744" s="140" t="s">
        <v>45</v>
      </c>
      <c r="P744" s="141">
        <f>O744*H744</f>
        <v>0</v>
      </c>
      <c r="Q744" s="141">
        <v>0</v>
      </c>
      <c r="R744" s="141">
        <f>Q744*H744</f>
        <v>0</v>
      </c>
      <c r="S744" s="141">
        <v>0</v>
      </c>
      <c r="T744" s="142">
        <f>S744*H744</f>
        <v>0</v>
      </c>
      <c r="AR744" s="143" t="s">
        <v>112</v>
      </c>
      <c r="AT744" s="143" t="s">
        <v>212</v>
      </c>
      <c r="AU744" s="143" t="s">
        <v>82</v>
      </c>
      <c r="AY744" s="18" t="s">
        <v>208</v>
      </c>
      <c r="BE744" s="144">
        <f>IF(N744="základní",J744,0)</f>
        <v>0</v>
      </c>
      <c r="BF744" s="144">
        <f>IF(N744="snížená",J744,0)</f>
        <v>0</v>
      </c>
      <c r="BG744" s="144">
        <f>IF(N744="zákl. přenesená",J744,0)</f>
        <v>0</v>
      </c>
      <c r="BH744" s="144">
        <f>IF(N744="sníž. přenesená",J744,0)</f>
        <v>0</v>
      </c>
      <c r="BI744" s="144">
        <f>IF(N744="nulová",J744,0)</f>
        <v>0</v>
      </c>
      <c r="BJ744" s="18" t="s">
        <v>80</v>
      </c>
      <c r="BK744" s="144">
        <f>ROUND(I744*H744,2)</f>
        <v>0</v>
      </c>
      <c r="BL744" s="18" t="s">
        <v>112</v>
      </c>
      <c r="BM744" s="143" t="s">
        <v>287</v>
      </c>
    </row>
    <row r="745" spans="2:47" s="1" customFormat="1" ht="19.5">
      <c r="B745" s="33"/>
      <c r="D745" s="145" t="s">
        <v>218</v>
      </c>
      <c r="F745" s="146" t="s">
        <v>288</v>
      </c>
      <c r="I745" s="147"/>
      <c r="L745" s="33"/>
      <c r="M745" s="148"/>
      <c r="T745" s="54"/>
      <c r="AT745" s="18" t="s">
        <v>218</v>
      </c>
      <c r="AU745" s="18" t="s">
        <v>82</v>
      </c>
    </row>
    <row r="746" spans="2:47" s="1" customFormat="1" ht="12">
      <c r="B746" s="33"/>
      <c r="D746" s="149" t="s">
        <v>220</v>
      </c>
      <c r="F746" s="150" t="s">
        <v>289</v>
      </c>
      <c r="I746" s="147"/>
      <c r="L746" s="33"/>
      <c r="M746" s="148"/>
      <c r="T746" s="54"/>
      <c r="AT746" s="18" t="s">
        <v>220</v>
      </c>
      <c r="AU746" s="18" t="s">
        <v>82</v>
      </c>
    </row>
    <row r="747" spans="2:63" s="11" customFormat="1" ht="25.9" customHeight="1">
      <c r="B747" s="120"/>
      <c r="D747" s="121" t="s">
        <v>73</v>
      </c>
      <c r="E747" s="122" t="s">
        <v>290</v>
      </c>
      <c r="F747" s="122" t="s">
        <v>291</v>
      </c>
      <c r="I747" s="123"/>
      <c r="J747" s="124">
        <f>BK747</f>
        <v>0</v>
      </c>
      <c r="L747" s="120"/>
      <c r="M747" s="125"/>
      <c r="P747" s="126">
        <f>P748+P793+P922+P988+P1013+P1022+P1071+P1160+P1253+P1407+P1583+P1633+P1683+P1748</f>
        <v>0</v>
      </c>
      <c r="R747" s="126">
        <f>R748+R793+R922+R988+R1013+R1022+R1071+R1160+R1253+R1407+R1583+R1633+R1683+R1748</f>
        <v>43.975296176865996</v>
      </c>
      <c r="T747" s="127">
        <f>T748+T793+T922+T988+T1013+T1022+T1071+T1160+T1253+T1407+T1583+T1633+T1683+T1748</f>
        <v>0.00668</v>
      </c>
      <c r="AR747" s="121" t="s">
        <v>82</v>
      </c>
      <c r="AT747" s="128" t="s">
        <v>73</v>
      </c>
      <c r="AU747" s="128" t="s">
        <v>74</v>
      </c>
      <c r="AY747" s="121" t="s">
        <v>208</v>
      </c>
      <c r="BK747" s="129">
        <f>BK748+BK793+BK922+BK988+BK1013+BK1022+BK1071+BK1160+BK1253+BK1407+BK1583+BK1633+BK1683+BK1748</f>
        <v>0</v>
      </c>
    </row>
    <row r="748" spans="2:63" s="11" customFormat="1" ht="22.9" customHeight="1">
      <c r="B748" s="120"/>
      <c r="D748" s="121" t="s">
        <v>73</v>
      </c>
      <c r="E748" s="130" t="s">
        <v>1435</v>
      </c>
      <c r="F748" s="130" t="s">
        <v>1436</v>
      </c>
      <c r="I748" s="123"/>
      <c r="J748" s="131">
        <f>BK748</f>
        <v>0</v>
      </c>
      <c r="L748" s="120"/>
      <c r="M748" s="125"/>
      <c r="P748" s="126">
        <f>SUM(P749:P792)</f>
        <v>0</v>
      </c>
      <c r="R748" s="126">
        <f>SUM(R749:R792)</f>
        <v>1.42249408</v>
      </c>
      <c r="T748" s="127">
        <f>SUM(T749:T792)</f>
        <v>0</v>
      </c>
      <c r="AR748" s="121" t="s">
        <v>82</v>
      </c>
      <c r="AT748" s="128" t="s">
        <v>73</v>
      </c>
      <c r="AU748" s="128" t="s">
        <v>80</v>
      </c>
      <c r="AY748" s="121" t="s">
        <v>208</v>
      </c>
      <c r="BK748" s="129">
        <f>SUM(BK749:BK792)</f>
        <v>0</v>
      </c>
    </row>
    <row r="749" spans="2:65" s="1" customFormat="1" ht="16.5" customHeight="1">
      <c r="B749" s="33"/>
      <c r="C749" s="132" t="s">
        <v>2267</v>
      </c>
      <c r="D749" s="132" t="s">
        <v>212</v>
      </c>
      <c r="E749" s="133" t="s">
        <v>2268</v>
      </c>
      <c r="F749" s="134" t="s">
        <v>2269</v>
      </c>
      <c r="G749" s="135" t="s">
        <v>215</v>
      </c>
      <c r="H749" s="136">
        <v>83.25</v>
      </c>
      <c r="I749" s="137"/>
      <c r="J749" s="138">
        <f>ROUND(I749*H749,2)</f>
        <v>0</v>
      </c>
      <c r="K749" s="134" t="s">
        <v>216</v>
      </c>
      <c r="L749" s="33"/>
      <c r="M749" s="139" t="s">
        <v>19</v>
      </c>
      <c r="N749" s="140" t="s">
        <v>45</v>
      </c>
      <c r="P749" s="141">
        <f>O749*H749</f>
        <v>0</v>
      </c>
      <c r="Q749" s="141">
        <v>0</v>
      </c>
      <c r="R749" s="141">
        <f>Q749*H749</f>
        <v>0</v>
      </c>
      <c r="S749" s="141">
        <v>0</v>
      </c>
      <c r="T749" s="142">
        <f>S749*H749</f>
        <v>0</v>
      </c>
      <c r="AR749" s="143" t="s">
        <v>297</v>
      </c>
      <c r="AT749" s="143" t="s">
        <v>212</v>
      </c>
      <c r="AU749" s="143" t="s">
        <v>82</v>
      </c>
      <c r="AY749" s="18" t="s">
        <v>208</v>
      </c>
      <c r="BE749" s="144">
        <f>IF(N749="základní",J749,0)</f>
        <v>0</v>
      </c>
      <c r="BF749" s="144">
        <f>IF(N749="snížená",J749,0)</f>
        <v>0</v>
      </c>
      <c r="BG749" s="144">
        <f>IF(N749="zákl. přenesená",J749,0)</f>
        <v>0</v>
      </c>
      <c r="BH749" s="144">
        <f>IF(N749="sníž. přenesená",J749,0)</f>
        <v>0</v>
      </c>
      <c r="BI749" s="144">
        <f>IF(N749="nulová",J749,0)</f>
        <v>0</v>
      </c>
      <c r="BJ749" s="18" t="s">
        <v>80</v>
      </c>
      <c r="BK749" s="144">
        <f>ROUND(I749*H749,2)</f>
        <v>0</v>
      </c>
      <c r="BL749" s="18" t="s">
        <v>297</v>
      </c>
      <c r="BM749" s="143" t="s">
        <v>2270</v>
      </c>
    </row>
    <row r="750" spans="2:47" s="1" customFormat="1" ht="12">
      <c r="B750" s="33"/>
      <c r="D750" s="145" t="s">
        <v>218</v>
      </c>
      <c r="F750" s="146" t="s">
        <v>2271</v>
      </c>
      <c r="I750" s="147"/>
      <c r="L750" s="33"/>
      <c r="M750" s="148"/>
      <c r="T750" s="54"/>
      <c r="AT750" s="18" t="s">
        <v>218</v>
      </c>
      <c r="AU750" s="18" t="s">
        <v>82</v>
      </c>
    </row>
    <row r="751" spans="2:47" s="1" customFormat="1" ht="12">
      <c r="B751" s="33"/>
      <c r="D751" s="149" t="s">
        <v>220</v>
      </c>
      <c r="F751" s="150" t="s">
        <v>2272</v>
      </c>
      <c r="I751" s="147"/>
      <c r="L751" s="33"/>
      <c r="M751" s="148"/>
      <c r="T751" s="54"/>
      <c r="AT751" s="18" t="s">
        <v>220</v>
      </c>
      <c r="AU751" s="18" t="s">
        <v>82</v>
      </c>
    </row>
    <row r="752" spans="2:51" s="13" customFormat="1" ht="12">
      <c r="B752" s="157"/>
      <c r="D752" s="145" t="s">
        <v>222</v>
      </c>
      <c r="E752" s="158" t="s">
        <v>19</v>
      </c>
      <c r="F752" s="159" t="s">
        <v>2273</v>
      </c>
      <c r="H752" s="160">
        <v>83.25</v>
      </c>
      <c r="I752" s="161"/>
      <c r="L752" s="157"/>
      <c r="M752" s="162"/>
      <c r="T752" s="163"/>
      <c r="AT752" s="158" t="s">
        <v>222</v>
      </c>
      <c r="AU752" s="158" t="s">
        <v>82</v>
      </c>
      <c r="AV752" s="13" t="s">
        <v>82</v>
      </c>
      <c r="AW752" s="13" t="s">
        <v>35</v>
      </c>
      <c r="AX752" s="13" t="s">
        <v>80</v>
      </c>
      <c r="AY752" s="158" t="s">
        <v>208</v>
      </c>
    </row>
    <row r="753" spans="2:65" s="1" customFormat="1" ht="16.5" customHeight="1">
      <c r="B753" s="33"/>
      <c r="C753" s="171" t="s">
        <v>2274</v>
      </c>
      <c r="D753" s="171" t="s">
        <v>242</v>
      </c>
      <c r="E753" s="172" t="s">
        <v>2275</v>
      </c>
      <c r="F753" s="173" t="s">
        <v>2276</v>
      </c>
      <c r="G753" s="174" t="s">
        <v>286</v>
      </c>
      <c r="H753" s="175">
        <v>0.033</v>
      </c>
      <c r="I753" s="176"/>
      <c r="J753" s="177">
        <f>ROUND(I753*H753,2)</f>
        <v>0</v>
      </c>
      <c r="K753" s="173" t="s">
        <v>216</v>
      </c>
      <c r="L753" s="178"/>
      <c r="M753" s="179" t="s">
        <v>19</v>
      </c>
      <c r="N753" s="180" t="s">
        <v>45</v>
      </c>
      <c r="P753" s="141">
        <f>O753*H753</f>
        <v>0</v>
      </c>
      <c r="Q753" s="141">
        <v>1</v>
      </c>
      <c r="R753" s="141">
        <f>Q753*H753</f>
        <v>0.033</v>
      </c>
      <c r="S753" s="141">
        <v>0</v>
      </c>
      <c r="T753" s="142">
        <f>S753*H753</f>
        <v>0</v>
      </c>
      <c r="AR753" s="143" t="s">
        <v>304</v>
      </c>
      <c r="AT753" s="143" t="s">
        <v>242</v>
      </c>
      <c r="AU753" s="143" t="s">
        <v>82</v>
      </c>
      <c r="AY753" s="18" t="s">
        <v>208</v>
      </c>
      <c r="BE753" s="144">
        <f>IF(N753="základní",J753,0)</f>
        <v>0</v>
      </c>
      <c r="BF753" s="144">
        <f>IF(N753="snížená",J753,0)</f>
        <v>0</v>
      </c>
      <c r="BG753" s="144">
        <f>IF(N753="zákl. přenesená",J753,0)</f>
        <v>0</v>
      </c>
      <c r="BH753" s="144">
        <f>IF(N753="sníž. přenesená",J753,0)</f>
        <v>0</v>
      </c>
      <c r="BI753" s="144">
        <f>IF(N753="nulová",J753,0)</f>
        <v>0</v>
      </c>
      <c r="BJ753" s="18" t="s">
        <v>80</v>
      </c>
      <c r="BK753" s="144">
        <f>ROUND(I753*H753,2)</f>
        <v>0</v>
      </c>
      <c r="BL753" s="18" t="s">
        <v>297</v>
      </c>
      <c r="BM753" s="143" t="s">
        <v>2277</v>
      </c>
    </row>
    <row r="754" spans="2:47" s="1" customFormat="1" ht="12">
      <c r="B754" s="33"/>
      <c r="D754" s="145" t="s">
        <v>218</v>
      </c>
      <c r="F754" s="146" t="s">
        <v>2276</v>
      </c>
      <c r="I754" s="147"/>
      <c r="L754" s="33"/>
      <c r="M754" s="148"/>
      <c r="T754" s="54"/>
      <c r="AT754" s="18" t="s">
        <v>218</v>
      </c>
      <c r="AU754" s="18" t="s">
        <v>82</v>
      </c>
    </row>
    <row r="755" spans="2:51" s="13" customFormat="1" ht="12">
      <c r="B755" s="157"/>
      <c r="D755" s="145" t="s">
        <v>222</v>
      </c>
      <c r="E755" s="158" t="s">
        <v>19</v>
      </c>
      <c r="F755" s="159" t="s">
        <v>2278</v>
      </c>
      <c r="H755" s="160">
        <v>0.033</v>
      </c>
      <c r="I755" s="161"/>
      <c r="L755" s="157"/>
      <c r="M755" s="162"/>
      <c r="T755" s="163"/>
      <c r="AT755" s="158" t="s">
        <v>222</v>
      </c>
      <c r="AU755" s="158" t="s">
        <v>82</v>
      </c>
      <c r="AV755" s="13" t="s">
        <v>82</v>
      </c>
      <c r="AW755" s="13" t="s">
        <v>35</v>
      </c>
      <c r="AX755" s="13" t="s">
        <v>80</v>
      </c>
      <c r="AY755" s="158" t="s">
        <v>208</v>
      </c>
    </row>
    <row r="756" spans="2:65" s="1" customFormat="1" ht="16.5" customHeight="1">
      <c r="B756" s="33"/>
      <c r="C756" s="132" t="s">
        <v>2279</v>
      </c>
      <c r="D756" s="132" t="s">
        <v>212</v>
      </c>
      <c r="E756" s="133" t="s">
        <v>2280</v>
      </c>
      <c r="F756" s="134" t="s">
        <v>2281</v>
      </c>
      <c r="G756" s="135" t="s">
        <v>215</v>
      </c>
      <c r="H756" s="136">
        <v>26.35</v>
      </c>
      <c r="I756" s="137"/>
      <c r="J756" s="138">
        <f>ROUND(I756*H756,2)</f>
        <v>0</v>
      </c>
      <c r="K756" s="134" t="s">
        <v>216</v>
      </c>
      <c r="L756" s="33"/>
      <c r="M756" s="139" t="s">
        <v>19</v>
      </c>
      <c r="N756" s="140" t="s">
        <v>45</v>
      </c>
      <c r="P756" s="141">
        <f>O756*H756</f>
        <v>0</v>
      </c>
      <c r="Q756" s="141">
        <v>0</v>
      </c>
      <c r="R756" s="141">
        <f>Q756*H756</f>
        <v>0</v>
      </c>
      <c r="S756" s="141">
        <v>0</v>
      </c>
      <c r="T756" s="142">
        <f>S756*H756</f>
        <v>0</v>
      </c>
      <c r="AR756" s="143" t="s">
        <v>297</v>
      </c>
      <c r="AT756" s="143" t="s">
        <v>212</v>
      </c>
      <c r="AU756" s="143" t="s">
        <v>82</v>
      </c>
      <c r="AY756" s="18" t="s">
        <v>208</v>
      </c>
      <c r="BE756" s="144">
        <f>IF(N756="základní",J756,0)</f>
        <v>0</v>
      </c>
      <c r="BF756" s="144">
        <f>IF(N756="snížená",J756,0)</f>
        <v>0</v>
      </c>
      <c r="BG756" s="144">
        <f>IF(N756="zákl. přenesená",J756,0)</f>
        <v>0</v>
      </c>
      <c r="BH756" s="144">
        <f>IF(N756="sníž. přenesená",J756,0)</f>
        <v>0</v>
      </c>
      <c r="BI756" s="144">
        <f>IF(N756="nulová",J756,0)</f>
        <v>0</v>
      </c>
      <c r="BJ756" s="18" t="s">
        <v>80</v>
      </c>
      <c r="BK756" s="144">
        <f>ROUND(I756*H756,2)</f>
        <v>0</v>
      </c>
      <c r="BL756" s="18" t="s">
        <v>297</v>
      </c>
      <c r="BM756" s="143" t="s">
        <v>2282</v>
      </c>
    </row>
    <row r="757" spans="2:47" s="1" customFormat="1" ht="12">
      <c r="B757" s="33"/>
      <c r="D757" s="145" t="s">
        <v>218</v>
      </c>
      <c r="F757" s="146" t="s">
        <v>2283</v>
      </c>
      <c r="I757" s="147"/>
      <c r="L757" s="33"/>
      <c r="M757" s="148"/>
      <c r="T757" s="54"/>
      <c r="AT757" s="18" t="s">
        <v>218</v>
      </c>
      <c r="AU757" s="18" t="s">
        <v>82</v>
      </c>
    </row>
    <row r="758" spans="2:47" s="1" customFormat="1" ht="12">
      <c r="B758" s="33"/>
      <c r="D758" s="149" t="s">
        <v>220</v>
      </c>
      <c r="F758" s="150" t="s">
        <v>2284</v>
      </c>
      <c r="I758" s="147"/>
      <c r="L758" s="33"/>
      <c r="M758" s="148"/>
      <c r="T758" s="54"/>
      <c r="AT758" s="18" t="s">
        <v>220</v>
      </c>
      <c r="AU758" s="18" t="s">
        <v>82</v>
      </c>
    </row>
    <row r="759" spans="2:51" s="13" customFormat="1" ht="12">
      <c r="B759" s="157"/>
      <c r="D759" s="145" t="s">
        <v>222</v>
      </c>
      <c r="E759" s="158" t="s">
        <v>19</v>
      </c>
      <c r="F759" s="159" t="s">
        <v>2285</v>
      </c>
      <c r="H759" s="160">
        <v>19.875</v>
      </c>
      <c r="I759" s="161"/>
      <c r="L759" s="157"/>
      <c r="M759" s="162"/>
      <c r="T759" s="163"/>
      <c r="AT759" s="158" t="s">
        <v>222</v>
      </c>
      <c r="AU759" s="158" t="s">
        <v>82</v>
      </c>
      <c r="AV759" s="13" t="s">
        <v>82</v>
      </c>
      <c r="AW759" s="13" t="s">
        <v>35</v>
      </c>
      <c r="AX759" s="13" t="s">
        <v>74</v>
      </c>
      <c r="AY759" s="158" t="s">
        <v>208</v>
      </c>
    </row>
    <row r="760" spans="2:51" s="13" customFormat="1" ht="12">
      <c r="B760" s="157"/>
      <c r="D760" s="145" t="s">
        <v>222</v>
      </c>
      <c r="E760" s="158" t="s">
        <v>19</v>
      </c>
      <c r="F760" s="159" t="s">
        <v>2286</v>
      </c>
      <c r="H760" s="160">
        <v>6.475</v>
      </c>
      <c r="I760" s="161"/>
      <c r="L760" s="157"/>
      <c r="M760" s="162"/>
      <c r="T760" s="163"/>
      <c r="AT760" s="158" t="s">
        <v>222</v>
      </c>
      <c r="AU760" s="158" t="s">
        <v>82</v>
      </c>
      <c r="AV760" s="13" t="s">
        <v>82</v>
      </c>
      <c r="AW760" s="13" t="s">
        <v>35</v>
      </c>
      <c r="AX760" s="13" t="s">
        <v>74</v>
      </c>
      <c r="AY760" s="158" t="s">
        <v>208</v>
      </c>
    </row>
    <row r="761" spans="2:51" s="14" customFormat="1" ht="12">
      <c r="B761" s="164"/>
      <c r="D761" s="145" t="s">
        <v>222</v>
      </c>
      <c r="E761" s="165" t="s">
        <v>19</v>
      </c>
      <c r="F761" s="166" t="s">
        <v>226</v>
      </c>
      <c r="H761" s="167">
        <v>26.35</v>
      </c>
      <c r="I761" s="168"/>
      <c r="L761" s="164"/>
      <c r="M761" s="169"/>
      <c r="T761" s="170"/>
      <c r="AT761" s="165" t="s">
        <v>222</v>
      </c>
      <c r="AU761" s="165" t="s">
        <v>82</v>
      </c>
      <c r="AV761" s="14" t="s">
        <v>112</v>
      </c>
      <c r="AW761" s="14" t="s">
        <v>35</v>
      </c>
      <c r="AX761" s="14" t="s">
        <v>80</v>
      </c>
      <c r="AY761" s="165" t="s">
        <v>208</v>
      </c>
    </row>
    <row r="762" spans="2:65" s="1" customFormat="1" ht="16.5" customHeight="1">
      <c r="B762" s="33"/>
      <c r="C762" s="171" t="s">
        <v>2287</v>
      </c>
      <c r="D762" s="171" t="s">
        <v>242</v>
      </c>
      <c r="E762" s="172" t="s">
        <v>2275</v>
      </c>
      <c r="F762" s="173" t="s">
        <v>2276</v>
      </c>
      <c r="G762" s="174" t="s">
        <v>286</v>
      </c>
      <c r="H762" s="175">
        <v>0.011</v>
      </c>
      <c r="I762" s="176"/>
      <c r="J762" s="177">
        <f>ROUND(I762*H762,2)</f>
        <v>0</v>
      </c>
      <c r="K762" s="173" t="s">
        <v>216</v>
      </c>
      <c r="L762" s="178"/>
      <c r="M762" s="179" t="s">
        <v>19</v>
      </c>
      <c r="N762" s="180" t="s">
        <v>45</v>
      </c>
      <c r="P762" s="141">
        <f>O762*H762</f>
        <v>0</v>
      </c>
      <c r="Q762" s="141">
        <v>1</v>
      </c>
      <c r="R762" s="141">
        <f>Q762*H762</f>
        <v>0.011</v>
      </c>
      <c r="S762" s="141">
        <v>0</v>
      </c>
      <c r="T762" s="142">
        <f>S762*H762</f>
        <v>0</v>
      </c>
      <c r="AR762" s="143" t="s">
        <v>304</v>
      </c>
      <c r="AT762" s="143" t="s">
        <v>242</v>
      </c>
      <c r="AU762" s="143" t="s">
        <v>82</v>
      </c>
      <c r="AY762" s="18" t="s">
        <v>208</v>
      </c>
      <c r="BE762" s="144">
        <f>IF(N762="základní",J762,0)</f>
        <v>0</v>
      </c>
      <c r="BF762" s="144">
        <f>IF(N762="snížená",J762,0)</f>
        <v>0</v>
      </c>
      <c r="BG762" s="144">
        <f>IF(N762="zákl. přenesená",J762,0)</f>
        <v>0</v>
      </c>
      <c r="BH762" s="144">
        <f>IF(N762="sníž. přenesená",J762,0)</f>
        <v>0</v>
      </c>
      <c r="BI762" s="144">
        <f>IF(N762="nulová",J762,0)</f>
        <v>0</v>
      </c>
      <c r="BJ762" s="18" t="s">
        <v>80</v>
      </c>
      <c r="BK762" s="144">
        <f>ROUND(I762*H762,2)</f>
        <v>0</v>
      </c>
      <c r="BL762" s="18" t="s">
        <v>297</v>
      </c>
      <c r="BM762" s="143" t="s">
        <v>2288</v>
      </c>
    </row>
    <row r="763" spans="2:47" s="1" customFormat="1" ht="12">
      <c r="B763" s="33"/>
      <c r="D763" s="145" t="s">
        <v>218</v>
      </c>
      <c r="F763" s="146" t="s">
        <v>2276</v>
      </c>
      <c r="I763" s="147"/>
      <c r="L763" s="33"/>
      <c r="M763" s="148"/>
      <c r="T763" s="54"/>
      <c r="AT763" s="18" t="s">
        <v>218</v>
      </c>
      <c r="AU763" s="18" t="s">
        <v>82</v>
      </c>
    </row>
    <row r="764" spans="2:51" s="13" customFormat="1" ht="12">
      <c r="B764" s="157"/>
      <c r="D764" s="145" t="s">
        <v>222</v>
      </c>
      <c r="E764" s="158" t="s">
        <v>19</v>
      </c>
      <c r="F764" s="159" t="s">
        <v>2289</v>
      </c>
      <c r="H764" s="160">
        <v>0.011</v>
      </c>
      <c r="I764" s="161"/>
      <c r="L764" s="157"/>
      <c r="M764" s="162"/>
      <c r="T764" s="163"/>
      <c r="AT764" s="158" t="s">
        <v>222</v>
      </c>
      <c r="AU764" s="158" t="s">
        <v>82</v>
      </c>
      <c r="AV764" s="13" t="s">
        <v>82</v>
      </c>
      <c r="AW764" s="13" t="s">
        <v>35</v>
      </c>
      <c r="AX764" s="13" t="s">
        <v>80</v>
      </c>
      <c r="AY764" s="158" t="s">
        <v>208</v>
      </c>
    </row>
    <row r="765" spans="2:65" s="1" customFormat="1" ht="16.5" customHeight="1">
      <c r="B765" s="33"/>
      <c r="C765" s="132" t="s">
        <v>859</v>
      </c>
      <c r="D765" s="132" t="s">
        <v>212</v>
      </c>
      <c r="E765" s="133" t="s">
        <v>2290</v>
      </c>
      <c r="F765" s="134" t="s">
        <v>2291</v>
      </c>
      <c r="G765" s="135" t="s">
        <v>215</v>
      </c>
      <c r="H765" s="136">
        <v>166.5</v>
      </c>
      <c r="I765" s="137"/>
      <c r="J765" s="138">
        <f>ROUND(I765*H765,2)</f>
        <v>0</v>
      </c>
      <c r="K765" s="134" t="s">
        <v>216</v>
      </c>
      <c r="L765" s="33"/>
      <c r="M765" s="139" t="s">
        <v>19</v>
      </c>
      <c r="N765" s="140" t="s">
        <v>45</v>
      </c>
      <c r="P765" s="141">
        <f>O765*H765</f>
        <v>0</v>
      </c>
      <c r="Q765" s="141">
        <v>0.00039825</v>
      </c>
      <c r="R765" s="141">
        <f>Q765*H765</f>
        <v>0.066308625</v>
      </c>
      <c r="S765" s="141">
        <v>0</v>
      </c>
      <c r="T765" s="142">
        <f>S765*H765</f>
        <v>0</v>
      </c>
      <c r="AR765" s="143" t="s">
        <v>297</v>
      </c>
      <c r="AT765" s="143" t="s">
        <v>212</v>
      </c>
      <c r="AU765" s="143" t="s">
        <v>82</v>
      </c>
      <c r="AY765" s="18" t="s">
        <v>208</v>
      </c>
      <c r="BE765" s="144">
        <f>IF(N765="základní",J765,0)</f>
        <v>0</v>
      </c>
      <c r="BF765" s="144">
        <f>IF(N765="snížená",J765,0)</f>
        <v>0</v>
      </c>
      <c r="BG765" s="144">
        <f>IF(N765="zákl. přenesená",J765,0)</f>
        <v>0</v>
      </c>
      <c r="BH765" s="144">
        <f>IF(N765="sníž. přenesená",J765,0)</f>
        <v>0</v>
      </c>
      <c r="BI765" s="144">
        <f>IF(N765="nulová",J765,0)</f>
        <v>0</v>
      </c>
      <c r="BJ765" s="18" t="s">
        <v>80</v>
      </c>
      <c r="BK765" s="144">
        <f>ROUND(I765*H765,2)</f>
        <v>0</v>
      </c>
      <c r="BL765" s="18" t="s">
        <v>297</v>
      </c>
      <c r="BM765" s="143" t="s">
        <v>2292</v>
      </c>
    </row>
    <row r="766" spans="2:47" s="1" customFormat="1" ht="12">
      <c r="B766" s="33"/>
      <c r="D766" s="145" t="s">
        <v>218</v>
      </c>
      <c r="F766" s="146" t="s">
        <v>2293</v>
      </c>
      <c r="I766" s="147"/>
      <c r="L766" s="33"/>
      <c r="M766" s="148"/>
      <c r="T766" s="54"/>
      <c r="AT766" s="18" t="s">
        <v>218</v>
      </c>
      <c r="AU766" s="18" t="s">
        <v>82</v>
      </c>
    </row>
    <row r="767" spans="2:47" s="1" customFormat="1" ht="12">
      <c r="B767" s="33"/>
      <c r="D767" s="149" t="s">
        <v>220</v>
      </c>
      <c r="F767" s="150" t="s">
        <v>2294</v>
      </c>
      <c r="I767" s="147"/>
      <c r="L767" s="33"/>
      <c r="M767" s="148"/>
      <c r="T767" s="54"/>
      <c r="AT767" s="18" t="s">
        <v>220</v>
      </c>
      <c r="AU767" s="18" t="s">
        <v>82</v>
      </c>
    </row>
    <row r="768" spans="2:65" s="1" customFormat="1" ht="24.2" customHeight="1">
      <c r="B768" s="33"/>
      <c r="C768" s="171" t="s">
        <v>863</v>
      </c>
      <c r="D768" s="171" t="s">
        <v>242</v>
      </c>
      <c r="E768" s="172" t="s">
        <v>2295</v>
      </c>
      <c r="F768" s="173" t="s">
        <v>2296</v>
      </c>
      <c r="G768" s="174" t="s">
        <v>215</v>
      </c>
      <c r="H768" s="175">
        <v>91.575</v>
      </c>
      <c r="I768" s="176"/>
      <c r="J768" s="177">
        <f>ROUND(I768*H768,2)</f>
        <v>0</v>
      </c>
      <c r="K768" s="173" t="s">
        <v>216</v>
      </c>
      <c r="L768" s="178"/>
      <c r="M768" s="179" t="s">
        <v>19</v>
      </c>
      <c r="N768" s="180" t="s">
        <v>45</v>
      </c>
      <c r="P768" s="141">
        <f>O768*H768</f>
        <v>0</v>
      </c>
      <c r="Q768" s="141">
        <v>0.0054</v>
      </c>
      <c r="R768" s="141">
        <f>Q768*H768</f>
        <v>0.49450500000000003</v>
      </c>
      <c r="S768" s="141">
        <v>0</v>
      </c>
      <c r="T768" s="142">
        <f>S768*H768</f>
        <v>0</v>
      </c>
      <c r="AR768" s="143" t="s">
        <v>304</v>
      </c>
      <c r="AT768" s="143" t="s">
        <v>242</v>
      </c>
      <c r="AU768" s="143" t="s">
        <v>82</v>
      </c>
      <c r="AY768" s="18" t="s">
        <v>208</v>
      </c>
      <c r="BE768" s="144">
        <f>IF(N768="základní",J768,0)</f>
        <v>0</v>
      </c>
      <c r="BF768" s="144">
        <f>IF(N768="snížená",J768,0)</f>
        <v>0</v>
      </c>
      <c r="BG768" s="144">
        <f>IF(N768="zákl. přenesená",J768,0)</f>
        <v>0</v>
      </c>
      <c r="BH768" s="144">
        <f>IF(N768="sníž. přenesená",J768,0)</f>
        <v>0</v>
      </c>
      <c r="BI768" s="144">
        <f>IF(N768="nulová",J768,0)</f>
        <v>0</v>
      </c>
      <c r="BJ768" s="18" t="s">
        <v>80</v>
      </c>
      <c r="BK768" s="144">
        <f>ROUND(I768*H768,2)</f>
        <v>0</v>
      </c>
      <c r="BL768" s="18" t="s">
        <v>297</v>
      </c>
      <c r="BM768" s="143" t="s">
        <v>2297</v>
      </c>
    </row>
    <row r="769" spans="2:47" s="1" customFormat="1" ht="19.5">
      <c r="B769" s="33"/>
      <c r="D769" s="145" t="s">
        <v>218</v>
      </c>
      <c r="F769" s="146" t="s">
        <v>2296</v>
      </c>
      <c r="I769" s="147"/>
      <c r="L769" s="33"/>
      <c r="M769" s="148"/>
      <c r="T769" s="54"/>
      <c r="AT769" s="18" t="s">
        <v>218</v>
      </c>
      <c r="AU769" s="18" t="s">
        <v>82</v>
      </c>
    </row>
    <row r="770" spans="2:51" s="13" customFormat="1" ht="12">
      <c r="B770" s="157"/>
      <c r="D770" s="145" t="s">
        <v>222</v>
      </c>
      <c r="E770" s="158" t="s">
        <v>19</v>
      </c>
      <c r="F770" s="159" t="s">
        <v>2298</v>
      </c>
      <c r="H770" s="160">
        <v>91.575</v>
      </c>
      <c r="I770" s="161"/>
      <c r="L770" s="157"/>
      <c r="M770" s="162"/>
      <c r="T770" s="163"/>
      <c r="AT770" s="158" t="s">
        <v>222</v>
      </c>
      <c r="AU770" s="158" t="s">
        <v>82</v>
      </c>
      <c r="AV770" s="13" t="s">
        <v>82</v>
      </c>
      <c r="AW770" s="13" t="s">
        <v>35</v>
      </c>
      <c r="AX770" s="13" t="s">
        <v>80</v>
      </c>
      <c r="AY770" s="158" t="s">
        <v>208</v>
      </c>
    </row>
    <row r="771" spans="2:65" s="1" customFormat="1" ht="24.2" customHeight="1">
      <c r="B771" s="33"/>
      <c r="C771" s="171" t="s">
        <v>867</v>
      </c>
      <c r="D771" s="171" t="s">
        <v>242</v>
      </c>
      <c r="E771" s="172" t="s">
        <v>2299</v>
      </c>
      <c r="F771" s="173" t="s">
        <v>2300</v>
      </c>
      <c r="G771" s="174" t="s">
        <v>215</v>
      </c>
      <c r="H771" s="175">
        <v>91.575</v>
      </c>
      <c r="I771" s="176"/>
      <c r="J771" s="177">
        <f>ROUND(I771*H771,2)</f>
        <v>0</v>
      </c>
      <c r="K771" s="173" t="s">
        <v>216</v>
      </c>
      <c r="L771" s="178"/>
      <c r="M771" s="179" t="s">
        <v>19</v>
      </c>
      <c r="N771" s="180" t="s">
        <v>45</v>
      </c>
      <c r="P771" s="141">
        <f>O771*H771</f>
        <v>0</v>
      </c>
      <c r="Q771" s="141">
        <v>0.0053</v>
      </c>
      <c r="R771" s="141">
        <f>Q771*H771</f>
        <v>0.48534750000000004</v>
      </c>
      <c r="S771" s="141">
        <v>0</v>
      </c>
      <c r="T771" s="142">
        <f>S771*H771</f>
        <v>0</v>
      </c>
      <c r="AR771" s="143" t="s">
        <v>304</v>
      </c>
      <c r="AT771" s="143" t="s">
        <v>242</v>
      </c>
      <c r="AU771" s="143" t="s">
        <v>82</v>
      </c>
      <c r="AY771" s="18" t="s">
        <v>208</v>
      </c>
      <c r="BE771" s="144">
        <f>IF(N771="základní",J771,0)</f>
        <v>0</v>
      </c>
      <c r="BF771" s="144">
        <f>IF(N771="snížená",J771,0)</f>
        <v>0</v>
      </c>
      <c r="BG771" s="144">
        <f>IF(N771="zákl. přenesená",J771,0)</f>
        <v>0</v>
      </c>
      <c r="BH771" s="144">
        <f>IF(N771="sníž. přenesená",J771,0)</f>
        <v>0</v>
      </c>
      <c r="BI771" s="144">
        <f>IF(N771="nulová",J771,0)</f>
        <v>0</v>
      </c>
      <c r="BJ771" s="18" t="s">
        <v>80</v>
      </c>
      <c r="BK771" s="144">
        <f>ROUND(I771*H771,2)</f>
        <v>0</v>
      </c>
      <c r="BL771" s="18" t="s">
        <v>297</v>
      </c>
      <c r="BM771" s="143" t="s">
        <v>2301</v>
      </c>
    </row>
    <row r="772" spans="2:47" s="1" customFormat="1" ht="19.5">
      <c r="B772" s="33"/>
      <c r="D772" s="145" t="s">
        <v>218</v>
      </c>
      <c r="F772" s="146" t="s">
        <v>2300</v>
      </c>
      <c r="I772" s="147"/>
      <c r="L772" s="33"/>
      <c r="M772" s="148"/>
      <c r="T772" s="54"/>
      <c r="AT772" s="18" t="s">
        <v>218</v>
      </c>
      <c r="AU772" s="18" t="s">
        <v>82</v>
      </c>
    </row>
    <row r="773" spans="2:51" s="13" customFormat="1" ht="12">
      <c r="B773" s="157"/>
      <c r="D773" s="145" t="s">
        <v>222</v>
      </c>
      <c r="E773" s="158" t="s">
        <v>19</v>
      </c>
      <c r="F773" s="159" t="s">
        <v>2298</v>
      </c>
      <c r="H773" s="160">
        <v>91.575</v>
      </c>
      <c r="I773" s="161"/>
      <c r="L773" s="157"/>
      <c r="M773" s="162"/>
      <c r="T773" s="163"/>
      <c r="AT773" s="158" t="s">
        <v>222</v>
      </c>
      <c r="AU773" s="158" t="s">
        <v>82</v>
      </c>
      <c r="AV773" s="13" t="s">
        <v>82</v>
      </c>
      <c r="AW773" s="13" t="s">
        <v>35</v>
      </c>
      <c r="AX773" s="13" t="s">
        <v>80</v>
      </c>
      <c r="AY773" s="158" t="s">
        <v>208</v>
      </c>
    </row>
    <row r="774" spans="2:65" s="1" customFormat="1" ht="16.5" customHeight="1">
      <c r="B774" s="33"/>
      <c r="C774" s="132" t="s">
        <v>871</v>
      </c>
      <c r="D774" s="132" t="s">
        <v>212</v>
      </c>
      <c r="E774" s="133" t="s">
        <v>2302</v>
      </c>
      <c r="F774" s="134" t="s">
        <v>2303</v>
      </c>
      <c r="G774" s="135" t="s">
        <v>215</v>
      </c>
      <c r="H774" s="136">
        <v>52.7</v>
      </c>
      <c r="I774" s="137"/>
      <c r="J774" s="138">
        <f>ROUND(I774*H774,2)</f>
        <v>0</v>
      </c>
      <c r="K774" s="134" t="s">
        <v>216</v>
      </c>
      <c r="L774" s="33"/>
      <c r="M774" s="139" t="s">
        <v>19</v>
      </c>
      <c r="N774" s="140" t="s">
        <v>45</v>
      </c>
      <c r="P774" s="141">
        <f>O774*H774</f>
        <v>0</v>
      </c>
      <c r="Q774" s="141">
        <v>0.00039825</v>
      </c>
      <c r="R774" s="141">
        <f>Q774*H774</f>
        <v>0.020987775</v>
      </c>
      <c r="S774" s="141">
        <v>0</v>
      </c>
      <c r="T774" s="142">
        <f>S774*H774</f>
        <v>0</v>
      </c>
      <c r="AR774" s="143" t="s">
        <v>297</v>
      </c>
      <c r="AT774" s="143" t="s">
        <v>212</v>
      </c>
      <c r="AU774" s="143" t="s">
        <v>82</v>
      </c>
      <c r="AY774" s="18" t="s">
        <v>208</v>
      </c>
      <c r="BE774" s="144">
        <f>IF(N774="základní",J774,0)</f>
        <v>0</v>
      </c>
      <c r="BF774" s="144">
        <f>IF(N774="snížená",J774,0)</f>
        <v>0</v>
      </c>
      <c r="BG774" s="144">
        <f>IF(N774="zákl. přenesená",J774,0)</f>
        <v>0</v>
      </c>
      <c r="BH774" s="144">
        <f>IF(N774="sníž. přenesená",J774,0)</f>
        <v>0</v>
      </c>
      <c r="BI774" s="144">
        <f>IF(N774="nulová",J774,0)</f>
        <v>0</v>
      </c>
      <c r="BJ774" s="18" t="s">
        <v>80</v>
      </c>
      <c r="BK774" s="144">
        <f>ROUND(I774*H774,2)</f>
        <v>0</v>
      </c>
      <c r="BL774" s="18" t="s">
        <v>297</v>
      </c>
      <c r="BM774" s="143" t="s">
        <v>2304</v>
      </c>
    </row>
    <row r="775" spans="2:47" s="1" customFormat="1" ht="12">
      <c r="B775" s="33"/>
      <c r="D775" s="145" t="s">
        <v>218</v>
      </c>
      <c r="F775" s="146" t="s">
        <v>2305</v>
      </c>
      <c r="I775" s="147"/>
      <c r="L775" s="33"/>
      <c r="M775" s="148"/>
      <c r="T775" s="54"/>
      <c r="AT775" s="18" t="s">
        <v>218</v>
      </c>
      <c r="AU775" s="18" t="s">
        <v>82</v>
      </c>
    </row>
    <row r="776" spans="2:47" s="1" customFormat="1" ht="12">
      <c r="B776" s="33"/>
      <c r="D776" s="149" t="s">
        <v>220</v>
      </c>
      <c r="F776" s="150" t="s">
        <v>2306</v>
      </c>
      <c r="I776" s="147"/>
      <c r="L776" s="33"/>
      <c r="M776" s="148"/>
      <c r="T776" s="54"/>
      <c r="AT776" s="18" t="s">
        <v>220</v>
      </c>
      <c r="AU776" s="18" t="s">
        <v>82</v>
      </c>
    </row>
    <row r="777" spans="2:65" s="1" customFormat="1" ht="24.2" customHeight="1">
      <c r="B777" s="33"/>
      <c r="C777" s="171" t="s">
        <v>876</v>
      </c>
      <c r="D777" s="171" t="s">
        <v>242</v>
      </c>
      <c r="E777" s="172" t="s">
        <v>2295</v>
      </c>
      <c r="F777" s="173" t="s">
        <v>2296</v>
      </c>
      <c r="G777" s="174" t="s">
        <v>215</v>
      </c>
      <c r="H777" s="175">
        <v>28.985</v>
      </c>
      <c r="I777" s="176"/>
      <c r="J777" s="177">
        <f>ROUND(I777*H777,2)</f>
        <v>0</v>
      </c>
      <c r="K777" s="173" t="s">
        <v>216</v>
      </c>
      <c r="L777" s="178"/>
      <c r="M777" s="179" t="s">
        <v>19</v>
      </c>
      <c r="N777" s="180" t="s">
        <v>45</v>
      </c>
      <c r="P777" s="141">
        <f>O777*H777</f>
        <v>0</v>
      </c>
      <c r="Q777" s="141">
        <v>0.0054</v>
      </c>
      <c r="R777" s="141">
        <f>Q777*H777</f>
        <v>0.156519</v>
      </c>
      <c r="S777" s="141">
        <v>0</v>
      </c>
      <c r="T777" s="142">
        <f>S777*H777</f>
        <v>0</v>
      </c>
      <c r="AR777" s="143" t="s">
        <v>304</v>
      </c>
      <c r="AT777" s="143" t="s">
        <v>242</v>
      </c>
      <c r="AU777" s="143" t="s">
        <v>82</v>
      </c>
      <c r="AY777" s="18" t="s">
        <v>208</v>
      </c>
      <c r="BE777" s="144">
        <f>IF(N777="základní",J777,0)</f>
        <v>0</v>
      </c>
      <c r="BF777" s="144">
        <f>IF(N777="snížená",J777,0)</f>
        <v>0</v>
      </c>
      <c r="BG777" s="144">
        <f>IF(N777="zákl. přenesená",J777,0)</f>
        <v>0</v>
      </c>
      <c r="BH777" s="144">
        <f>IF(N777="sníž. přenesená",J777,0)</f>
        <v>0</v>
      </c>
      <c r="BI777" s="144">
        <f>IF(N777="nulová",J777,0)</f>
        <v>0</v>
      </c>
      <c r="BJ777" s="18" t="s">
        <v>80</v>
      </c>
      <c r="BK777" s="144">
        <f>ROUND(I777*H777,2)</f>
        <v>0</v>
      </c>
      <c r="BL777" s="18" t="s">
        <v>297</v>
      </c>
      <c r="BM777" s="143" t="s">
        <v>2307</v>
      </c>
    </row>
    <row r="778" spans="2:47" s="1" customFormat="1" ht="19.5">
      <c r="B778" s="33"/>
      <c r="D778" s="145" t="s">
        <v>218</v>
      </c>
      <c r="F778" s="146" t="s">
        <v>2296</v>
      </c>
      <c r="I778" s="147"/>
      <c r="L778" s="33"/>
      <c r="M778" s="148"/>
      <c r="T778" s="54"/>
      <c r="AT778" s="18" t="s">
        <v>218</v>
      </c>
      <c r="AU778" s="18" t="s">
        <v>82</v>
      </c>
    </row>
    <row r="779" spans="2:51" s="13" customFormat="1" ht="12">
      <c r="B779" s="157"/>
      <c r="D779" s="145" t="s">
        <v>222</v>
      </c>
      <c r="E779" s="158" t="s">
        <v>19</v>
      </c>
      <c r="F779" s="159" t="s">
        <v>2308</v>
      </c>
      <c r="H779" s="160">
        <v>28.985</v>
      </c>
      <c r="I779" s="161"/>
      <c r="L779" s="157"/>
      <c r="M779" s="162"/>
      <c r="T779" s="163"/>
      <c r="AT779" s="158" t="s">
        <v>222</v>
      </c>
      <c r="AU779" s="158" t="s">
        <v>82</v>
      </c>
      <c r="AV779" s="13" t="s">
        <v>82</v>
      </c>
      <c r="AW779" s="13" t="s">
        <v>35</v>
      </c>
      <c r="AX779" s="13" t="s">
        <v>80</v>
      </c>
      <c r="AY779" s="158" t="s">
        <v>208</v>
      </c>
    </row>
    <row r="780" spans="2:65" s="1" customFormat="1" ht="24.2" customHeight="1">
      <c r="B780" s="33"/>
      <c r="C780" s="171" t="s">
        <v>880</v>
      </c>
      <c r="D780" s="171" t="s">
        <v>242</v>
      </c>
      <c r="E780" s="172" t="s">
        <v>2299</v>
      </c>
      <c r="F780" s="173" t="s">
        <v>2300</v>
      </c>
      <c r="G780" s="174" t="s">
        <v>215</v>
      </c>
      <c r="H780" s="175">
        <v>28.985</v>
      </c>
      <c r="I780" s="176"/>
      <c r="J780" s="177">
        <f>ROUND(I780*H780,2)</f>
        <v>0</v>
      </c>
      <c r="K780" s="173" t="s">
        <v>216</v>
      </c>
      <c r="L780" s="178"/>
      <c r="M780" s="179" t="s">
        <v>19</v>
      </c>
      <c r="N780" s="180" t="s">
        <v>45</v>
      </c>
      <c r="P780" s="141">
        <f>O780*H780</f>
        <v>0</v>
      </c>
      <c r="Q780" s="141">
        <v>0.0053</v>
      </c>
      <c r="R780" s="141">
        <f>Q780*H780</f>
        <v>0.1536205</v>
      </c>
      <c r="S780" s="141">
        <v>0</v>
      </c>
      <c r="T780" s="142">
        <f>S780*H780</f>
        <v>0</v>
      </c>
      <c r="AR780" s="143" t="s">
        <v>304</v>
      </c>
      <c r="AT780" s="143" t="s">
        <v>242</v>
      </c>
      <c r="AU780" s="143" t="s">
        <v>82</v>
      </c>
      <c r="AY780" s="18" t="s">
        <v>208</v>
      </c>
      <c r="BE780" s="144">
        <f>IF(N780="základní",J780,0)</f>
        <v>0</v>
      </c>
      <c r="BF780" s="144">
        <f>IF(N780="snížená",J780,0)</f>
        <v>0</v>
      </c>
      <c r="BG780" s="144">
        <f>IF(N780="zákl. přenesená",J780,0)</f>
        <v>0</v>
      </c>
      <c r="BH780" s="144">
        <f>IF(N780="sníž. přenesená",J780,0)</f>
        <v>0</v>
      </c>
      <c r="BI780" s="144">
        <f>IF(N780="nulová",J780,0)</f>
        <v>0</v>
      </c>
      <c r="BJ780" s="18" t="s">
        <v>80</v>
      </c>
      <c r="BK780" s="144">
        <f>ROUND(I780*H780,2)</f>
        <v>0</v>
      </c>
      <c r="BL780" s="18" t="s">
        <v>297</v>
      </c>
      <c r="BM780" s="143" t="s">
        <v>2309</v>
      </c>
    </row>
    <row r="781" spans="2:47" s="1" customFormat="1" ht="19.5">
      <c r="B781" s="33"/>
      <c r="D781" s="145" t="s">
        <v>218</v>
      </c>
      <c r="F781" s="146" t="s">
        <v>2300</v>
      </c>
      <c r="I781" s="147"/>
      <c r="L781" s="33"/>
      <c r="M781" s="148"/>
      <c r="T781" s="54"/>
      <c r="AT781" s="18" t="s">
        <v>218</v>
      </c>
      <c r="AU781" s="18" t="s">
        <v>82</v>
      </c>
    </row>
    <row r="782" spans="2:51" s="13" customFormat="1" ht="12">
      <c r="B782" s="157"/>
      <c r="D782" s="145" t="s">
        <v>222</v>
      </c>
      <c r="E782" s="158" t="s">
        <v>19</v>
      </c>
      <c r="F782" s="159" t="s">
        <v>2308</v>
      </c>
      <c r="H782" s="160">
        <v>28.985</v>
      </c>
      <c r="I782" s="161"/>
      <c r="L782" s="157"/>
      <c r="M782" s="162"/>
      <c r="T782" s="163"/>
      <c r="AT782" s="158" t="s">
        <v>222</v>
      </c>
      <c r="AU782" s="158" t="s">
        <v>82</v>
      </c>
      <c r="AV782" s="13" t="s">
        <v>82</v>
      </c>
      <c r="AW782" s="13" t="s">
        <v>35</v>
      </c>
      <c r="AX782" s="13" t="s">
        <v>80</v>
      </c>
      <c r="AY782" s="158" t="s">
        <v>208</v>
      </c>
    </row>
    <row r="783" spans="2:65" s="1" customFormat="1" ht="16.5" customHeight="1">
      <c r="B783" s="33"/>
      <c r="C783" s="132" t="s">
        <v>884</v>
      </c>
      <c r="D783" s="132" t="s">
        <v>212</v>
      </c>
      <c r="E783" s="133" t="s">
        <v>2310</v>
      </c>
      <c r="F783" s="134" t="s">
        <v>2311</v>
      </c>
      <c r="G783" s="135" t="s">
        <v>367</v>
      </c>
      <c r="H783" s="136">
        <v>7</v>
      </c>
      <c r="I783" s="137"/>
      <c r="J783" s="138">
        <f>ROUND(I783*H783,2)</f>
        <v>0</v>
      </c>
      <c r="K783" s="134" t="s">
        <v>216</v>
      </c>
      <c r="L783" s="33"/>
      <c r="M783" s="139" t="s">
        <v>19</v>
      </c>
      <c r="N783" s="140" t="s">
        <v>45</v>
      </c>
      <c r="P783" s="141">
        <f>O783*H783</f>
        <v>0</v>
      </c>
      <c r="Q783" s="141">
        <v>0.00017224</v>
      </c>
      <c r="R783" s="141">
        <f>Q783*H783</f>
        <v>0.00120568</v>
      </c>
      <c r="S783" s="141">
        <v>0</v>
      </c>
      <c r="T783" s="142">
        <f>S783*H783</f>
        <v>0</v>
      </c>
      <c r="AR783" s="143" t="s">
        <v>297</v>
      </c>
      <c r="AT783" s="143" t="s">
        <v>212</v>
      </c>
      <c r="AU783" s="143" t="s">
        <v>82</v>
      </c>
      <c r="AY783" s="18" t="s">
        <v>208</v>
      </c>
      <c r="BE783" s="144">
        <f>IF(N783="základní",J783,0)</f>
        <v>0</v>
      </c>
      <c r="BF783" s="144">
        <f>IF(N783="snížená",J783,0)</f>
        <v>0</v>
      </c>
      <c r="BG783" s="144">
        <f>IF(N783="zákl. přenesená",J783,0)</f>
        <v>0</v>
      </c>
      <c r="BH783" s="144">
        <f>IF(N783="sníž. přenesená",J783,0)</f>
        <v>0</v>
      </c>
      <c r="BI783" s="144">
        <f>IF(N783="nulová",J783,0)</f>
        <v>0</v>
      </c>
      <c r="BJ783" s="18" t="s">
        <v>80</v>
      </c>
      <c r="BK783" s="144">
        <f>ROUND(I783*H783,2)</f>
        <v>0</v>
      </c>
      <c r="BL783" s="18" t="s">
        <v>297</v>
      </c>
      <c r="BM783" s="143" t="s">
        <v>2312</v>
      </c>
    </row>
    <row r="784" spans="2:47" s="1" customFormat="1" ht="12">
      <c r="B784" s="33"/>
      <c r="D784" s="145" t="s">
        <v>218</v>
      </c>
      <c r="F784" s="146" t="s">
        <v>2313</v>
      </c>
      <c r="I784" s="147"/>
      <c r="L784" s="33"/>
      <c r="M784" s="148"/>
      <c r="T784" s="54"/>
      <c r="AT784" s="18" t="s">
        <v>218</v>
      </c>
      <c r="AU784" s="18" t="s">
        <v>82</v>
      </c>
    </row>
    <row r="785" spans="2:47" s="1" customFormat="1" ht="12">
      <c r="B785" s="33"/>
      <c r="D785" s="149" t="s">
        <v>220</v>
      </c>
      <c r="F785" s="150" t="s">
        <v>2314</v>
      </c>
      <c r="I785" s="147"/>
      <c r="L785" s="33"/>
      <c r="M785" s="148"/>
      <c r="T785" s="54"/>
      <c r="AT785" s="18" t="s">
        <v>220</v>
      </c>
      <c r="AU785" s="18" t="s">
        <v>82</v>
      </c>
    </row>
    <row r="786" spans="2:65" s="1" customFormat="1" ht="16.5" customHeight="1">
      <c r="B786" s="33"/>
      <c r="C786" s="132" t="s">
        <v>888</v>
      </c>
      <c r="D786" s="132" t="s">
        <v>212</v>
      </c>
      <c r="E786" s="133" t="s">
        <v>2315</v>
      </c>
      <c r="F786" s="134" t="s">
        <v>2316</v>
      </c>
      <c r="G786" s="135" t="s">
        <v>367</v>
      </c>
      <c r="H786" s="136">
        <v>6</v>
      </c>
      <c r="I786" s="137"/>
      <c r="J786" s="138">
        <f>ROUND(I786*H786,2)</f>
        <v>0</v>
      </c>
      <c r="K786" s="134" t="s">
        <v>19</v>
      </c>
      <c r="L786" s="33"/>
      <c r="M786" s="139" t="s">
        <v>19</v>
      </c>
      <c r="N786" s="140" t="s">
        <v>45</v>
      </c>
      <c r="P786" s="141">
        <f>O786*H786</f>
        <v>0</v>
      </c>
      <c r="Q786" s="141">
        <v>0</v>
      </c>
      <c r="R786" s="141">
        <f>Q786*H786</f>
        <v>0</v>
      </c>
      <c r="S786" s="141">
        <v>0</v>
      </c>
      <c r="T786" s="142">
        <f>S786*H786</f>
        <v>0</v>
      </c>
      <c r="AR786" s="143" t="s">
        <v>297</v>
      </c>
      <c r="AT786" s="143" t="s">
        <v>212</v>
      </c>
      <c r="AU786" s="143" t="s">
        <v>82</v>
      </c>
      <c r="AY786" s="18" t="s">
        <v>208</v>
      </c>
      <c r="BE786" s="144">
        <f>IF(N786="základní",J786,0)</f>
        <v>0</v>
      </c>
      <c r="BF786" s="144">
        <f>IF(N786="snížená",J786,0)</f>
        <v>0</v>
      </c>
      <c r="BG786" s="144">
        <f>IF(N786="zákl. přenesená",J786,0)</f>
        <v>0</v>
      </c>
      <c r="BH786" s="144">
        <f>IF(N786="sníž. přenesená",J786,0)</f>
        <v>0</v>
      </c>
      <c r="BI786" s="144">
        <f>IF(N786="nulová",J786,0)</f>
        <v>0</v>
      </c>
      <c r="BJ786" s="18" t="s">
        <v>80</v>
      </c>
      <c r="BK786" s="144">
        <f>ROUND(I786*H786,2)</f>
        <v>0</v>
      </c>
      <c r="BL786" s="18" t="s">
        <v>297</v>
      </c>
      <c r="BM786" s="143" t="s">
        <v>2317</v>
      </c>
    </row>
    <row r="787" spans="2:47" s="1" customFormat="1" ht="12">
      <c r="B787" s="33"/>
      <c r="D787" s="145" t="s">
        <v>218</v>
      </c>
      <c r="F787" s="146" t="s">
        <v>2316</v>
      </c>
      <c r="I787" s="147"/>
      <c r="L787" s="33"/>
      <c r="M787" s="148"/>
      <c r="T787" s="54"/>
      <c r="AT787" s="18" t="s">
        <v>218</v>
      </c>
      <c r="AU787" s="18" t="s">
        <v>82</v>
      </c>
    </row>
    <row r="788" spans="2:65" s="1" customFormat="1" ht="16.5" customHeight="1">
      <c r="B788" s="33"/>
      <c r="C788" s="132" t="s">
        <v>2318</v>
      </c>
      <c r="D788" s="132" t="s">
        <v>212</v>
      </c>
      <c r="E788" s="133" t="s">
        <v>2319</v>
      </c>
      <c r="F788" s="134" t="s">
        <v>2320</v>
      </c>
      <c r="G788" s="135" t="s">
        <v>367</v>
      </c>
      <c r="H788" s="136">
        <v>1</v>
      </c>
      <c r="I788" s="137"/>
      <c r="J788" s="138">
        <f>ROUND(I788*H788,2)</f>
        <v>0</v>
      </c>
      <c r="K788" s="134" t="s">
        <v>19</v>
      </c>
      <c r="L788" s="33"/>
      <c r="M788" s="139" t="s">
        <v>19</v>
      </c>
      <c r="N788" s="140" t="s">
        <v>45</v>
      </c>
      <c r="P788" s="141">
        <f>O788*H788</f>
        <v>0</v>
      </c>
      <c r="Q788" s="141">
        <v>0</v>
      </c>
      <c r="R788" s="141">
        <f>Q788*H788</f>
        <v>0</v>
      </c>
      <c r="S788" s="141">
        <v>0</v>
      </c>
      <c r="T788" s="142">
        <f>S788*H788</f>
        <v>0</v>
      </c>
      <c r="AR788" s="143" t="s">
        <v>297</v>
      </c>
      <c r="AT788" s="143" t="s">
        <v>212</v>
      </c>
      <c r="AU788" s="143" t="s">
        <v>82</v>
      </c>
      <c r="AY788" s="18" t="s">
        <v>208</v>
      </c>
      <c r="BE788" s="144">
        <f>IF(N788="základní",J788,0)</f>
        <v>0</v>
      </c>
      <c r="BF788" s="144">
        <f>IF(N788="snížená",J788,0)</f>
        <v>0</v>
      </c>
      <c r="BG788" s="144">
        <f>IF(N788="zákl. přenesená",J788,0)</f>
        <v>0</v>
      </c>
      <c r="BH788" s="144">
        <f>IF(N788="sníž. přenesená",J788,0)</f>
        <v>0</v>
      </c>
      <c r="BI788" s="144">
        <f>IF(N788="nulová",J788,0)</f>
        <v>0</v>
      </c>
      <c r="BJ788" s="18" t="s">
        <v>80</v>
      </c>
      <c r="BK788" s="144">
        <f>ROUND(I788*H788,2)</f>
        <v>0</v>
      </c>
      <c r="BL788" s="18" t="s">
        <v>297</v>
      </c>
      <c r="BM788" s="143" t="s">
        <v>2321</v>
      </c>
    </row>
    <row r="789" spans="2:47" s="1" customFormat="1" ht="12">
      <c r="B789" s="33"/>
      <c r="D789" s="145" t="s">
        <v>218</v>
      </c>
      <c r="F789" s="146" t="s">
        <v>2320</v>
      </c>
      <c r="I789" s="147"/>
      <c r="L789" s="33"/>
      <c r="M789" s="148"/>
      <c r="T789" s="54"/>
      <c r="AT789" s="18" t="s">
        <v>218</v>
      </c>
      <c r="AU789" s="18" t="s">
        <v>82</v>
      </c>
    </row>
    <row r="790" spans="2:65" s="1" customFormat="1" ht="16.5" customHeight="1">
      <c r="B790" s="33"/>
      <c r="C790" s="132" t="s">
        <v>2322</v>
      </c>
      <c r="D790" s="132" t="s">
        <v>212</v>
      </c>
      <c r="E790" s="133" t="s">
        <v>2323</v>
      </c>
      <c r="F790" s="134" t="s">
        <v>2324</v>
      </c>
      <c r="G790" s="135" t="s">
        <v>286</v>
      </c>
      <c r="H790" s="136">
        <v>1.421</v>
      </c>
      <c r="I790" s="137"/>
      <c r="J790" s="138">
        <f>ROUND(I790*H790,2)</f>
        <v>0</v>
      </c>
      <c r="K790" s="134" t="s">
        <v>216</v>
      </c>
      <c r="L790" s="33"/>
      <c r="M790" s="139" t="s">
        <v>19</v>
      </c>
      <c r="N790" s="140" t="s">
        <v>45</v>
      </c>
      <c r="P790" s="141">
        <f>O790*H790</f>
        <v>0</v>
      </c>
      <c r="Q790" s="141">
        <v>0</v>
      </c>
      <c r="R790" s="141">
        <f>Q790*H790</f>
        <v>0</v>
      </c>
      <c r="S790" s="141">
        <v>0</v>
      </c>
      <c r="T790" s="142">
        <f>S790*H790</f>
        <v>0</v>
      </c>
      <c r="AR790" s="143" t="s">
        <v>297</v>
      </c>
      <c r="AT790" s="143" t="s">
        <v>212</v>
      </c>
      <c r="AU790" s="143" t="s">
        <v>82</v>
      </c>
      <c r="AY790" s="18" t="s">
        <v>208</v>
      </c>
      <c r="BE790" s="144">
        <f>IF(N790="základní",J790,0)</f>
        <v>0</v>
      </c>
      <c r="BF790" s="144">
        <f>IF(N790="snížená",J790,0)</f>
        <v>0</v>
      </c>
      <c r="BG790" s="144">
        <f>IF(N790="zákl. přenesená",J790,0)</f>
        <v>0</v>
      </c>
      <c r="BH790" s="144">
        <f>IF(N790="sníž. přenesená",J790,0)</f>
        <v>0</v>
      </c>
      <c r="BI790" s="144">
        <f>IF(N790="nulová",J790,0)</f>
        <v>0</v>
      </c>
      <c r="BJ790" s="18" t="s">
        <v>80</v>
      </c>
      <c r="BK790" s="144">
        <f>ROUND(I790*H790,2)</f>
        <v>0</v>
      </c>
      <c r="BL790" s="18" t="s">
        <v>297</v>
      </c>
      <c r="BM790" s="143" t="s">
        <v>2325</v>
      </c>
    </row>
    <row r="791" spans="2:47" s="1" customFormat="1" ht="19.5">
      <c r="B791" s="33"/>
      <c r="D791" s="145" t="s">
        <v>218</v>
      </c>
      <c r="F791" s="146" t="s">
        <v>2326</v>
      </c>
      <c r="I791" s="147"/>
      <c r="L791" s="33"/>
      <c r="M791" s="148"/>
      <c r="T791" s="54"/>
      <c r="AT791" s="18" t="s">
        <v>218</v>
      </c>
      <c r="AU791" s="18" t="s">
        <v>82</v>
      </c>
    </row>
    <row r="792" spans="2:47" s="1" customFormat="1" ht="12">
      <c r="B792" s="33"/>
      <c r="D792" s="149" t="s">
        <v>220</v>
      </c>
      <c r="F792" s="150" t="s">
        <v>2327</v>
      </c>
      <c r="I792" s="147"/>
      <c r="L792" s="33"/>
      <c r="M792" s="148"/>
      <c r="T792" s="54"/>
      <c r="AT792" s="18" t="s">
        <v>220</v>
      </c>
      <c r="AU792" s="18" t="s">
        <v>82</v>
      </c>
    </row>
    <row r="793" spans="2:63" s="11" customFormat="1" ht="22.9" customHeight="1">
      <c r="B793" s="120"/>
      <c r="D793" s="121" t="s">
        <v>73</v>
      </c>
      <c r="E793" s="130" t="s">
        <v>1442</v>
      </c>
      <c r="F793" s="130" t="s">
        <v>1443</v>
      </c>
      <c r="I793" s="123"/>
      <c r="J793" s="131">
        <f>BK793</f>
        <v>0</v>
      </c>
      <c r="L793" s="120"/>
      <c r="M793" s="125"/>
      <c r="P793" s="126">
        <f>SUM(P794:P921)</f>
        <v>0</v>
      </c>
      <c r="R793" s="126">
        <f>SUM(R794:R921)</f>
        <v>14.1653436</v>
      </c>
      <c r="T793" s="127">
        <f>SUM(T794:T921)</f>
        <v>0</v>
      </c>
      <c r="AR793" s="121" t="s">
        <v>82</v>
      </c>
      <c r="AT793" s="128" t="s">
        <v>73</v>
      </c>
      <c r="AU793" s="128" t="s">
        <v>80</v>
      </c>
      <c r="AY793" s="121" t="s">
        <v>208</v>
      </c>
      <c r="BK793" s="129">
        <f>SUM(BK794:BK921)</f>
        <v>0</v>
      </c>
    </row>
    <row r="794" spans="2:65" s="1" customFormat="1" ht="16.5" customHeight="1">
      <c r="B794" s="33"/>
      <c r="C794" s="132" t="s">
        <v>2328</v>
      </c>
      <c r="D794" s="132" t="s">
        <v>212</v>
      </c>
      <c r="E794" s="133" t="s">
        <v>2329</v>
      </c>
      <c r="F794" s="134" t="s">
        <v>2330</v>
      </c>
      <c r="G794" s="135" t="s">
        <v>215</v>
      </c>
      <c r="H794" s="136">
        <v>216.5</v>
      </c>
      <c r="I794" s="137"/>
      <c r="J794" s="138">
        <f>ROUND(I794*H794,2)</f>
        <v>0</v>
      </c>
      <c r="K794" s="134" t="s">
        <v>216</v>
      </c>
      <c r="L794" s="33"/>
      <c r="M794" s="139" t="s">
        <v>19</v>
      </c>
      <c r="N794" s="140" t="s">
        <v>45</v>
      </c>
      <c r="P794" s="141">
        <f>O794*H794</f>
        <v>0</v>
      </c>
      <c r="Q794" s="141">
        <v>0</v>
      </c>
      <c r="R794" s="141">
        <f>Q794*H794</f>
        <v>0</v>
      </c>
      <c r="S794" s="141">
        <v>0</v>
      </c>
      <c r="T794" s="142">
        <f>S794*H794</f>
        <v>0</v>
      </c>
      <c r="AR794" s="143" t="s">
        <v>297</v>
      </c>
      <c r="AT794" s="143" t="s">
        <v>212</v>
      </c>
      <c r="AU794" s="143" t="s">
        <v>82</v>
      </c>
      <c r="AY794" s="18" t="s">
        <v>208</v>
      </c>
      <c r="BE794" s="144">
        <f>IF(N794="základní",J794,0)</f>
        <v>0</v>
      </c>
      <c r="BF794" s="144">
        <f>IF(N794="snížená",J794,0)</f>
        <v>0</v>
      </c>
      <c r="BG794" s="144">
        <f>IF(N794="zákl. přenesená",J794,0)</f>
        <v>0</v>
      </c>
      <c r="BH794" s="144">
        <f>IF(N794="sníž. přenesená",J794,0)</f>
        <v>0</v>
      </c>
      <c r="BI794" s="144">
        <f>IF(N794="nulová",J794,0)</f>
        <v>0</v>
      </c>
      <c r="BJ794" s="18" t="s">
        <v>80</v>
      </c>
      <c r="BK794" s="144">
        <f>ROUND(I794*H794,2)</f>
        <v>0</v>
      </c>
      <c r="BL794" s="18" t="s">
        <v>297</v>
      </c>
      <c r="BM794" s="143" t="s">
        <v>2331</v>
      </c>
    </row>
    <row r="795" spans="2:47" s="1" customFormat="1" ht="12">
      <c r="B795" s="33"/>
      <c r="D795" s="145" t="s">
        <v>218</v>
      </c>
      <c r="F795" s="146" t="s">
        <v>2332</v>
      </c>
      <c r="I795" s="147"/>
      <c r="L795" s="33"/>
      <c r="M795" s="148"/>
      <c r="T795" s="54"/>
      <c r="AT795" s="18" t="s">
        <v>218</v>
      </c>
      <c r="AU795" s="18" t="s">
        <v>82</v>
      </c>
    </row>
    <row r="796" spans="2:47" s="1" customFormat="1" ht="12">
      <c r="B796" s="33"/>
      <c r="D796" s="149" t="s">
        <v>220</v>
      </c>
      <c r="F796" s="150" t="s">
        <v>2333</v>
      </c>
      <c r="I796" s="147"/>
      <c r="L796" s="33"/>
      <c r="M796" s="148"/>
      <c r="T796" s="54"/>
      <c r="AT796" s="18" t="s">
        <v>220</v>
      </c>
      <c r="AU796" s="18" t="s">
        <v>82</v>
      </c>
    </row>
    <row r="797" spans="2:51" s="13" customFormat="1" ht="12">
      <c r="B797" s="157"/>
      <c r="D797" s="145" t="s">
        <v>222</v>
      </c>
      <c r="E797" s="158" t="s">
        <v>19</v>
      </c>
      <c r="F797" s="159" t="s">
        <v>2334</v>
      </c>
      <c r="H797" s="160">
        <v>170.82</v>
      </c>
      <c r="I797" s="161"/>
      <c r="L797" s="157"/>
      <c r="M797" s="162"/>
      <c r="T797" s="163"/>
      <c r="AT797" s="158" t="s">
        <v>222</v>
      </c>
      <c r="AU797" s="158" t="s">
        <v>82</v>
      </c>
      <c r="AV797" s="13" t="s">
        <v>82</v>
      </c>
      <c r="AW797" s="13" t="s">
        <v>35</v>
      </c>
      <c r="AX797" s="13" t="s">
        <v>74</v>
      </c>
      <c r="AY797" s="158" t="s">
        <v>208</v>
      </c>
    </row>
    <row r="798" spans="2:51" s="13" customFormat="1" ht="12">
      <c r="B798" s="157"/>
      <c r="D798" s="145" t="s">
        <v>222</v>
      </c>
      <c r="E798" s="158" t="s">
        <v>19</v>
      </c>
      <c r="F798" s="159" t="s">
        <v>2335</v>
      </c>
      <c r="H798" s="160">
        <v>7.28</v>
      </c>
      <c r="I798" s="161"/>
      <c r="L798" s="157"/>
      <c r="M798" s="162"/>
      <c r="T798" s="163"/>
      <c r="AT798" s="158" t="s">
        <v>222</v>
      </c>
      <c r="AU798" s="158" t="s">
        <v>82</v>
      </c>
      <c r="AV798" s="13" t="s">
        <v>82</v>
      </c>
      <c r="AW798" s="13" t="s">
        <v>35</v>
      </c>
      <c r="AX798" s="13" t="s">
        <v>74</v>
      </c>
      <c r="AY798" s="158" t="s">
        <v>208</v>
      </c>
    </row>
    <row r="799" spans="2:51" s="13" customFormat="1" ht="12">
      <c r="B799" s="157"/>
      <c r="D799" s="145" t="s">
        <v>222</v>
      </c>
      <c r="E799" s="158" t="s">
        <v>19</v>
      </c>
      <c r="F799" s="159" t="s">
        <v>2336</v>
      </c>
      <c r="H799" s="160">
        <v>38.4</v>
      </c>
      <c r="I799" s="161"/>
      <c r="L799" s="157"/>
      <c r="M799" s="162"/>
      <c r="T799" s="163"/>
      <c r="AT799" s="158" t="s">
        <v>222</v>
      </c>
      <c r="AU799" s="158" t="s">
        <v>82</v>
      </c>
      <c r="AV799" s="13" t="s">
        <v>82</v>
      </c>
      <c r="AW799" s="13" t="s">
        <v>35</v>
      </c>
      <c r="AX799" s="13" t="s">
        <v>74</v>
      </c>
      <c r="AY799" s="158" t="s">
        <v>208</v>
      </c>
    </row>
    <row r="800" spans="2:51" s="14" customFormat="1" ht="12">
      <c r="B800" s="164"/>
      <c r="D800" s="145" t="s">
        <v>222</v>
      </c>
      <c r="E800" s="165" t="s">
        <v>19</v>
      </c>
      <c r="F800" s="166" t="s">
        <v>226</v>
      </c>
      <c r="H800" s="167">
        <v>216.5</v>
      </c>
      <c r="I800" s="168"/>
      <c r="L800" s="164"/>
      <c r="M800" s="169"/>
      <c r="T800" s="170"/>
      <c r="AT800" s="165" t="s">
        <v>222</v>
      </c>
      <c r="AU800" s="165" t="s">
        <v>82</v>
      </c>
      <c r="AV800" s="14" t="s">
        <v>112</v>
      </c>
      <c r="AW800" s="14" t="s">
        <v>35</v>
      </c>
      <c r="AX800" s="14" t="s">
        <v>80</v>
      </c>
      <c r="AY800" s="165" t="s">
        <v>208</v>
      </c>
    </row>
    <row r="801" spans="2:65" s="1" customFormat="1" ht="16.5" customHeight="1">
      <c r="B801" s="33"/>
      <c r="C801" s="171" t="s">
        <v>2337</v>
      </c>
      <c r="D801" s="171" t="s">
        <v>242</v>
      </c>
      <c r="E801" s="172" t="s">
        <v>2275</v>
      </c>
      <c r="F801" s="173" t="s">
        <v>2276</v>
      </c>
      <c r="G801" s="174" t="s">
        <v>286</v>
      </c>
      <c r="H801" s="175">
        <v>0.087</v>
      </c>
      <c r="I801" s="176"/>
      <c r="J801" s="177">
        <f>ROUND(I801*H801,2)</f>
        <v>0</v>
      </c>
      <c r="K801" s="173" t="s">
        <v>216</v>
      </c>
      <c r="L801" s="178"/>
      <c r="M801" s="179" t="s">
        <v>19</v>
      </c>
      <c r="N801" s="180" t="s">
        <v>45</v>
      </c>
      <c r="P801" s="141">
        <f>O801*H801</f>
        <v>0</v>
      </c>
      <c r="Q801" s="141">
        <v>1</v>
      </c>
      <c r="R801" s="141">
        <f>Q801*H801</f>
        <v>0.087</v>
      </c>
      <c r="S801" s="141">
        <v>0</v>
      </c>
      <c r="T801" s="142">
        <f>S801*H801</f>
        <v>0</v>
      </c>
      <c r="AR801" s="143" t="s">
        <v>304</v>
      </c>
      <c r="AT801" s="143" t="s">
        <v>242</v>
      </c>
      <c r="AU801" s="143" t="s">
        <v>82</v>
      </c>
      <c r="AY801" s="18" t="s">
        <v>208</v>
      </c>
      <c r="BE801" s="144">
        <f>IF(N801="základní",J801,0)</f>
        <v>0</v>
      </c>
      <c r="BF801" s="144">
        <f>IF(N801="snížená",J801,0)</f>
        <v>0</v>
      </c>
      <c r="BG801" s="144">
        <f>IF(N801="zákl. přenesená",J801,0)</f>
        <v>0</v>
      </c>
      <c r="BH801" s="144">
        <f>IF(N801="sníž. přenesená",J801,0)</f>
        <v>0</v>
      </c>
      <c r="BI801" s="144">
        <f>IF(N801="nulová",J801,0)</f>
        <v>0</v>
      </c>
      <c r="BJ801" s="18" t="s">
        <v>80</v>
      </c>
      <c r="BK801" s="144">
        <f>ROUND(I801*H801,2)</f>
        <v>0</v>
      </c>
      <c r="BL801" s="18" t="s">
        <v>297</v>
      </c>
      <c r="BM801" s="143" t="s">
        <v>2338</v>
      </c>
    </row>
    <row r="802" spans="2:47" s="1" customFormat="1" ht="12">
      <c r="B802" s="33"/>
      <c r="D802" s="145" t="s">
        <v>218</v>
      </c>
      <c r="F802" s="146" t="s">
        <v>2276</v>
      </c>
      <c r="I802" s="147"/>
      <c r="L802" s="33"/>
      <c r="M802" s="148"/>
      <c r="T802" s="54"/>
      <c r="AT802" s="18" t="s">
        <v>218</v>
      </c>
      <c r="AU802" s="18" t="s">
        <v>82</v>
      </c>
    </row>
    <row r="803" spans="2:51" s="13" customFormat="1" ht="12">
      <c r="B803" s="157"/>
      <c r="D803" s="145" t="s">
        <v>222</v>
      </c>
      <c r="E803" s="158" t="s">
        <v>19</v>
      </c>
      <c r="F803" s="159" t="s">
        <v>2339</v>
      </c>
      <c r="H803" s="160">
        <v>0.087</v>
      </c>
      <c r="I803" s="161"/>
      <c r="L803" s="157"/>
      <c r="M803" s="162"/>
      <c r="T803" s="163"/>
      <c r="AT803" s="158" t="s">
        <v>222</v>
      </c>
      <c r="AU803" s="158" t="s">
        <v>82</v>
      </c>
      <c r="AV803" s="13" t="s">
        <v>82</v>
      </c>
      <c r="AW803" s="13" t="s">
        <v>35</v>
      </c>
      <c r="AX803" s="13" t="s">
        <v>80</v>
      </c>
      <c r="AY803" s="158" t="s">
        <v>208</v>
      </c>
    </row>
    <row r="804" spans="2:65" s="1" customFormat="1" ht="16.5" customHeight="1">
      <c r="B804" s="33"/>
      <c r="C804" s="132" t="s">
        <v>2340</v>
      </c>
      <c r="D804" s="132" t="s">
        <v>212</v>
      </c>
      <c r="E804" s="133" t="s">
        <v>2341</v>
      </c>
      <c r="F804" s="134" t="s">
        <v>2342</v>
      </c>
      <c r="G804" s="135" t="s">
        <v>215</v>
      </c>
      <c r="H804" s="136">
        <v>216.5</v>
      </c>
      <c r="I804" s="137"/>
      <c r="J804" s="138">
        <f>ROUND(I804*H804,2)</f>
        <v>0</v>
      </c>
      <c r="K804" s="134" t="s">
        <v>216</v>
      </c>
      <c r="L804" s="33"/>
      <c r="M804" s="139" t="s">
        <v>19</v>
      </c>
      <c r="N804" s="140" t="s">
        <v>45</v>
      </c>
      <c r="P804" s="141">
        <f>O804*H804</f>
        <v>0</v>
      </c>
      <c r="Q804" s="141">
        <v>0.00088</v>
      </c>
      <c r="R804" s="141">
        <f>Q804*H804</f>
        <v>0.19052</v>
      </c>
      <c r="S804" s="141">
        <v>0</v>
      </c>
      <c r="T804" s="142">
        <f>S804*H804</f>
        <v>0</v>
      </c>
      <c r="AR804" s="143" t="s">
        <v>297</v>
      </c>
      <c r="AT804" s="143" t="s">
        <v>212</v>
      </c>
      <c r="AU804" s="143" t="s">
        <v>82</v>
      </c>
      <c r="AY804" s="18" t="s">
        <v>208</v>
      </c>
      <c r="BE804" s="144">
        <f>IF(N804="základní",J804,0)</f>
        <v>0</v>
      </c>
      <c r="BF804" s="144">
        <f>IF(N804="snížená",J804,0)</f>
        <v>0</v>
      </c>
      <c r="BG804" s="144">
        <f>IF(N804="zákl. přenesená",J804,0)</f>
        <v>0</v>
      </c>
      <c r="BH804" s="144">
        <f>IF(N804="sníž. přenesená",J804,0)</f>
        <v>0</v>
      </c>
      <c r="BI804" s="144">
        <f>IF(N804="nulová",J804,0)</f>
        <v>0</v>
      </c>
      <c r="BJ804" s="18" t="s">
        <v>80</v>
      </c>
      <c r="BK804" s="144">
        <f>ROUND(I804*H804,2)</f>
        <v>0</v>
      </c>
      <c r="BL804" s="18" t="s">
        <v>297</v>
      </c>
      <c r="BM804" s="143" t="s">
        <v>2343</v>
      </c>
    </row>
    <row r="805" spans="2:47" s="1" customFormat="1" ht="12">
      <c r="B805" s="33"/>
      <c r="D805" s="145" t="s">
        <v>218</v>
      </c>
      <c r="F805" s="146" t="s">
        <v>2344</v>
      </c>
      <c r="I805" s="147"/>
      <c r="L805" s="33"/>
      <c r="M805" s="148"/>
      <c r="T805" s="54"/>
      <c r="AT805" s="18" t="s">
        <v>218</v>
      </c>
      <c r="AU805" s="18" t="s">
        <v>82</v>
      </c>
    </row>
    <row r="806" spans="2:47" s="1" customFormat="1" ht="12">
      <c r="B806" s="33"/>
      <c r="D806" s="149" t="s">
        <v>220</v>
      </c>
      <c r="F806" s="150" t="s">
        <v>2345</v>
      </c>
      <c r="I806" s="147"/>
      <c r="L806" s="33"/>
      <c r="M806" s="148"/>
      <c r="T806" s="54"/>
      <c r="AT806" s="18" t="s">
        <v>220</v>
      </c>
      <c r="AU806" s="18" t="s">
        <v>82</v>
      </c>
    </row>
    <row r="807" spans="2:51" s="13" customFormat="1" ht="12">
      <c r="B807" s="157"/>
      <c r="D807" s="145" t="s">
        <v>222</v>
      </c>
      <c r="E807" s="158" t="s">
        <v>19</v>
      </c>
      <c r="F807" s="159" t="s">
        <v>2334</v>
      </c>
      <c r="H807" s="160">
        <v>170.82</v>
      </c>
      <c r="I807" s="161"/>
      <c r="L807" s="157"/>
      <c r="M807" s="162"/>
      <c r="T807" s="163"/>
      <c r="AT807" s="158" t="s">
        <v>222</v>
      </c>
      <c r="AU807" s="158" t="s">
        <v>82</v>
      </c>
      <c r="AV807" s="13" t="s">
        <v>82</v>
      </c>
      <c r="AW807" s="13" t="s">
        <v>35</v>
      </c>
      <c r="AX807" s="13" t="s">
        <v>74</v>
      </c>
      <c r="AY807" s="158" t="s">
        <v>208</v>
      </c>
    </row>
    <row r="808" spans="2:51" s="13" customFormat="1" ht="12">
      <c r="B808" s="157"/>
      <c r="D808" s="145" t="s">
        <v>222</v>
      </c>
      <c r="E808" s="158" t="s">
        <v>19</v>
      </c>
      <c r="F808" s="159" t="s">
        <v>2335</v>
      </c>
      <c r="H808" s="160">
        <v>7.28</v>
      </c>
      <c r="I808" s="161"/>
      <c r="L808" s="157"/>
      <c r="M808" s="162"/>
      <c r="T808" s="163"/>
      <c r="AT808" s="158" t="s">
        <v>222</v>
      </c>
      <c r="AU808" s="158" t="s">
        <v>82</v>
      </c>
      <c r="AV808" s="13" t="s">
        <v>82</v>
      </c>
      <c r="AW808" s="13" t="s">
        <v>35</v>
      </c>
      <c r="AX808" s="13" t="s">
        <v>74</v>
      </c>
      <c r="AY808" s="158" t="s">
        <v>208</v>
      </c>
    </row>
    <row r="809" spans="2:51" s="13" customFormat="1" ht="12">
      <c r="B809" s="157"/>
      <c r="D809" s="145" t="s">
        <v>222</v>
      </c>
      <c r="E809" s="158" t="s">
        <v>19</v>
      </c>
      <c r="F809" s="159" t="s">
        <v>2336</v>
      </c>
      <c r="H809" s="160">
        <v>38.4</v>
      </c>
      <c r="I809" s="161"/>
      <c r="L809" s="157"/>
      <c r="M809" s="162"/>
      <c r="T809" s="163"/>
      <c r="AT809" s="158" t="s">
        <v>222</v>
      </c>
      <c r="AU809" s="158" t="s">
        <v>82</v>
      </c>
      <c r="AV809" s="13" t="s">
        <v>82</v>
      </c>
      <c r="AW809" s="13" t="s">
        <v>35</v>
      </c>
      <c r="AX809" s="13" t="s">
        <v>74</v>
      </c>
      <c r="AY809" s="158" t="s">
        <v>208</v>
      </c>
    </row>
    <row r="810" spans="2:51" s="14" customFormat="1" ht="12">
      <c r="B810" s="164"/>
      <c r="D810" s="145" t="s">
        <v>222</v>
      </c>
      <c r="E810" s="165" t="s">
        <v>19</v>
      </c>
      <c r="F810" s="166" t="s">
        <v>226</v>
      </c>
      <c r="H810" s="167">
        <v>216.5</v>
      </c>
      <c r="I810" s="168"/>
      <c r="L810" s="164"/>
      <c r="M810" s="169"/>
      <c r="T810" s="170"/>
      <c r="AT810" s="165" t="s">
        <v>222</v>
      </c>
      <c r="AU810" s="165" t="s">
        <v>82</v>
      </c>
      <c r="AV810" s="14" t="s">
        <v>112</v>
      </c>
      <c r="AW810" s="14" t="s">
        <v>35</v>
      </c>
      <c r="AX810" s="14" t="s">
        <v>80</v>
      </c>
      <c r="AY810" s="165" t="s">
        <v>208</v>
      </c>
    </row>
    <row r="811" spans="2:65" s="1" customFormat="1" ht="24.2" customHeight="1">
      <c r="B811" s="33"/>
      <c r="C811" s="171" t="s">
        <v>2346</v>
      </c>
      <c r="D811" s="171" t="s">
        <v>242</v>
      </c>
      <c r="E811" s="172" t="s">
        <v>2347</v>
      </c>
      <c r="F811" s="173" t="s">
        <v>2348</v>
      </c>
      <c r="G811" s="174" t="s">
        <v>215</v>
      </c>
      <c r="H811" s="175">
        <v>252.331</v>
      </c>
      <c r="I811" s="176"/>
      <c r="J811" s="177">
        <f>ROUND(I811*H811,2)</f>
        <v>0</v>
      </c>
      <c r="K811" s="173" t="s">
        <v>216</v>
      </c>
      <c r="L811" s="178"/>
      <c r="M811" s="179" t="s">
        <v>19</v>
      </c>
      <c r="N811" s="180" t="s">
        <v>45</v>
      </c>
      <c r="P811" s="141">
        <f>O811*H811</f>
        <v>0</v>
      </c>
      <c r="Q811" s="141">
        <v>0.0047</v>
      </c>
      <c r="R811" s="141">
        <f>Q811*H811</f>
        <v>1.1859557</v>
      </c>
      <c r="S811" s="141">
        <v>0</v>
      </c>
      <c r="T811" s="142">
        <f>S811*H811</f>
        <v>0</v>
      </c>
      <c r="AR811" s="143" t="s">
        <v>304</v>
      </c>
      <c r="AT811" s="143" t="s">
        <v>242</v>
      </c>
      <c r="AU811" s="143" t="s">
        <v>82</v>
      </c>
      <c r="AY811" s="18" t="s">
        <v>208</v>
      </c>
      <c r="BE811" s="144">
        <f>IF(N811="základní",J811,0)</f>
        <v>0</v>
      </c>
      <c r="BF811" s="144">
        <f>IF(N811="snížená",J811,0)</f>
        <v>0</v>
      </c>
      <c r="BG811" s="144">
        <f>IF(N811="zákl. přenesená",J811,0)</f>
        <v>0</v>
      </c>
      <c r="BH811" s="144">
        <f>IF(N811="sníž. přenesená",J811,0)</f>
        <v>0</v>
      </c>
      <c r="BI811" s="144">
        <f>IF(N811="nulová",J811,0)</f>
        <v>0</v>
      </c>
      <c r="BJ811" s="18" t="s">
        <v>80</v>
      </c>
      <c r="BK811" s="144">
        <f>ROUND(I811*H811,2)</f>
        <v>0</v>
      </c>
      <c r="BL811" s="18" t="s">
        <v>297</v>
      </c>
      <c r="BM811" s="143" t="s">
        <v>2349</v>
      </c>
    </row>
    <row r="812" spans="2:47" s="1" customFormat="1" ht="19.5">
      <c r="B812" s="33"/>
      <c r="D812" s="145" t="s">
        <v>218</v>
      </c>
      <c r="F812" s="146" t="s">
        <v>2348</v>
      </c>
      <c r="I812" s="147"/>
      <c r="L812" s="33"/>
      <c r="M812" s="148"/>
      <c r="T812" s="54"/>
      <c r="AT812" s="18" t="s">
        <v>218</v>
      </c>
      <c r="AU812" s="18" t="s">
        <v>82</v>
      </c>
    </row>
    <row r="813" spans="2:51" s="13" customFormat="1" ht="12">
      <c r="B813" s="157"/>
      <c r="D813" s="145" t="s">
        <v>222</v>
      </c>
      <c r="F813" s="159" t="s">
        <v>2350</v>
      </c>
      <c r="H813" s="160">
        <v>252.331</v>
      </c>
      <c r="I813" s="161"/>
      <c r="L813" s="157"/>
      <c r="M813" s="162"/>
      <c r="T813" s="163"/>
      <c r="AT813" s="158" t="s">
        <v>222</v>
      </c>
      <c r="AU813" s="158" t="s">
        <v>82</v>
      </c>
      <c r="AV813" s="13" t="s">
        <v>82</v>
      </c>
      <c r="AW813" s="13" t="s">
        <v>4</v>
      </c>
      <c r="AX813" s="13" t="s">
        <v>80</v>
      </c>
      <c r="AY813" s="158" t="s">
        <v>208</v>
      </c>
    </row>
    <row r="814" spans="2:65" s="1" customFormat="1" ht="24.2" customHeight="1">
      <c r="B814" s="33"/>
      <c r="C814" s="132" t="s">
        <v>2351</v>
      </c>
      <c r="D814" s="132" t="s">
        <v>212</v>
      </c>
      <c r="E814" s="133" t="s">
        <v>2352</v>
      </c>
      <c r="F814" s="134" t="s">
        <v>2353</v>
      </c>
      <c r="G814" s="135" t="s">
        <v>215</v>
      </c>
      <c r="H814" s="136">
        <v>170.82</v>
      </c>
      <c r="I814" s="137"/>
      <c r="J814" s="138">
        <f>ROUND(I814*H814,2)</f>
        <v>0</v>
      </c>
      <c r="K814" s="134" t="s">
        <v>216</v>
      </c>
      <c r="L814" s="33"/>
      <c r="M814" s="139" t="s">
        <v>19</v>
      </c>
      <c r="N814" s="140" t="s">
        <v>45</v>
      </c>
      <c r="P814" s="141">
        <f>O814*H814</f>
        <v>0</v>
      </c>
      <c r="Q814" s="141">
        <v>0</v>
      </c>
      <c r="R814" s="141">
        <f>Q814*H814</f>
        <v>0</v>
      </c>
      <c r="S814" s="141">
        <v>0</v>
      </c>
      <c r="T814" s="142">
        <f>S814*H814</f>
        <v>0</v>
      </c>
      <c r="AR814" s="143" t="s">
        <v>297</v>
      </c>
      <c r="AT814" s="143" t="s">
        <v>212</v>
      </c>
      <c r="AU814" s="143" t="s">
        <v>82</v>
      </c>
      <c r="AY814" s="18" t="s">
        <v>208</v>
      </c>
      <c r="BE814" s="144">
        <f>IF(N814="základní",J814,0)</f>
        <v>0</v>
      </c>
      <c r="BF814" s="144">
        <f>IF(N814="snížená",J814,0)</f>
        <v>0</v>
      </c>
      <c r="BG814" s="144">
        <f>IF(N814="zákl. přenesená",J814,0)</f>
        <v>0</v>
      </c>
      <c r="BH814" s="144">
        <f>IF(N814="sníž. přenesená",J814,0)</f>
        <v>0</v>
      </c>
      <c r="BI814" s="144">
        <f>IF(N814="nulová",J814,0)</f>
        <v>0</v>
      </c>
      <c r="BJ814" s="18" t="s">
        <v>80</v>
      </c>
      <c r="BK814" s="144">
        <f>ROUND(I814*H814,2)</f>
        <v>0</v>
      </c>
      <c r="BL814" s="18" t="s">
        <v>297</v>
      </c>
      <c r="BM814" s="143" t="s">
        <v>2354</v>
      </c>
    </row>
    <row r="815" spans="2:47" s="1" customFormat="1" ht="19.5">
      <c r="B815" s="33"/>
      <c r="D815" s="145" t="s">
        <v>218</v>
      </c>
      <c r="F815" s="146" t="s">
        <v>2355</v>
      </c>
      <c r="I815" s="147"/>
      <c r="L815" s="33"/>
      <c r="M815" s="148"/>
      <c r="T815" s="54"/>
      <c r="AT815" s="18" t="s">
        <v>218</v>
      </c>
      <c r="AU815" s="18" t="s">
        <v>82</v>
      </c>
    </row>
    <row r="816" spans="2:47" s="1" customFormat="1" ht="12">
      <c r="B816" s="33"/>
      <c r="D816" s="149" t="s">
        <v>220</v>
      </c>
      <c r="F816" s="150" t="s">
        <v>2356</v>
      </c>
      <c r="I816" s="147"/>
      <c r="L816" s="33"/>
      <c r="M816" s="148"/>
      <c r="T816" s="54"/>
      <c r="AT816" s="18" t="s">
        <v>220</v>
      </c>
      <c r="AU816" s="18" t="s">
        <v>82</v>
      </c>
    </row>
    <row r="817" spans="2:51" s="13" customFormat="1" ht="12">
      <c r="B817" s="157"/>
      <c r="D817" s="145" t="s">
        <v>222</v>
      </c>
      <c r="E817" s="158" t="s">
        <v>19</v>
      </c>
      <c r="F817" s="159" t="s">
        <v>2334</v>
      </c>
      <c r="H817" s="160">
        <v>170.82</v>
      </c>
      <c r="I817" s="161"/>
      <c r="L817" s="157"/>
      <c r="M817" s="162"/>
      <c r="T817" s="163"/>
      <c r="AT817" s="158" t="s">
        <v>222</v>
      </c>
      <c r="AU817" s="158" t="s">
        <v>82</v>
      </c>
      <c r="AV817" s="13" t="s">
        <v>82</v>
      </c>
      <c r="AW817" s="13" t="s">
        <v>35</v>
      </c>
      <c r="AX817" s="13" t="s">
        <v>74</v>
      </c>
      <c r="AY817" s="158" t="s">
        <v>208</v>
      </c>
    </row>
    <row r="818" spans="2:51" s="14" customFormat="1" ht="12">
      <c r="B818" s="164"/>
      <c r="D818" s="145" t="s">
        <v>222</v>
      </c>
      <c r="E818" s="165" t="s">
        <v>19</v>
      </c>
      <c r="F818" s="166" t="s">
        <v>226</v>
      </c>
      <c r="H818" s="167">
        <v>170.82</v>
      </c>
      <c r="I818" s="168"/>
      <c r="L818" s="164"/>
      <c r="M818" s="169"/>
      <c r="T818" s="170"/>
      <c r="AT818" s="165" t="s">
        <v>222</v>
      </c>
      <c r="AU818" s="165" t="s">
        <v>82</v>
      </c>
      <c r="AV818" s="14" t="s">
        <v>112</v>
      </c>
      <c r="AW818" s="14" t="s">
        <v>35</v>
      </c>
      <c r="AX818" s="14" t="s">
        <v>80</v>
      </c>
      <c r="AY818" s="165" t="s">
        <v>208</v>
      </c>
    </row>
    <row r="819" spans="2:65" s="1" customFormat="1" ht="21.75" customHeight="1">
      <c r="B819" s="33"/>
      <c r="C819" s="171" t="s">
        <v>2357</v>
      </c>
      <c r="D819" s="171" t="s">
        <v>242</v>
      </c>
      <c r="E819" s="172" t="s">
        <v>2358</v>
      </c>
      <c r="F819" s="173" t="s">
        <v>2359</v>
      </c>
      <c r="G819" s="174" t="s">
        <v>215</v>
      </c>
      <c r="H819" s="175">
        <v>199.091</v>
      </c>
      <c r="I819" s="176"/>
      <c r="J819" s="177">
        <f>ROUND(I819*H819,2)</f>
        <v>0</v>
      </c>
      <c r="K819" s="173" t="s">
        <v>216</v>
      </c>
      <c r="L819" s="178"/>
      <c r="M819" s="179" t="s">
        <v>19</v>
      </c>
      <c r="N819" s="180" t="s">
        <v>45</v>
      </c>
      <c r="P819" s="141">
        <f>O819*H819</f>
        <v>0</v>
      </c>
      <c r="Q819" s="141">
        <v>0.0017</v>
      </c>
      <c r="R819" s="141">
        <f>Q819*H819</f>
        <v>0.3384547</v>
      </c>
      <c r="S819" s="141">
        <v>0</v>
      </c>
      <c r="T819" s="142">
        <f>S819*H819</f>
        <v>0</v>
      </c>
      <c r="AR819" s="143" t="s">
        <v>304</v>
      </c>
      <c r="AT819" s="143" t="s">
        <v>242</v>
      </c>
      <c r="AU819" s="143" t="s">
        <v>82</v>
      </c>
      <c r="AY819" s="18" t="s">
        <v>208</v>
      </c>
      <c r="BE819" s="144">
        <f>IF(N819="základní",J819,0)</f>
        <v>0</v>
      </c>
      <c r="BF819" s="144">
        <f>IF(N819="snížená",J819,0)</f>
        <v>0</v>
      </c>
      <c r="BG819" s="144">
        <f>IF(N819="zákl. přenesená",J819,0)</f>
        <v>0</v>
      </c>
      <c r="BH819" s="144">
        <f>IF(N819="sníž. přenesená",J819,0)</f>
        <v>0</v>
      </c>
      <c r="BI819" s="144">
        <f>IF(N819="nulová",J819,0)</f>
        <v>0</v>
      </c>
      <c r="BJ819" s="18" t="s">
        <v>80</v>
      </c>
      <c r="BK819" s="144">
        <f>ROUND(I819*H819,2)</f>
        <v>0</v>
      </c>
      <c r="BL819" s="18" t="s">
        <v>297</v>
      </c>
      <c r="BM819" s="143" t="s">
        <v>2360</v>
      </c>
    </row>
    <row r="820" spans="2:47" s="1" customFormat="1" ht="12">
      <c r="B820" s="33"/>
      <c r="D820" s="145" t="s">
        <v>218</v>
      </c>
      <c r="F820" s="146" t="s">
        <v>2359</v>
      </c>
      <c r="I820" s="147"/>
      <c r="L820" s="33"/>
      <c r="M820" s="148"/>
      <c r="T820" s="54"/>
      <c r="AT820" s="18" t="s">
        <v>218</v>
      </c>
      <c r="AU820" s="18" t="s">
        <v>82</v>
      </c>
    </row>
    <row r="821" spans="2:51" s="13" customFormat="1" ht="12">
      <c r="B821" s="157"/>
      <c r="D821" s="145" t="s">
        <v>222</v>
      </c>
      <c r="F821" s="159" t="s">
        <v>2361</v>
      </c>
      <c r="H821" s="160">
        <v>199.091</v>
      </c>
      <c r="I821" s="161"/>
      <c r="L821" s="157"/>
      <c r="M821" s="162"/>
      <c r="T821" s="163"/>
      <c r="AT821" s="158" t="s">
        <v>222</v>
      </c>
      <c r="AU821" s="158" t="s">
        <v>82</v>
      </c>
      <c r="AV821" s="13" t="s">
        <v>82</v>
      </c>
      <c r="AW821" s="13" t="s">
        <v>4</v>
      </c>
      <c r="AX821" s="13" t="s">
        <v>80</v>
      </c>
      <c r="AY821" s="158" t="s">
        <v>208</v>
      </c>
    </row>
    <row r="822" spans="2:65" s="1" customFormat="1" ht="21.75" customHeight="1">
      <c r="B822" s="33"/>
      <c r="C822" s="132" t="s">
        <v>2362</v>
      </c>
      <c r="D822" s="132" t="s">
        <v>212</v>
      </c>
      <c r="E822" s="133" t="s">
        <v>2363</v>
      </c>
      <c r="F822" s="134" t="s">
        <v>2364</v>
      </c>
      <c r="G822" s="135" t="s">
        <v>367</v>
      </c>
      <c r="H822" s="136">
        <v>356</v>
      </c>
      <c r="I822" s="137"/>
      <c r="J822" s="138">
        <f>ROUND(I822*H822,2)</f>
        <v>0</v>
      </c>
      <c r="K822" s="134" t="s">
        <v>216</v>
      </c>
      <c r="L822" s="33"/>
      <c r="M822" s="139" t="s">
        <v>19</v>
      </c>
      <c r="N822" s="140" t="s">
        <v>45</v>
      </c>
      <c r="P822" s="141">
        <f>O822*H822</f>
        <v>0</v>
      </c>
      <c r="Q822" s="141">
        <v>0</v>
      </c>
      <c r="R822" s="141">
        <f>Q822*H822</f>
        <v>0</v>
      </c>
      <c r="S822" s="141">
        <v>0</v>
      </c>
      <c r="T822" s="142">
        <f>S822*H822</f>
        <v>0</v>
      </c>
      <c r="AR822" s="143" t="s">
        <v>297</v>
      </c>
      <c r="AT822" s="143" t="s">
        <v>212</v>
      </c>
      <c r="AU822" s="143" t="s">
        <v>82</v>
      </c>
      <c r="AY822" s="18" t="s">
        <v>208</v>
      </c>
      <c r="BE822" s="144">
        <f>IF(N822="základní",J822,0)</f>
        <v>0</v>
      </c>
      <c r="BF822" s="144">
        <f>IF(N822="snížená",J822,0)</f>
        <v>0</v>
      </c>
      <c r="BG822" s="144">
        <f>IF(N822="zákl. přenesená",J822,0)</f>
        <v>0</v>
      </c>
      <c r="BH822" s="144">
        <f>IF(N822="sníž. přenesená",J822,0)</f>
        <v>0</v>
      </c>
      <c r="BI822" s="144">
        <f>IF(N822="nulová",J822,0)</f>
        <v>0</v>
      </c>
      <c r="BJ822" s="18" t="s">
        <v>80</v>
      </c>
      <c r="BK822" s="144">
        <f>ROUND(I822*H822,2)</f>
        <v>0</v>
      </c>
      <c r="BL822" s="18" t="s">
        <v>297</v>
      </c>
      <c r="BM822" s="143" t="s">
        <v>2365</v>
      </c>
    </row>
    <row r="823" spans="2:47" s="1" customFormat="1" ht="19.5">
      <c r="B823" s="33"/>
      <c r="D823" s="145" t="s">
        <v>218</v>
      </c>
      <c r="F823" s="146" t="s">
        <v>2366</v>
      </c>
      <c r="I823" s="147"/>
      <c r="L823" s="33"/>
      <c r="M823" s="148"/>
      <c r="T823" s="54"/>
      <c r="AT823" s="18" t="s">
        <v>218</v>
      </c>
      <c r="AU823" s="18" t="s">
        <v>82</v>
      </c>
    </row>
    <row r="824" spans="2:47" s="1" customFormat="1" ht="12">
      <c r="B824" s="33"/>
      <c r="D824" s="149" t="s">
        <v>220</v>
      </c>
      <c r="F824" s="150" t="s">
        <v>2367</v>
      </c>
      <c r="I824" s="147"/>
      <c r="L824" s="33"/>
      <c r="M824" s="148"/>
      <c r="T824" s="54"/>
      <c r="AT824" s="18" t="s">
        <v>220</v>
      </c>
      <c r="AU824" s="18" t="s">
        <v>82</v>
      </c>
    </row>
    <row r="825" spans="2:51" s="13" customFormat="1" ht="12">
      <c r="B825" s="157"/>
      <c r="D825" s="145" t="s">
        <v>222</v>
      </c>
      <c r="E825" s="158" t="s">
        <v>19</v>
      </c>
      <c r="F825" s="159" t="s">
        <v>2368</v>
      </c>
      <c r="H825" s="160">
        <v>356</v>
      </c>
      <c r="I825" s="161"/>
      <c r="L825" s="157"/>
      <c r="M825" s="162"/>
      <c r="T825" s="163"/>
      <c r="AT825" s="158" t="s">
        <v>222</v>
      </c>
      <c r="AU825" s="158" t="s">
        <v>82</v>
      </c>
      <c r="AV825" s="13" t="s">
        <v>82</v>
      </c>
      <c r="AW825" s="13" t="s">
        <v>35</v>
      </c>
      <c r="AX825" s="13" t="s">
        <v>80</v>
      </c>
      <c r="AY825" s="158" t="s">
        <v>208</v>
      </c>
    </row>
    <row r="826" spans="2:65" s="1" customFormat="1" ht="16.5" customHeight="1">
      <c r="B826" s="33"/>
      <c r="C826" s="171" t="s">
        <v>2369</v>
      </c>
      <c r="D826" s="171" t="s">
        <v>242</v>
      </c>
      <c r="E826" s="172" t="s">
        <v>2370</v>
      </c>
      <c r="F826" s="173" t="s">
        <v>2371</v>
      </c>
      <c r="G826" s="174" t="s">
        <v>367</v>
      </c>
      <c r="H826" s="175">
        <v>356</v>
      </c>
      <c r="I826" s="176"/>
      <c r="J826" s="177">
        <f>ROUND(I826*H826,2)</f>
        <v>0</v>
      </c>
      <c r="K826" s="173" t="s">
        <v>216</v>
      </c>
      <c r="L826" s="178"/>
      <c r="M826" s="179" t="s">
        <v>19</v>
      </c>
      <c r="N826" s="180" t="s">
        <v>45</v>
      </c>
      <c r="P826" s="141">
        <f>O826*H826</f>
        <v>0</v>
      </c>
      <c r="Q826" s="141">
        <v>5E-05</v>
      </c>
      <c r="R826" s="141">
        <f>Q826*H826</f>
        <v>0.0178</v>
      </c>
      <c r="S826" s="141">
        <v>0</v>
      </c>
      <c r="T826" s="142">
        <f>S826*H826</f>
        <v>0</v>
      </c>
      <c r="AR826" s="143" t="s">
        <v>304</v>
      </c>
      <c r="AT826" s="143" t="s">
        <v>242</v>
      </c>
      <c r="AU826" s="143" t="s">
        <v>82</v>
      </c>
      <c r="AY826" s="18" t="s">
        <v>208</v>
      </c>
      <c r="BE826" s="144">
        <f>IF(N826="základní",J826,0)</f>
        <v>0</v>
      </c>
      <c r="BF826" s="144">
        <f>IF(N826="snížená",J826,0)</f>
        <v>0</v>
      </c>
      <c r="BG826" s="144">
        <f>IF(N826="zákl. přenesená",J826,0)</f>
        <v>0</v>
      </c>
      <c r="BH826" s="144">
        <f>IF(N826="sníž. přenesená",J826,0)</f>
        <v>0</v>
      </c>
      <c r="BI826" s="144">
        <f>IF(N826="nulová",J826,0)</f>
        <v>0</v>
      </c>
      <c r="BJ826" s="18" t="s">
        <v>80</v>
      </c>
      <c r="BK826" s="144">
        <f>ROUND(I826*H826,2)</f>
        <v>0</v>
      </c>
      <c r="BL826" s="18" t="s">
        <v>297</v>
      </c>
      <c r="BM826" s="143" t="s">
        <v>2372</v>
      </c>
    </row>
    <row r="827" spans="2:47" s="1" customFormat="1" ht="12">
      <c r="B827" s="33"/>
      <c r="D827" s="145" t="s">
        <v>218</v>
      </c>
      <c r="F827" s="146" t="s">
        <v>2371</v>
      </c>
      <c r="I827" s="147"/>
      <c r="L827" s="33"/>
      <c r="M827" s="148"/>
      <c r="T827" s="54"/>
      <c r="AT827" s="18" t="s">
        <v>218</v>
      </c>
      <c r="AU827" s="18" t="s">
        <v>82</v>
      </c>
    </row>
    <row r="828" spans="2:65" s="1" customFormat="1" ht="24.2" customHeight="1">
      <c r="B828" s="33"/>
      <c r="C828" s="132" t="s">
        <v>2373</v>
      </c>
      <c r="D828" s="132" t="s">
        <v>212</v>
      </c>
      <c r="E828" s="133" t="s">
        <v>2374</v>
      </c>
      <c r="F828" s="134" t="s">
        <v>2375</v>
      </c>
      <c r="G828" s="135" t="s">
        <v>215</v>
      </c>
      <c r="H828" s="136">
        <v>7.28</v>
      </c>
      <c r="I828" s="137"/>
      <c r="J828" s="138">
        <f>ROUND(I828*H828,2)</f>
        <v>0</v>
      </c>
      <c r="K828" s="134" t="s">
        <v>216</v>
      </c>
      <c r="L828" s="33"/>
      <c r="M828" s="139" t="s">
        <v>19</v>
      </c>
      <c r="N828" s="140" t="s">
        <v>45</v>
      </c>
      <c r="P828" s="141">
        <f>O828*H828</f>
        <v>0</v>
      </c>
      <c r="Q828" s="141">
        <v>0.0003</v>
      </c>
      <c r="R828" s="141">
        <f>Q828*H828</f>
        <v>0.0021839999999999997</v>
      </c>
      <c r="S828" s="141">
        <v>0</v>
      </c>
      <c r="T828" s="142">
        <f>S828*H828</f>
        <v>0</v>
      </c>
      <c r="AR828" s="143" t="s">
        <v>297</v>
      </c>
      <c r="AT828" s="143" t="s">
        <v>212</v>
      </c>
      <c r="AU828" s="143" t="s">
        <v>82</v>
      </c>
      <c r="AY828" s="18" t="s">
        <v>208</v>
      </c>
      <c r="BE828" s="144">
        <f>IF(N828="základní",J828,0)</f>
        <v>0</v>
      </c>
      <c r="BF828" s="144">
        <f>IF(N828="snížená",J828,0)</f>
        <v>0</v>
      </c>
      <c r="BG828" s="144">
        <f>IF(N828="zákl. přenesená",J828,0)</f>
        <v>0</v>
      </c>
      <c r="BH828" s="144">
        <f>IF(N828="sníž. přenesená",J828,0)</f>
        <v>0</v>
      </c>
      <c r="BI828" s="144">
        <f>IF(N828="nulová",J828,0)</f>
        <v>0</v>
      </c>
      <c r="BJ828" s="18" t="s">
        <v>80</v>
      </c>
      <c r="BK828" s="144">
        <f>ROUND(I828*H828,2)</f>
        <v>0</v>
      </c>
      <c r="BL828" s="18" t="s">
        <v>297</v>
      </c>
      <c r="BM828" s="143" t="s">
        <v>2376</v>
      </c>
    </row>
    <row r="829" spans="2:47" s="1" customFormat="1" ht="19.5">
      <c r="B829" s="33"/>
      <c r="D829" s="145" t="s">
        <v>218</v>
      </c>
      <c r="F829" s="146" t="s">
        <v>2377</v>
      </c>
      <c r="I829" s="147"/>
      <c r="L829" s="33"/>
      <c r="M829" s="148"/>
      <c r="T829" s="54"/>
      <c r="AT829" s="18" t="s">
        <v>218</v>
      </c>
      <c r="AU829" s="18" t="s">
        <v>82</v>
      </c>
    </row>
    <row r="830" spans="2:47" s="1" customFormat="1" ht="12">
      <c r="B830" s="33"/>
      <c r="D830" s="149" t="s">
        <v>220</v>
      </c>
      <c r="F830" s="150" t="s">
        <v>2378</v>
      </c>
      <c r="I830" s="147"/>
      <c r="L830" s="33"/>
      <c r="M830" s="148"/>
      <c r="T830" s="54"/>
      <c r="AT830" s="18" t="s">
        <v>220</v>
      </c>
      <c r="AU830" s="18" t="s">
        <v>82</v>
      </c>
    </row>
    <row r="831" spans="2:51" s="13" customFormat="1" ht="12">
      <c r="B831" s="157"/>
      <c r="D831" s="145" t="s">
        <v>222</v>
      </c>
      <c r="E831" s="158" t="s">
        <v>19</v>
      </c>
      <c r="F831" s="159" t="s">
        <v>2335</v>
      </c>
      <c r="H831" s="160">
        <v>7.28</v>
      </c>
      <c r="I831" s="161"/>
      <c r="L831" s="157"/>
      <c r="M831" s="162"/>
      <c r="T831" s="163"/>
      <c r="AT831" s="158" t="s">
        <v>222</v>
      </c>
      <c r="AU831" s="158" t="s">
        <v>82</v>
      </c>
      <c r="AV831" s="13" t="s">
        <v>82</v>
      </c>
      <c r="AW831" s="13" t="s">
        <v>35</v>
      </c>
      <c r="AX831" s="13" t="s">
        <v>80</v>
      </c>
      <c r="AY831" s="158" t="s">
        <v>208</v>
      </c>
    </row>
    <row r="832" spans="2:65" s="1" customFormat="1" ht="16.5" customHeight="1">
      <c r="B832" s="33"/>
      <c r="C832" s="171" t="s">
        <v>2379</v>
      </c>
      <c r="D832" s="171" t="s">
        <v>242</v>
      </c>
      <c r="E832" s="172" t="s">
        <v>1449</v>
      </c>
      <c r="F832" s="173" t="s">
        <v>1450</v>
      </c>
      <c r="G832" s="174" t="s">
        <v>215</v>
      </c>
      <c r="H832" s="175">
        <v>8.485</v>
      </c>
      <c r="I832" s="176"/>
      <c r="J832" s="177">
        <f>ROUND(I832*H832,2)</f>
        <v>0</v>
      </c>
      <c r="K832" s="173" t="s">
        <v>216</v>
      </c>
      <c r="L832" s="178"/>
      <c r="M832" s="179" t="s">
        <v>19</v>
      </c>
      <c r="N832" s="180" t="s">
        <v>45</v>
      </c>
      <c r="P832" s="141">
        <f>O832*H832</f>
        <v>0</v>
      </c>
      <c r="Q832" s="141">
        <v>0.0022</v>
      </c>
      <c r="R832" s="141">
        <f>Q832*H832</f>
        <v>0.018667</v>
      </c>
      <c r="S832" s="141">
        <v>0</v>
      </c>
      <c r="T832" s="142">
        <f>S832*H832</f>
        <v>0</v>
      </c>
      <c r="AR832" s="143" t="s">
        <v>304</v>
      </c>
      <c r="AT832" s="143" t="s">
        <v>242</v>
      </c>
      <c r="AU832" s="143" t="s">
        <v>82</v>
      </c>
      <c r="AY832" s="18" t="s">
        <v>208</v>
      </c>
      <c r="BE832" s="144">
        <f>IF(N832="základní",J832,0)</f>
        <v>0</v>
      </c>
      <c r="BF832" s="144">
        <f>IF(N832="snížená",J832,0)</f>
        <v>0</v>
      </c>
      <c r="BG832" s="144">
        <f>IF(N832="zákl. přenesená",J832,0)</f>
        <v>0</v>
      </c>
      <c r="BH832" s="144">
        <f>IF(N832="sníž. přenesená",J832,0)</f>
        <v>0</v>
      </c>
      <c r="BI832" s="144">
        <f>IF(N832="nulová",J832,0)</f>
        <v>0</v>
      </c>
      <c r="BJ832" s="18" t="s">
        <v>80</v>
      </c>
      <c r="BK832" s="144">
        <f>ROUND(I832*H832,2)</f>
        <v>0</v>
      </c>
      <c r="BL832" s="18" t="s">
        <v>297</v>
      </c>
      <c r="BM832" s="143" t="s">
        <v>2380</v>
      </c>
    </row>
    <row r="833" spans="2:47" s="1" customFormat="1" ht="12">
      <c r="B833" s="33"/>
      <c r="D833" s="145" t="s">
        <v>218</v>
      </c>
      <c r="F833" s="146" t="s">
        <v>1450</v>
      </c>
      <c r="I833" s="147"/>
      <c r="L833" s="33"/>
      <c r="M833" s="148"/>
      <c r="T833" s="54"/>
      <c r="AT833" s="18" t="s">
        <v>218</v>
      </c>
      <c r="AU833" s="18" t="s">
        <v>82</v>
      </c>
    </row>
    <row r="834" spans="2:51" s="13" customFormat="1" ht="12">
      <c r="B834" s="157"/>
      <c r="D834" s="145" t="s">
        <v>222</v>
      </c>
      <c r="F834" s="159" t="s">
        <v>2381</v>
      </c>
      <c r="H834" s="160">
        <v>8.485</v>
      </c>
      <c r="I834" s="161"/>
      <c r="L834" s="157"/>
      <c r="M834" s="162"/>
      <c r="T834" s="163"/>
      <c r="AT834" s="158" t="s">
        <v>222</v>
      </c>
      <c r="AU834" s="158" t="s">
        <v>82</v>
      </c>
      <c r="AV834" s="13" t="s">
        <v>82</v>
      </c>
      <c r="AW834" s="13" t="s">
        <v>4</v>
      </c>
      <c r="AX834" s="13" t="s">
        <v>80</v>
      </c>
      <c r="AY834" s="158" t="s">
        <v>208</v>
      </c>
    </row>
    <row r="835" spans="2:65" s="1" customFormat="1" ht="16.5" customHeight="1">
      <c r="B835" s="33"/>
      <c r="C835" s="132" t="s">
        <v>2382</v>
      </c>
      <c r="D835" s="132" t="s">
        <v>212</v>
      </c>
      <c r="E835" s="133" t="s">
        <v>2383</v>
      </c>
      <c r="F835" s="134" t="s">
        <v>2384</v>
      </c>
      <c r="G835" s="135" t="s">
        <v>367</v>
      </c>
      <c r="H835" s="136">
        <v>3</v>
      </c>
      <c r="I835" s="137"/>
      <c r="J835" s="138">
        <f>ROUND(I835*H835,2)</f>
        <v>0</v>
      </c>
      <c r="K835" s="134" t="s">
        <v>216</v>
      </c>
      <c r="L835" s="33"/>
      <c r="M835" s="139" t="s">
        <v>19</v>
      </c>
      <c r="N835" s="140" t="s">
        <v>45</v>
      </c>
      <c r="P835" s="141">
        <f>O835*H835</f>
        <v>0</v>
      </c>
      <c r="Q835" s="141">
        <v>0.0001</v>
      </c>
      <c r="R835" s="141">
        <f>Q835*H835</f>
        <v>0.00030000000000000003</v>
      </c>
      <c r="S835" s="141">
        <v>0</v>
      </c>
      <c r="T835" s="142">
        <f>S835*H835</f>
        <v>0</v>
      </c>
      <c r="AR835" s="143" t="s">
        <v>297</v>
      </c>
      <c r="AT835" s="143" t="s">
        <v>212</v>
      </c>
      <c r="AU835" s="143" t="s">
        <v>82</v>
      </c>
      <c r="AY835" s="18" t="s">
        <v>208</v>
      </c>
      <c r="BE835" s="144">
        <f>IF(N835="základní",J835,0)</f>
        <v>0</v>
      </c>
      <c r="BF835" s="144">
        <f>IF(N835="snížená",J835,0)</f>
        <v>0</v>
      </c>
      <c r="BG835" s="144">
        <f>IF(N835="zákl. přenesená",J835,0)</f>
        <v>0</v>
      </c>
      <c r="BH835" s="144">
        <f>IF(N835="sníž. přenesená",J835,0)</f>
        <v>0</v>
      </c>
      <c r="BI835" s="144">
        <f>IF(N835="nulová",J835,0)</f>
        <v>0</v>
      </c>
      <c r="BJ835" s="18" t="s">
        <v>80</v>
      </c>
      <c r="BK835" s="144">
        <f>ROUND(I835*H835,2)</f>
        <v>0</v>
      </c>
      <c r="BL835" s="18" t="s">
        <v>297</v>
      </c>
      <c r="BM835" s="143" t="s">
        <v>2385</v>
      </c>
    </row>
    <row r="836" spans="2:47" s="1" customFormat="1" ht="12">
      <c r="B836" s="33"/>
      <c r="D836" s="145" t="s">
        <v>218</v>
      </c>
      <c r="F836" s="146" t="s">
        <v>2386</v>
      </c>
      <c r="I836" s="147"/>
      <c r="L836" s="33"/>
      <c r="M836" s="148"/>
      <c r="T836" s="54"/>
      <c r="AT836" s="18" t="s">
        <v>218</v>
      </c>
      <c r="AU836" s="18" t="s">
        <v>82</v>
      </c>
    </row>
    <row r="837" spans="2:47" s="1" customFormat="1" ht="12">
      <c r="B837" s="33"/>
      <c r="D837" s="149" t="s">
        <v>220</v>
      </c>
      <c r="F837" s="150" t="s">
        <v>2387</v>
      </c>
      <c r="I837" s="147"/>
      <c r="L837" s="33"/>
      <c r="M837" s="148"/>
      <c r="T837" s="54"/>
      <c r="AT837" s="18" t="s">
        <v>220</v>
      </c>
      <c r="AU837" s="18" t="s">
        <v>82</v>
      </c>
    </row>
    <row r="838" spans="2:65" s="1" customFormat="1" ht="16.5" customHeight="1">
      <c r="B838" s="33"/>
      <c r="C838" s="171" t="s">
        <v>2388</v>
      </c>
      <c r="D838" s="171" t="s">
        <v>242</v>
      </c>
      <c r="E838" s="172" t="s">
        <v>2389</v>
      </c>
      <c r="F838" s="173" t="s">
        <v>2390</v>
      </c>
      <c r="G838" s="174" t="s">
        <v>367</v>
      </c>
      <c r="H838" s="175">
        <v>3</v>
      </c>
      <c r="I838" s="176"/>
      <c r="J838" s="177">
        <f>ROUND(I838*H838,2)</f>
        <v>0</v>
      </c>
      <c r="K838" s="173" t="s">
        <v>216</v>
      </c>
      <c r="L838" s="178"/>
      <c r="M838" s="179" t="s">
        <v>19</v>
      </c>
      <c r="N838" s="180" t="s">
        <v>45</v>
      </c>
      <c r="P838" s="141">
        <f>O838*H838</f>
        <v>0</v>
      </c>
      <c r="Q838" s="141">
        <v>0.00026</v>
      </c>
      <c r="R838" s="141">
        <f>Q838*H838</f>
        <v>0.0007799999999999999</v>
      </c>
      <c r="S838" s="141">
        <v>0</v>
      </c>
      <c r="T838" s="142">
        <f>S838*H838</f>
        <v>0</v>
      </c>
      <c r="AR838" s="143" t="s">
        <v>304</v>
      </c>
      <c r="AT838" s="143" t="s">
        <v>242</v>
      </c>
      <c r="AU838" s="143" t="s">
        <v>82</v>
      </c>
      <c r="AY838" s="18" t="s">
        <v>208</v>
      </c>
      <c r="BE838" s="144">
        <f>IF(N838="základní",J838,0)</f>
        <v>0</v>
      </c>
      <c r="BF838" s="144">
        <f>IF(N838="snížená",J838,0)</f>
        <v>0</v>
      </c>
      <c r="BG838" s="144">
        <f>IF(N838="zákl. přenesená",J838,0)</f>
        <v>0</v>
      </c>
      <c r="BH838" s="144">
        <f>IF(N838="sníž. přenesená",J838,0)</f>
        <v>0</v>
      </c>
      <c r="BI838" s="144">
        <f>IF(N838="nulová",J838,0)</f>
        <v>0</v>
      </c>
      <c r="BJ838" s="18" t="s">
        <v>80</v>
      </c>
      <c r="BK838" s="144">
        <f>ROUND(I838*H838,2)</f>
        <v>0</v>
      </c>
      <c r="BL838" s="18" t="s">
        <v>297</v>
      </c>
      <c r="BM838" s="143" t="s">
        <v>2391</v>
      </c>
    </row>
    <row r="839" spans="2:47" s="1" customFormat="1" ht="12">
      <c r="B839" s="33"/>
      <c r="D839" s="145" t="s">
        <v>218</v>
      </c>
      <c r="F839" s="146" t="s">
        <v>2390</v>
      </c>
      <c r="I839" s="147"/>
      <c r="L839" s="33"/>
      <c r="M839" s="148"/>
      <c r="T839" s="54"/>
      <c r="AT839" s="18" t="s">
        <v>218</v>
      </c>
      <c r="AU839" s="18" t="s">
        <v>82</v>
      </c>
    </row>
    <row r="840" spans="2:65" s="1" customFormat="1" ht="16.5" customHeight="1">
      <c r="B840" s="33"/>
      <c r="C840" s="132" t="s">
        <v>2392</v>
      </c>
      <c r="D840" s="132" t="s">
        <v>212</v>
      </c>
      <c r="E840" s="133" t="s">
        <v>2393</v>
      </c>
      <c r="F840" s="134" t="s">
        <v>2394</v>
      </c>
      <c r="G840" s="135" t="s">
        <v>236</v>
      </c>
      <c r="H840" s="136">
        <v>66.52</v>
      </c>
      <c r="I840" s="137"/>
      <c r="J840" s="138">
        <f>ROUND(I840*H840,2)</f>
        <v>0</v>
      </c>
      <c r="K840" s="134" t="s">
        <v>216</v>
      </c>
      <c r="L840" s="33"/>
      <c r="M840" s="139" t="s">
        <v>19</v>
      </c>
      <c r="N840" s="140" t="s">
        <v>45</v>
      </c>
      <c r="P840" s="141">
        <f>O840*H840</f>
        <v>0</v>
      </c>
      <c r="Q840" s="141">
        <v>0</v>
      </c>
      <c r="R840" s="141">
        <f>Q840*H840</f>
        <v>0</v>
      </c>
      <c r="S840" s="141">
        <v>0</v>
      </c>
      <c r="T840" s="142">
        <f>S840*H840</f>
        <v>0</v>
      </c>
      <c r="AR840" s="143" t="s">
        <v>297</v>
      </c>
      <c r="AT840" s="143" t="s">
        <v>212</v>
      </c>
      <c r="AU840" s="143" t="s">
        <v>82</v>
      </c>
      <c r="AY840" s="18" t="s">
        <v>208</v>
      </c>
      <c r="BE840" s="144">
        <f>IF(N840="základní",J840,0)</f>
        <v>0</v>
      </c>
      <c r="BF840" s="144">
        <f>IF(N840="snížená",J840,0)</f>
        <v>0</v>
      </c>
      <c r="BG840" s="144">
        <f>IF(N840="zákl. přenesená",J840,0)</f>
        <v>0</v>
      </c>
      <c r="BH840" s="144">
        <f>IF(N840="sníž. přenesená",J840,0)</f>
        <v>0</v>
      </c>
      <c r="BI840" s="144">
        <f>IF(N840="nulová",J840,0)</f>
        <v>0</v>
      </c>
      <c r="BJ840" s="18" t="s">
        <v>80</v>
      </c>
      <c r="BK840" s="144">
        <f>ROUND(I840*H840,2)</f>
        <v>0</v>
      </c>
      <c r="BL840" s="18" t="s">
        <v>297</v>
      </c>
      <c r="BM840" s="143" t="s">
        <v>2395</v>
      </c>
    </row>
    <row r="841" spans="2:47" s="1" customFormat="1" ht="12">
      <c r="B841" s="33"/>
      <c r="D841" s="145" t="s">
        <v>218</v>
      </c>
      <c r="F841" s="146" t="s">
        <v>2396</v>
      </c>
      <c r="I841" s="147"/>
      <c r="L841" s="33"/>
      <c r="M841" s="148"/>
      <c r="T841" s="54"/>
      <c r="AT841" s="18" t="s">
        <v>218</v>
      </c>
      <c r="AU841" s="18" t="s">
        <v>82</v>
      </c>
    </row>
    <row r="842" spans="2:47" s="1" customFormat="1" ht="12">
      <c r="B842" s="33"/>
      <c r="D842" s="149" t="s">
        <v>220</v>
      </c>
      <c r="F842" s="150" t="s">
        <v>2397</v>
      </c>
      <c r="I842" s="147"/>
      <c r="L842" s="33"/>
      <c r="M842" s="148"/>
      <c r="T842" s="54"/>
      <c r="AT842" s="18" t="s">
        <v>220</v>
      </c>
      <c r="AU842" s="18" t="s">
        <v>82</v>
      </c>
    </row>
    <row r="843" spans="2:51" s="13" customFormat="1" ht="12">
      <c r="B843" s="157"/>
      <c r="D843" s="145" t="s">
        <v>222</v>
      </c>
      <c r="E843" s="158" t="s">
        <v>19</v>
      </c>
      <c r="F843" s="159" t="s">
        <v>2398</v>
      </c>
      <c r="H843" s="160">
        <v>55.8</v>
      </c>
      <c r="I843" s="161"/>
      <c r="L843" s="157"/>
      <c r="M843" s="162"/>
      <c r="T843" s="163"/>
      <c r="AT843" s="158" t="s">
        <v>222</v>
      </c>
      <c r="AU843" s="158" t="s">
        <v>82</v>
      </c>
      <c r="AV843" s="13" t="s">
        <v>82</v>
      </c>
      <c r="AW843" s="13" t="s">
        <v>35</v>
      </c>
      <c r="AX843" s="13" t="s">
        <v>74</v>
      </c>
      <c r="AY843" s="158" t="s">
        <v>208</v>
      </c>
    </row>
    <row r="844" spans="2:51" s="13" customFormat="1" ht="12">
      <c r="B844" s="157"/>
      <c r="D844" s="145" t="s">
        <v>222</v>
      </c>
      <c r="E844" s="158" t="s">
        <v>19</v>
      </c>
      <c r="F844" s="159" t="s">
        <v>2399</v>
      </c>
      <c r="H844" s="160">
        <v>10.72</v>
      </c>
      <c r="I844" s="161"/>
      <c r="L844" s="157"/>
      <c r="M844" s="162"/>
      <c r="T844" s="163"/>
      <c r="AT844" s="158" t="s">
        <v>222</v>
      </c>
      <c r="AU844" s="158" t="s">
        <v>82</v>
      </c>
      <c r="AV844" s="13" t="s">
        <v>82</v>
      </c>
      <c r="AW844" s="13" t="s">
        <v>35</v>
      </c>
      <c r="AX844" s="13" t="s">
        <v>74</v>
      </c>
      <c r="AY844" s="158" t="s">
        <v>208</v>
      </c>
    </row>
    <row r="845" spans="2:51" s="14" customFormat="1" ht="12">
      <c r="B845" s="164"/>
      <c r="D845" s="145" t="s">
        <v>222</v>
      </c>
      <c r="E845" s="165" t="s">
        <v>19</v>
      </c>
      <c r="F845" s="166" t="s">
        <v>226</v>
      </c>
      <c r="H845" s="167">
        <v>66.52</v>
      </c>
      <c r="I845" s="168"/>
      <c r="L845" s="164"/>
      <c r="M845" s="169"/>
      <c r="T845" s="170"/>
      <c r="AT845" s="165" t="s">
        <v>222</v>
      </c>
      <c r="AU845" s="165" t="s">
        <v>82</v>
      </c>
      <c r="AV845" s="14" t="s">
        <v>112</v>
      </c>
      <c r="AW845" s="14" t="s">
        <v>35</v>
      </c>
      <c r="AX845" s="14" t="s">
        <v>80</v>
      </c>
      <c r="AY845" s="165" t="s">
        <v>208</v>
      </c>
    </row>
    <row r="846" spans="2:65" s="1" customFormat="1" ht="16.5" customHeight="1">
      <c r="B846" s="33"/>
      <c r="C846" s="171" t="s">
        <v>2400</v>
      </c>
      <c r="D846" s="171" t="s">
        <v>242</v>
      </c>
      <c r="E846" s="172" t="s">
        <v>2401</v>
      </c>
      <c r="F846" s="173" t="s">
        <v>2402</v>
      </c>
      <c r="G846" s="174" t="s">
        <v>236</v>
      </c>
      <c r="H846" s="175">
        <v>69.846</v>
      </c>
      <c r="I846" s="176"/>
      <c r="J846" s="177">
        <f>ROUND(I846*H846,2)</f>
        <v>0</v>
      </c>
      <c r="K846" s="173" t="s">
        <v>216</v>
      </c>
      <c r="L846" s="178"/>
      <c r="M846" s="179" t="s">
        <v>19</v>
      </c>
      <c r="N846" s="180" t="s">
        <v>45</v>
      </c>
      <c r="P846" s="141">
        <f>O846*H846</f>
        <v>0</v>
      </c>
      <c r="Q846" s="141">
        <v>0.0005</v>
      </c>
      <c r="R846" s="141">
        <f>Q846*H846</f>
        <v>0.034923</v>
      </c>
      <c r="S846" s="141">
        <v>0</v>
      </c>
      <c r="T846" s="142">
        <f>S846*H846</f>
        <v>0</v>
      </c>
      <c r="AR846" s="143" t="s">
        <v>304</v>
      </c>
      <c r="AT846" s="143" t="s">
        <v>242</v>
      </c>
      <c r="AU846" s="143" t="s">
        <v>82</v>
      </c>
      <c r="AY846" s="18" t="s">
        <v>208</v>
      </c>
      <c r="BE846" s="144">
        <f>IF(N846="základní",J846,0)</f>
        <v>0</v>
      </c>
      <c r="BF846" s="144">
        <f>IF(N846="snížená",J846,0)</f>
        <v>0</v>
      </c>
      <c r="BG846" s="144">
        <f>IF(N846="zákl. přenesená",J846,0)</f>
        <v>0</v>
      </c>
      <c r="BH846" s="144">
        <f>IF(N846="sníž. přenesená",J846,0)</f>
        <v>0</v>
      </c>
      <c r="BI846" s="144">
        <f>IF(N846="nulová",J846,0)</f>
        <v>0</v>
      </c>
      <c r="BJ846" s="18" t="s">
        <v>80</v>
      </c>
      <c r="BK846" s="144">
        <f>ROUND(I846*H846,2)</f>
        <v>0</v>
      </c>
      <c r="BL846" s="18" t="s">
        <v>297</v>
      </c>
      <c r="BM846" s="143" t="s">
        <v>2403</v>
      </c>
    </row>
    <row r="847" spans="2:47" s="1" customFormat="1" ht="12">
      <c r="B847" s="33"/>
      <c r="D847" s="145" t="s">
        <v>218</v>
      </c>
      <c r="F847" s="146" t="s">
        <v>2402</v>
      </c>
      <c r="I847" s="147"/>
      <c r="L847" s="33"/>
      <c r="M847" s="148"/>
      <c r="T847" s="54"/>
      <c r="AT847" s="18" t="s">
        <v>218</v>
      </c>
      <c r="AU847" s="18" t="s">
        <v>82</v>
      </c>
    </row>
    <row r="848" spans="2:51" s="13" customFormat="1" ht="12">
      <c r="B848" s="157"/>
      <c r="D848" s="145" t="s">
        <v>222</v>
      </c>
      <c r="F848" s="159" t="s">
        <v>2404</v>
      </c>
      <c r="H848" s="160">
        <v>69.846</v>
      </c>
      <c r="I848" s="161"/>
      <c r="L848" s="157"/>
      <c r="M848" s="162"/>
      <c r="T848" s="163"/>
      <c r="AT848" s="158" t="s">
        <v>222</v>
      </c>
      <c r="AU848" s="158" t="s">
        <v>82</v>
      </c>
      <c r="AV848" s="13" t="s">
        <v>82</v>
      </c>
      <c r="AW848" s="13" t="s">
        <v>4</v>
      </c>
      <c r="AX848" s="13" t="s">
        <v>80</v>
      </c>
      <c r="AY848" s="158" t="s">
        <v>208</v>
      </c>
    </row>
    <row r="849" spans="2:65" s="1" customFormat="1" ht="16.5" customHeight="1">
      <c r="B849" s="33"/>
      <c r="C849" s="132" t="s">
        <v>2405</v>
      </c>
      <c r="D849" s="132" t="s">
        <v>212</v>
      </c>
      <c r="E849" s="133" t="s">
        <v>2406</v>
      </c>
      <c r="F849" s="134" t="s">
        <v>2407</v>
      </c>
      <c r="G849" s="135" t="s">
        <v>215</v>
      </c>
      <c r="H849" s="136">
        <v>167.202</v>
      </c>
      <c r="I849" s="137"/>
      <c r="J849" s="138">
        <f>ROUND(I849*H849,2)</f>
        <v>0</v>
      </c>
      <c r="K849" s="134" t="s">
        <v>216</v>
      </c>
      <c r="L849" s="33"/>
      <c r="M849" s="139" t="s">
        <v>19</v>
      </c>
      <c r="N849" s="140" t="s">
        <v>45</v>
      </c>
      <c r="P849" s="141">
        <f>O849*H849</f>
        <v>0</v>
      </c>
      <c r="Q849" s="141">
        <v>0</v>
      </c>
      <c r="R849" s="141">
        <f>Q849*H849</f>
        <v>0</v>
      </c>
      <c r="S849" s="141">
        <v>0</v>
      </c>
      <c r="T849" s="142">
        <f>S849*H849</f>
        <v>0</v>
      </c>
      <c r="AR849" s="143" t="s">
        <v>297</v>
      </c>
      <c r="AT849" s="143" t="s">
        <v>212</v>
      </c>
      <c r="AU849" s="143" t="s">
        <v>82</v>
      </c>
      <c r="AY849" s="18" t="s">
        <v>208</v>
      </c>
      <c r="BE849" s="144">
        <f>IF(N849="základní",J849,0)</f>
        <v>0</v>
      </c>
      <c r="BF849" s="144">
        <f>IF(N849="snížená",J849,0)</f>
        <v>0</v>
      </c>
      <c r="BG849" s="144">
        <f>IF(N849="zákl. přenesená",J849,0)</f>
        <v>0</v>
      </c>
      <c r="BH849" s="144">
        <f>IF(N849="sníž. přenesená",J849,0)</f>
        <v>0</v>
      </c>
      <c r="BI849" s="144">
        <f>IF(N849="nulová",J849,0)</f>
        <v>0</v>
      </c>
      <c r="BJ849" s="18" t="s">
        <v>80</v>
      </c>
      <c r="BK849" s="144">
        <f>ROUND(I849*H849,2)</f>
        <v>0</v>
      </c>
      <c r="BL849" s="18" t="s">
        <v>297</v>
      </c>
      <c r="BM849" s="143" t="s">
        <v>2408</v>
      </c>
    </row>
    <row r="850" spans="2:47" s="1" customFormat="1" ht="19.5">
      <c r="B850" s="33"/>
      <c r="D850" s="145" t="s">
        <v>218</v>
      </c>
      <c r="F850" s="146" t="s">
        <v>2409</v>
      </c>
      <c r="I850" s="147"/>
      <c r="L850" s="33"/>
      <c r="M850" s="148"/>
      <c r="T850" s="54"/>
      <c r="AT850" s="18" t="s">
        <v>218</v>
      </c>
      <c r="AU850" s="18" t="s">
        <v>82</v>
      </c>
    </row>
    <row r="851" spans="2:47" s="1" customFormat="1" ht="12">
      <c r="B851" s="33"/>
      <c r="D851" s="149" t="s">
        <v>220</v>
      </c>
      <c r="F851" s="150" t="s">
        <v>2410</v>
      </c>
      <c r="I851" s="147"/>
      <c r="L851" s="33"/>
      <c r="M851" s="148"/>
      <c r="T851" s="54"/>
      <c r="AT851" s="18" t="s">
        <v>220</v>
      </c>
      <c r="AU851" s="18" t="s">
        <v>82</v>
      </c>
    </row>
    <row r="852" spans="2:65" s="1" customFormat="1" ht="16.5" customHeight="1">
      <c r="B852" s="33"/>
      <c r="C852" s="171" t="s">
        <v>2411</v>
      </c>
      <c r="D852" s="171" t="s">
        <v>242</v>
      </c>
      <c r="E852" s="172" t="s">
        <v>1621</v>
      </c>
      <c r="F852" s="173" t="s">
        <v>1622</v>
      </c>
      <c r="G852" s="174" t="s">
        <v>215</v>
      </c>
      <c r="H852" s="175">
        <v>175.562</v>
      </c>
      <c r="I852" s="176"/>
      <c r="J852" s="177">
        <f>ROUND(I852*H852,2)</f>
        <v>0</v>
      </c>
      <c r="K852" s="173" t="s">
        <v>216</v>
      </c>
      <c r="L852" s="178"/>
      <c r="M852" s="179" t="s">
        <v>19</v>
      </c>
      <c r="N852" s="180" t="s">
        <v>45</v>
      </c>
      <c r="P852" s="141">
        <f>O852*H852</f>
        <v>0</v>
      </c>
      <c r="Q852" s="141">
        <v>0.0003</v>
      </c>
      <c r="R852" s="141">
        <f>Q852*H852</f>
        <v>0.052668599999999996</v>
      </c>
      <c r="S852" s="141">
        <v>0</v>
      </c>
      <c r="T852" s="142">
        <f>S852*H852</f>
        <v>0</v>
      </c>
      <c r="AR852" s="143" t="s">
        <v>304</v>
      </c>
      <c r="AT852" s="143" t="s">
        <v>242</v>
      </c>
      <c r="AU852" s="143" t="s">
        <v>82</v>
      </c>
      <c r="AY852" s="18" t="s">
        <v>208</v>
      </c>
      <c r="BE852" s="144">
        <f>IF(N852="základní",J852,0)</f>
        <v>0</v>
      </c>
      <c r="BF852" s="144">
        <f>IF(N852="snížená",J852,0)</f>
        <v>0</v>
      </c>
      <c r="BG852" s="144">
        <f>IF(N852="zákl. přenesená",J852,0)</f>
        <v>0</v>
      </c>
      <c r="BH852" s="144">
        <f>IF(N852="sníž. přenesená",J852,0)</f>
        <v>0</v>
      </c>
      <c r="BI852" s="144">
        <f>IF(N852="nulová",J852,0)</f>
        <v>0</v>
      </c>
      <c r="BJ852" s="18" t="s">
        <v>80</v>
      </c>
      <c r="BK852" s="144">
        <f>ROUND(I852*H852,2)</f>
        <v>0</v>
      </c>
      <c r="BL852" s="18" t="s">
        <v>297</v>
      </c>
      <c r="BM852" s="143" t="s">
        <v>2412</v>
      </c>
    </row>
    <row r="853" spans="2:47" s="1" customFormat="1" ht="12">
      <c r="B853" s="33"/>
      <c r="D853" s="145" t="s">
        <v>218</v>
      </c>
      <c r="F853" s="146" t="s">
        <v>1622</v>
      </c>
      <c r="I853" s="147"/>
      <c r="L853" s="33"/>
      <c r="M853" s="148"/>
      <c r="T853" s="54"/>
      <c r="AT853" s="18" t="s">
        <v>218</v>
      </c>
      <c r="AU853" s="18" t="s">
        <v>82</v>
      </c>
    </row>
    <row r="854" spans="2:51" s="13" customFormat="1" ht="12">
      <c r="B854" s="157"/>
      <c r="D854" s="145" t="s">
        <v>222</v>
      </c>
      <c r="E854" s="158" t="s">
        <v>19</v>
      </c>
      <c r="F854" s="159" t="s">
        <v>2413</v>
      </c>
      <c r="H854" s="160">
        <v>175.562</v>
      </c>
      <c r="I854" s="161"/>
      <c r="L854" s="157"/>
      <c r="M854" s="162"/>
      <c r="T854" s="163"/>
      <c r="AT854" s="158" t="s">
        <v>222</v>
      </c>
      <c r="AU854" s="158" t="s">
        <v>82</v>
      </c>
      <c r="AV854" s="13" t="s">
        <v>82</v>
      </c>
      <c r="AW854" s="13" t="s">
        <v>35</v>
      </c>
      <c r="AX854" s="13" t="s">
        <v>80</v>
      </c>
      <c r="AY854" s="158" t="s">
        <v>208</v>
      </c>
    </row>
    <row r="855" spans="2:65" s="1" customFormat="1" ht="21.75" customHeight="1">
      <c r="B855" s="33"/>
      <c r="C855" s="132" t="s">
        <v>2414</v>
      </c>
      <c r="D855" s="132" t="s">
        <v>212</v>
      </c>
      <c r="E855" s="133" t="s">
        <v>2415</v>
      </c>
      <c r="F855" s="134" t="s">
        <v>2416</v>
      </c>
      <c r="G855" s="135" t="s">
        <v>215</v>
      </c>
      <c r="H855" s="136">
        <v>167.202</v>
      </c>
      <c r="I855" s="137"/>
      <c r="J855" s="138">
        <f>ROUND(I855*H855,2)</f>
        <v>0</v>
      </c>
      <c r="K855" s="134" t="s">
        <v>216</v>
      </c>
      <c r="L855" s="33"/>
      <c r="M855" s="139" t="s">
        <v>19</v>
      </c>
      <c r="N855" s="140" t="s">
        <v>45</v>
      </c>
      <c r="P855" s="141">
        <f>O855*H855</f>
        <v>0</v>
      </c>
      <c r="Q855" s="141">
        <v>0</v>
      </c>
      <c r="R855" s="141">
        <f>Q855*H855</f>
        <v>0</v>
      </c>
      <c r="S855" s="141">
        <v>0</v>
      </c>
      <c r="T855" s="142">
        <f>S855*H855</f>
        <v>0</v>
      </c>
      <c r="AR855" s="143" t="s">
        <v>297</v>
      </c>
      <c r="AT855" s="143" t="s">
        <v>212</v>
      </c>
      <c r="AU855" s="143" t="s">
        <v>82</v>
      </c>
      <c r="AY855" s="18" t="s">
        <v>208</v>
      </c>
      <c r="BE855" s="144">
        <f>IF(N855="základní",J855,0)</f>
        <v>0</v>
      </c>
      <c r="BF855" s="144">
        <f>IF(N855="snížená",J855,0)</f>
        <v>0</v>
      </c>
      <c r="BG855" s="144">
        <f>IF(N855="zákl. přenesená",J855,0)</f>
        <v>0</v>
      </c>
      <c r="BH855" s="144">
        <f>IF(N855="sníž. přenesená",J855,0)</f>
        <v>0</v>
      </c>
      <c r="BI855" s="144">
        <f>IF(N855="nulová",J855,0)</f>
        <v>0</v>
      </c>
      <c r="BJ855" s="18" t="s">
        <v>80</v>
      </c>
      <c r="BK855" s="144">
        <f>ROUND(I855*H855,2)</f>
        <v>0</v>
      </c>
      <c r="BL855" s="18" t="s">
        <v>297</v>
      </c>
      <c r="BM855" s="143" t="s">
        <v>2417</v>
      </c>
    </row>
    <row r="856" spans="2:47" s="1" customFormat="1" ht="12">
      <c r="B856" s="33"/>
      <c r="D856" s="145" t="s">
        <v>218</v>
      </c>
      <c r="F856" s="146" t="s">
        <v>2418</v>
      </c>
      <c r="I856" s="147"/>
      <c r="L856" s="33"/>
      <c r="M856" s="148"/>
      <c r="T856" s="54"/>
      <c r="AT856" s="18" t="s">
        <v>218</v>
      </c>
      <c r="AU856" s="18" t="s">
        <v>82</v>
      </c>
    </row>
    <row r="857" spans="2:47" s="1" customFormat="1" ht="12">
      <c r="B857" s="33"/>
      <c r="D857" s="149" t="s">
        <v>220</v>
      </c>
      <c r="F857" s="150" t="s">
        <v>2419</v>
      </c>
      <c r="I857" s="147"/>
      <c r="L857" s="33"/>
      <c r="M857" s="148"/>
      <c r="T857" s="54"/>
      <c r="AT857" s="18" t="s">
        <v>220</v>
      </c>
      <c r="AU857" s="18" t="s">
        <v>82</v>
      </c>
    </row>
    <row r="858" spans="2:51" s="12" customFormat="1" ht="12">
      <c r="B858" s="151"/>
      <c r="D858" s="145" t="s">
        <v>222</v>
      </c>
      <c r="E858" s="152" t="s">
        <v>19</v>
      </c>
      <c r="F858" s="153" t="s">
        <v>2420</v>
      </c>
      <c r="H858" s="152" t="s">
        <v>19</v>
      </c>
      <c r="I858" s="154"/>
      <c r="L858" s="151"/>
      <c r="M858" s="155"/>
      <c r="T858" s="156"/>
      <c r="AT858" s="152" t="s">
        <v>222</v>
      </c>
      <c r="AU858" s="152" t="s">
        <v>82</v>
      </c>
      <c r="AV858" s="12" t="s">
        <v>80</v>
      </c>
      <c r="AW858" s="12" t="s">
        <v>35</v>
      </c>
      <c r="AX858" s="12" t="s">
        <v>74</v>
      </c>
      <c r="AY858" s="152" t="s">
        <v>208</v>
      </c>
    </row>
    <row r="859" spans="2:51" s="13" customFormat="1" ht="12">
      <c r="B859" s="157"/>
      <c r="D859" s="145" t="s">
        <v>222</v>
      </c>
      <c r="E859" s="158" t="s">
        <v>19</v>
      </c>
      <c r="F859" s="159" t="s">
        <v>2421</v>
      </c>
      <c r="H859" s="160">
        <v>138.06</v>
      </c>
      <c r="I859" s="161"/>
      <c r="L859" s="157"/>
      <c r="M859" s="162"/>
      <c r="T859" s="163"/>
      <c r="AT859" s="158" t="s">
        <v>222</v>
      </c>
      <c r="AU859" s="158" t="s">
        <v>82</v>
      </c>
      <c r="AV859" s="13" t="s">
        <v>82</v>
      </c>
      <c r="AW859" s="13" t="s">
        <v>35</v>
      </c>
      <c r="AX859" s="13" t="s">
        <v>74</v>
      </c>
      <c r="AY859" s="158" t="s">
        <v>208</v>
      </c>
    </row>
    <row r="860" spans="2:51" s="13" customFormat="1" ht="12">
      <c r="B860" s="157"/>
      <c r="D860" s="145" t="s">
        <v>222</v>
      </c>
      <c r="E860" s="158" t="s">
        <v>19</v>
      </c>
      <c r="F860" s="159" t="s">
        <v>2422</v>
      </c>
      <c r="H860" s="160">
        <v>-2.822</v>
      </c>
      <c r="I860" s="161"/>
      <c r="L860" s="157"/>
      <c r="M860" s="162"/>
      <c r="T860" s="163"/>
      <c r="AT860" s="158" t="s">
        <v>222</v>
      </c>
      <c r="AU860" s="158" t="s">
        <v>82</v>
      </c>
      <c r="AV860" s="13" t="s">
        <v>82</v>
      </c>
      <c r="AW860" s="13" t="s">
        <v>35</v>
      </c>
      <c r="AX860" s="13" t="s">
        <v>74</v>
      </c>
      <c r="AY860" s="158" t="s">
        <v>208</v>
      </c>
    </row>
    <row r="861" spans="2:51" s="13" customFormat="1" ht="12">
      <c r="B861" s="157"/>
      <c r="D861" s="145" t="s">
        <v>222</v>
      </c>
      <c r="E861" s="158" t="s">
        <v>19</v>
      </c>
      <c r="F861" s="159" t="s">
        <v>2423</v>
      </c>
      <c r="H861" s="160">
        <v>-2.69</v>
      </c>
      <c r="I861" s="161"/>
      <c r="L861" s="157"/>
      <c r="M861" s="162"/>
      <c r="T861" s="163"/>
      <c r="AT861" s="158" t="s">
        <v>222</v>
      </c>
      <c r="AU861" s="158" t="s">
        <v>82</v>
      </c>
      <c r="AV861" s="13" t="s">
        <v>82</v>
      </c>
      <c r="AW861" s="13" t="s">
        <v>35</v>
      </c>
      <c r="AX861" s="13" t="s">
        <v>74</v>
      </c>
      <c r="AY861" s="158" t="s">
        <v>208</v>
      </c>
    </row>
    <row r="862" spans="2:51" s="15" customFormat="1" ht="12">
      <c r="B862" s="191"/>
      <c r="D862" s="145" t="s">
        <v>222</v>
      </c>
      <c r="E862" s="192" t="s">
        <v>19</v>
      </c>
      <c r="F862" s="193" t="s">
        <v>1969</v>
      </c>
      <c r="H862" s="194">
        <v>132.548</v>
      </c>
      <c r="I862" s="195"/>
      <c r="L862" s="191"/>
      <c r="M862" s="196"/>
      <c r="T862" s="197"/>
      <c r="AT862" s="192" t="s">
        <v>222</v>
      </c>
      <c r="AU862" s="192" t="s">
        <v>82</v>
      </c>
      <c r="AV862" s="15" t="s">
        <v>90</v>
      </c>
      <c r="AW862" s="15" t="s">
        <v>35</v>
      </c>
      <c r="AX862" s="15" t="s">
        <v>74</v>
      </c>
      <c r="AY862" s="192" t="s">
        <v>208</v>
      </c>
    </row>
    <row r="863" spans="2:51" s="12" customFormat="1" ht="12">
      <c r="B863" s="151"/>
      <c r="D863" s="145" t="s">
        <v>222</v>
      </c>
      <c r="E863" s="152" t="s">
        <v>19</v>
      </c>
      <c r="F863" s="153" t="s">
        <v>2424</v>
      </c>
      <c r="H863" s="152" t="s">
        <v>19</v>
      </c>
      <c r="I863" s="154"/>
      <c r="L863" s="151"/>
      <c r="M863" s="155"/>
      <c r="T863" s="156"/>
      <c r="AT863" s="152" t="s">
        <v>222</v>
      </c>
      <c r="AU863" s="152" t="s">
        <v>82</v>
      </c>
      <c r="AV863" s="12" t="s">
        <v>80</v>
      </c>
      <c r="AW863" s="12" t="s">
        <v>35</v>
      </c>
      <c r="AX863" s="12" t="s">
        <v>74</v>
      </c>
      <c r="AY863" s="152" t="s">
        <v>208</v>
      </c>
    </row>
    <row r="864" spans="2:51" s="13" customFormat="1" ht="12">
      <c r="B864" s="157"/>
      <c r="D864" s="145" t="s">
        <v>222</v>
      </c>
      <c r="E864" s="158" t="s">
        <v>19</v>
      </c>
      <c r="F864" s="159" t="s">
        <v>2425</v>
      </c>
      <c r="H864" s="160">
        <v>26.52</v>
      </c>
      <c r="I864" s="161"/>
      <c r="L864" s="157"/>
      <c r="M864" s="162"/>
      <c r="T864" s="163"/>
      <c r="AT864" s="158" t="s">
        <v>222</v>
      </c>
      <c r="AU864" s="158" t="s">
        <v>82</v>
      </c>
      <c r="AV864" s="13" t="s">
        <v>82</v>
      </c>
      <c r="AW864" s="13" t="s">
        <v>35</v>
      </c>
      <c r="AX864" s="13" t="s">
        <v>74</v>
      </c>
      <c r="AY864" s="158" t="s">
        <v>208</v>
      </c>
    </row>
    <row r="865" spans="2:51" s="12" customFormat="1" ht="12">
      <c r="B865" s="151"/>
      <c r="D865" s="145" t="s">
        <v>222</v>
      </c>
      <c r="E865" s="152" t="s">
        <v>19</v>
      </c>
      <c r="F865" s="153" t="s">
        <v>2426</v>
      </c>
      <c r="H865" s="152" t="s">
        <v>19</v>
      </c>
      <c r="I865" s="154"/>
      <c r="L865" s="151"/>
      <c r="M865" s="155"/>
      <c r="T865" s="156"/>
      <c r="AT865" s="152" t="s">
        <v>222</v>
      </c>
      <c r="AU865" s="152" t="s">
        <v>82</v>
      </c>
      <c r="AV865" s="12" t="s">
        <v>80</v>
      </c>
      <c r="AW865" s="12" t="s">
        <v>35</v>
      </c>
      <c r="AX865" s="12" t="s">
        <v>74</v>
      </c>
      <c r="AY865" s="152" t="s">
        <v>208</v>
      </c>
    </row>
    <row r="866" spans="2:51" s="13" customFormat="1" ht="12">
      <c r="B866" s="157"/>
      <c r="D866" s="145" t="s">
        <v>222</v>
      </c>
      <c r="E866" s="158" t="s">
        <v>19</v>
      </c>
      <c r="F866" s="159" t="s">
        <v>2427</v>
      </c>
      <c r="H866" s="160">
        <v>4.64</v>
      </c>
      <c r="I866" s="161"/>
      <c r="L866" s="157"/>
      <c r="M866" s="162"/>
      <c r="T866" s="163"/>
      <c r="AT866" s="158" t="s">
        <v>222</v>
      </c>
      <c r="AU866" s="158" t="s">
        <v>82</v>
      </c>
      <c r="AV866" s="13" t="s">
        <v>82</v>
      </c>
      <c r="AW866" s="13" t="s">
        <v>35</v>
      </c>
      <c r="AX866" s="13" t="s">
        <v>74</v>
      </c>
      <c r="AY866" s="158" t="s">
        <v>208</v>
      </c>
    </row>
    <row r="867" spans="2:51" s="13" customFormat="1" ht="12">
      <c r="B867" s="157"/>
      <c r="D867" s="145" t="s">
        <v>222</v>
      </c>
      <c r="E867" s="158" t="s">
        <v>19</v>
      </c>
      <c r="F867" s="159" t="s">
        <v>2428</v>
      </c>
      <c r="H867" s="160">
        <v>3.494</v>
      </c>
      <c r="I867" s="161"/>
      <c r="L867" s="157"/>
      <c r="M867" s="162"/>
      <c r="T867" s="163"/>
      <c r="AT867" s="158" t="s">
        <v>222</v>
      </c>
      <c r="AU867" s="158" t="s">
        <v>82</v>
      </c>
      <c r="AV867" s="13" t="s">
        <v>82</v>
      </c>
      <c r="AW867" s="13" t="s">
        <v>35</v>
      </c>
      <c r="AX867" s="13" t="s">
        <v>74</v>
      </c>
      <c r="AY867" s="158" t="s">
        <v>208</v>
      </c>
    </row>
    <row r="868" spans="2:51" s="14" customFormat="1" ht="12">
      <c r="B868" s="164"/>
      <c r="D868" s="145" t="s">
        <v>222</v>
      </c>
      <c r="E868" s="165" t="s">
        <v>19</v>
      </c>
      <c r="F868" s="166" t="s">
        <v>226</v>
      </c>
      <c r="H868" s="167">
        <v>167.202</v>
      </c>
      <c r="I868" s="168"/>
      <c r="L868" s="164"/>
      <c r="M868" s="169"/>
      <c r="T868" s="170"/>
      <c r="AT868" s="165" t="s">
        <v>222</v>
      </c>
      <c r="AU868" s="165" t="s">
        <v>82</v>
      </c>
      <c r="AV868" s="14" t="s">
        <v>112</v>
      </c>
      <c r="AW868" s="14" t="s">
        <v>35</v>
      </c>
      <c r="AX868" s="14" t="s">
        <v>80</v>
      </c>
      <c r="AY868" s="165" t="s">
        <v>208</v>
      </c>
    </row>
    <row r="869" spans="2:65" s="1" customFormat="1" ht="24.2" customHeight="1">
      <c r="B869" s="33"/>
      <c r="C869" s="171" t="s">
        <v>2429</v>
      </c>
      <c r="D869" s="171" t="s">
        <v>242</v>
      </c>
      <c r="E869" s="172" t="s">
        <v>2430</v>
      </c>
      <c r="F869" s="173" t="s">
        <v>2431</v>
      </c>
      <c r="G869" s="174" t="s">
        <v>215</v>
      </c>
      <c r="H869" s="175">
        <v>184.34</v>
      </c>
      <c r="I869" s="176"/>
      <c r="J869" s="177">
        <f>ROUND(I869*H869,2)</f>
        <v>0</v>
      </c>
      <c r="K869" s="173" t="s">
        <v>216</v>
      </c>
      <c r="L869" s="178"/>
      <c r="M869" s="179" t="s">
        <v>19</v>
      </c>
      <c r="N869" s="180" t="s">
        <v>45</v>
      </c>
      <c r="P869" s="141">
        <f>O869*H869</f>
        <v>0</v>
      </c>
      <c r="Q869" s="141">
        <v>0.0023</v>
      </c>
      <c r="R869" s="141">
        <f>Q869*H869</f>
        <v>0.423982</v>
      </c>
      <c r="S869" s="141">
        <v>0</v>
      </c>
      <c r="T869" s="142">
        <f>S869*H869</f>
        <v>0</v>
      </c>
      <c r="AR869" s="143" t="s">
        <v>304</v>
      </c>
      <c r="AT869" s="143" t="s">
        <v>242</v>
      </c>
      <c r="AU869" s="143" t="s">
        <v>82</v>
      </c>
      <c r="AY869" s="18" t="s">
        <v>208</v>
      </c>
      <c r="BE869" s="144">
        <f>IF(N869="základní",J869,0)</f>
        <v>0</v>
      </c>
      <c r="BF869" s="144">
        <f>IF(N869="snížená",J869,0)</f>
        <v>0</v>
      </c>
      <c r="BG869" s="144">
        <f>IF(N869="zákl. přenesená",J869,0)</f>
        <v>0</v>
      </c>
      <c r="BH869" s="144">
        <f>IF(N869="sníž. přenesená",J869,0)</f>
        <v>0</v>
      </c>
      <c r="BI869" s="144">
        <f>IF(N869="nulová",J869,0)</f>
        <v>0</v>
      </c>
      <c r="BJ869" s="18" t="s">
        <v>80</v>
      </c>
      <c r="BK869" s="144">
        <f>ROUND(I869*H869,2)</f>
        <v>0</v>
      </c>
      <c r="BL869" s="18" t="s">
        <v>297</v>
      </c>
      <c r="BM869" s="143" t="s">
        <v>2432</v>
      </c>
    </row>
    <row r="870" spans="2:47" s="1" customFormat="1" ht="12">
      <c r="B870" s="33"/>
      <c r="D870" s="145" t="s">
        <v>218</v>
      </c>
      <c r="F870" s="146" t="s">
        <v>2431</v>
      </c>
      <c r="I870" s="147"/>
      <c r="L870" s="33"/>
      <c r="M870" s="148"/>
      <c r="T870" s="54"/>
      <c r="AT870" s="18" t="s">
        <v>218</v>
      </c>
      <c r="AU870" s="18" t="s">
        <v>82</v>
      </c>
    </row>
    <row r="871" spans="2:51" s="13" customFormat="1" ht="12">
      <c r="B871" s="157"/>
      <c r="D871" s="145" t="s">
        <v>222</v>
      </c>
      <c r="E871" s="158" t="s">
        <v>19</v>
      </c>
      <c r="F871" s="159" t="s">
        <v>2433</v>
      </c>
      <c r="H871" s="160">
        <v>184.34</v>
      </c>
      <c r="I871" s="161"/>
      <c r="L871" s="157"/>
      <c r="M871" s="162"/>
      <c r="T871" s="163"/>
      <c r="AT871" s="158" t="s">
        <v>222</v>
      </c>
      <c r="AU871" s="158" t="s">
        <v>82</v>
      </c>
      <c r="AV871" s="13" t="s">
        <v>82</v>
      </c>
      <c r="AW871" s="13" t="s">
        <v>35</v>
      </c>
      <c r="AX871" s="13" t="s">
        <v>80</v>
      </c>
      <c r="AY871" s="158" t="s">
        <v>208</v>
      </c>
    </row>
    <row r="872" spans="2:65" s="1" customFormat="1" ht="16.5" customHeight="1">
      <c r="B872" s="33"/>
      <c r="C872" s="132" t="s">
        <v>2434</v>
      </c>
      <c r="D872" s="132" t="s">
        <v>212</v>
      </c>
      <c r="E872" s="133" t="s">
        <v>2435</v>
      </c>
      <c r="F872" s="134" t="s">
        <v>2436</v>
      </c>
      <c r="G872" s="135" t="s">
        <v>367</v>
      </c>
      <c r="H872" s="136">
        <v>2</v>
      </c>
      <c r="I872" s="137"/>
      <c r="J872" s="138">
        <f>ROUND(I872*H872,2)</f>
        <v>0</v>
      </c>
      <c r="K872" s="134" t="s">
        <v>216</v>
      </c>
      <c r="L872" s="33"/>
      <c r="M872" s="139" t="s">
        <v>19</v>
      </c>
      <c r="N872" s="140" t="s">
        <v>45</v>
      </c>
      <c r="P872" s="141">
        <f>O872*H872</f>
        <v>0</v>
      </c>
      <c r="Q872" s="141">
        <v>0</v>
      </c>
      <c r="R872" s="141">
        <f>Q872*H872</f>
        <v>0</v>
      </c>
      <c r="S872" s="141">
        <v>0</v>
      </c>
      <c r="T872" s="142">
        <f>S872*H872</f>
        <v>0</v>
      </c>
      <c r="AR872" s="143" t="s">
        <v>297</v>
      </c>
      <c r="AT872" s="143" t="s">
        <v>212</v>
      </c>
      <c r="AU872" s="143" t="s">
        <v>82</v>
      </c>
      <c r="AY872" s="18" t="s">
        <v>208</v>
      </c>
      <c r="BE872" s="144">
        <f>IF(N872="základní",J872,0)</f>
        <v>0</v>
      </c>
      <c r="BF872" s="144">
        <f>IF(N872="snížená",J872,0)</f>
        <v>0</v>
      </c>
      <c r="BG872" s="144">
        <f>IF(N872="zákl. přenesená",J872,0)</f>
        <v>0</v>
      </c>
      <c r="BH872" s="144">
        <f>IF(N872="sníž. přenesená",J872,0)</f>
        <v>0</v>
      </c>
      <c r="BI872" s="144">
        <f>IF(N872="nulová",J872,0)</f>
        <v>0</v>
      </c>
      <c r="BJ872" s="18" t="s">
        <v>80</v>
      </c>
      <c r="BK872" s="144">
        <f>ROUND(I872*H872,2)</f>
        <v>0</v>
      </c>
      <c r="BL872" s="18" t="s">
        <v>297</v>
      </c>
      <c r="BM872" s="143" t="s">
        <v>2437</v>
      </c>
    </row>
    <row r="873" spans="2:47" s="1" customFormat="1" ht="12">
      <c r="B873" s="33"/>
      <c r="D873" s="145" t="s">
        <v>218</v>
      </c>
      <c r="F873" s="146" t="s">
        <v>2438</v>
      </c>
      <c r="I873" s="147"/>
      <c r="L873" s="33"/>
      <c r="M873" s="148"/>
      <c r="T873" s="54"/>
      <c r="AT873" s="18" t="s">
        <v>218</v>
      </c>
      <c r="AU873" s="18" t="s">
        <v>82</v>
      </c>
    </row>
    <row r="874" spans="2:47" s="1" customFormat="1" ht="12">
      <c r="B874" s="33"/>
      <c r="D874" s="149" t="s">
        <v>220</v>
      </c>
      <c r="F874" s="150" t="s">
        <v>2439</v>
      </c>
      <c r="I874" s="147"/>
      <c r="L874" s="33"/>
      <c r="M874" s="148"/>
      <c r="T874" s="54"/>
      <c r="AT874" s="18" t="s">
        <v>220</v>
      </c>
      <c r="AU874" s="18" t="s">
        <v>82</v>
      </c>
    </row>
    <row r="875" spans="2:65" s="1" customFormat="1" ht="16.5" customHeight="1">
      <c r="B875" s="33"/>
      <c r="C875" s="171" t="s">
        <v>2440</v>
      </c>
      <c r="D875" s="171" t="s">
        <v>242</v>
      </c>
      <c r="E875" s="172" t="s">
        <v>2441</v>
      </c>
      <c r="F875" s="173" t="s">
        <v>2442</v>
      </c>
      <c r="G875" s="174" t="s">
        <v>367</v>
      </c>
      <c r="H875" s="175">
        <v>2</v>
      </c>
      <c r="I875" s="176"/>
      <c r="J875" s="177">
        <f>ROUND(I875*H875,2)</f>
        <v>0</v>
      </c>
      <c r="K875" s="173" t="s">
        <v>216</v>
      </c>
      <c r="L875" s="178"/>
      <c r="M875" s="179" t="s">
        <v>19</v>
      </c>
      <c r="N875" s="180" t="s">
        <v>45</v>
      </c>
      <c r="P875" s="141">
        <f>O875*H875</f>
        <v>0</v>
      </c>
      <c r="Q875" s="141">
        <v>0.0025</v>
      </c>
      <c r="R875" s="141">
        <f>Q875*H875</f>
        <v>0.005</v>
      </c>
      <c r="S875" s="141">
        <v>0</v>
      </c>
      <c r="T875" s="142">
        <f>S875*H875</f>
        <v>0</v>
      </c>
      <c r="AR875" s="143" t="s">
        <v>304</v>
      </c>
      <c r="AT875" s="143" t="s">
        <v>242</v>
      </c>
      <c r="AU875" s="143" t="s">
        <v>82</v>
      </c>
      <c r="AY875" s="18" t="s">
        <v>208</v>
      </c>
      <c r="BE875" s="144">
        <f>IF(N875="základní",J875,0)</f>
        <v>0</v>
      </c>
      <c r="BF875" s="144">
        <f>IF(N875="snížená",J875,0)</f>
        <v>0</v>
      </c>
      <c r="BG875" s="144">
        <f>IF(N875="zákl. přenesená",J875,0)</f>
        <v>0</v>
      </c>
      <c r="BH875" s="144">
        <f>IF(N875="sníž. přenesená",J875,0)</f>
        <v>0</v>
      </c>
      <c r="BI875" s="144">
        <f>IF(N875="nulová",J875,0)</f>
        <v>0</v>
      </c>
      <c r="BJ875" s="18" t="s">
        <v>80</v>
      </c>
      <c r="BK875" s="144">
        <f>ROUND(I875*H875,2)</f>
        <v>0</v>
      </c>
      <c r="BL875" s="18" t="s">
        <v>297</v>
      </c>
      <c r="BM875" s="143" t="s">
        <v>2443</v>
      </c>
    </row>
    <row r="876" spans="2:47" s="1" customFormat="1" ht="12">
      <c r="B876" s="33"/>
      <c r="D876" s="145" t="s">
        <v>218</v>
      </c>
      <c r="F876" s="146" t="s">
        <v>2442</v>
      </c>
      <c r="I876" s="147"/>
      <c r="L876" s="33"/>
      <c r="M876" s="148"/>
      <c r="T876" s="54"/>
      <c r="AT876" s="18" t="s">
        <v>218</v>
      </c>
      <c r="AU876" s="18" t="s">
        <v>82</v>
      </c>
    </row>
    <row r="877" spans="2:65" s="1" customFormat="1" ht="16.5" customHeight="1">
      <c r="B877" s="33"/>
      <c r="C877" s="132" t="s">
        <v>2444</v>
      </c>
      <c r="D877" s="132" t="s">
        <v>212</v>
      </c>
      <c r="E877" s="133" t="s">
        <v>2445</v>
      </c>
      <c r="F877" s="134" t="s">
        <v>2446</v>
      </c>
      <c r="G877" s="135" t="s">
        <v>215</v>
      </c>
      <c r="H877" s="136">
        <v>348.964</v>
      </c>
      <c r="I877" s="137"/>
      <c r="J877" s="138">
        <f>ROUND(I877*H877,2)</f>
        <v>0</v>
      </c>
      <c r="K877" s="134" t="s">
        <v>216</v>
      </c>
      <c r="L877" s="33"/>
      <c r="M877" s="139" t="s">
        <v>19</v>
      </c>
      <c r="N877" s="140" t="s">
        <v>45</v>
      </c>
      <c r="P877" s="141">
        <f>O877*H877</f>
        <v>0</v>
      </c>
      <c r="Q877" s="141">
        <v>0</v>
      </c>
      <c r="R877" s="141">
        <f>Q877*H877</f>
        <v>0</v>
      </c>
      <c r="S877" s="141">
        <v>0</v>
      </c>
      <c r="T877" s="142">
        <f>S877*H877</f>
        <v>0</v>
      </c>
      <c r="AR877" s="143" t="s">
        <v>297</v>
      </c>
      <c r="AT877" s="143" t="s">
        <v>212</v>
      </c>
      <c r="AU877" s="143" t="s">
        <v>82</v>
      </c>
      <c r="AY877" s="18" t="s">
        <v>208</v>
      </c>
      <c r="BE877" s="144">
        <f>IF(N877="základní",J877,0)</f>
        <v>0</v>
      </c>
      <c r="BF877" s="144">
        <f>IF(N877="snížená",J877,0)</f>
        <v>0</v>
      </c>
      <c r="BG877" s="144">
        <f>IF(N877="zákl. přenesená",J877,0)</f>
        <v>0</v>
      </c>
      <c r="BH877" s="144">
        <f>IF(N877="sníž. přenesená",J877,0)</f>
        <v>0</v>
      </c>
      <c r="BI877" s="144">
        <f>IF(N877="nulová",J877,0)</f>
        <v>0</v>
      </c>
      <c r="BJ877" s="18" t="s">
        <v>80</v>
      </c>
      <c r="BK877" s="144">
        <f>ROUND(I877*H877,2)</f>
        <v>0</v>
      </c>
      <c r="BL877" s="18" t="s">
        <v>297</v>
      </c>
      <c r="BM877" s="143" t="s">
        <v>2447</v>
      </c>
    </row>
    <row r="878" spans="2:47" s="1" customFormat="1" ht="12">
      <c r="B878" s="33"/>
      <c r="D878" s="145" t="s">
        <v>218</v>
      </c>
      <c r="F878" s="146" t="s">
        <v>2448</v>
      </c>
      <c r="I878" s="147"/>
      <c r="L878" s="33"/>
      <c r="M878" s="148"/>
      <c r="T878" s="54"/>
      <c r="AT878" s="18" t="s">
        <v>218</v>
      </c>
      <c r="AU878" s="18" t="s">
        <v>82</v>
      </c>
    </row>
    <row r="879" spans="2:47" s="1" customFormat="1" ht="12">
      <c r="B879" s="33"/>
      <c r="D879" s="149" t="s">
        <v>220</v>
      </c>
      <c r="F879" s="150" t="s">
        <v>2449</v>
      </c>
      <c r="I879" s="147"/>
      <c r="L879" s="33"/>
      <c r="M879" s="148"/>
      <c r="T879" s="54"/>
      <c r="AT879" s="18" t="s">
        <v>220</v>
      </c>
      <c r="AU879" s="18" t="s">
        <v>82</v>
      </c>
    </row>
    <row r="880" spans="2:51" s="12" customFormat="1" ht="12">
      <c r="B880" s="151"/>
      <c r="D880" s="145" t="s">
        <v>222</v>
      </c>
      <c r="E880" s="152" t="s">
        <v>19</v>
      </c>
      <c r="F880" s="153" t="s">
        <v>2450</v>
      </c>
      <c r="H880" s="152" t="s">
        <v>19</v>
      </c>
      <c r="I880" s="154"/>
      <c r="L880" s="151"/>
      <c r="M880" s="155"/>
      <c r="T880" s="156"/>
      <c r="AT880" s="152" t="s">
        <v>222</v>
      </c>
      <c r="AU880" s="152" t="s">
        <v>82</v>
      </c>
      <c r="AV880" s="12" t="s">
        <v>80</v>
      </c>
      <c r="AW880" s="12" t="s">
        <v>35</v>
      </c>
      <c r="AX880" s="12" t="s">
        <v>74</v>
      </c>
      <c r="AY880" s="152" t="s">
        <v>208</v>
      </c>
    </row>
    <row r="881" spans="2:51" s="12" customFormat="1" ht="12">
      <c r="B881" s="151"/>
      <c r="D881" s="145" t="s">
        <v>222</v>
      </c>
      <c r="E881" s="152" t="s">
        <v>19</v>
      </c>
      <c r="F881" s="153" t="s">
        <v>2420</v>
      </c>
      <c r="H881" s="152" t="s">
        <v>19</v>
      </c>
      <c r="I881" s="154"/>
      <c r="L881" s="151"/>
      <c r="M881" s="155"/>
      <c r="T881" s="156"/>
      <c r="AT881" s="152" t="s">
        <v>222</v>
      </c>
      <c r="AU881" s="152" t="s">
        <v>82</v>
      </c>
      <c r="AV881" s="12" t="s">
        <v>80</v>
      </c>
      <c r="AW881" s="12" t="s">
        <v>35</v>
      </c>
      <c r="AX881" s="12" t="s">
        <v>74</v>
      </c>
      <c r="AY881" s="152" t="s">
        <v>208</v>
      </c>
    </row>
    <row r="882" spans="2:51" s="13" customFormat="1" ht="12">
      <c r="B882" s="157"/>
      <c r="D882" s="145" t="s">
        <v>222</v>
      </c>
      <c r="E882" s="158" t="s">
        <v>19</v>
      </c>
      <c r="F882" s="159" t="s">
        <v>2421</v>
      </c>
      <c r="H882" s="160">
        <v>138.06</v>
      </c>
      <c r="I882" s="161"/>
      <c r="L882" s="157"/>
      <c r="M882" s="162"/>
      <c r="T882" s="163"/>
      <c r="AT882" s="158" t="s">
        <v>222</v>
      </c>
      <c r="AU882" s="158" t="s">
        <v>82</v>
      </c>
      <c r="AV882" s="13" t="s">
        <v>82</v>
      </c>
      <c r="AW882" s="13" t="s">
        <v>35</v>
      </c>
      <c r="AX882" s="13" t="s">
        <v>74</v>
      </c>
      <c r="AY882" s="158" t="s">
        <v>208</v>
      </c>
    </row>
    <row r="883" spans="2:51" s="13" customFormat="1" ht="12">
      <c r="B883" s="157"/>
      <c r="D883" s="145" t="s">
        <v>222</v>
      </c>
      <c r="E883" s="158" t="s">
        <v>19</v>
      </c>
      <c r="F883" s="159" t="s">
        <v>2422</v>
      </c>
      <c r="H883" s="160">
        <v>-2.822</v>
      </c>
      <c r="I883" s="161"/>
      <c r="L883" s="157"/>
      <c r="M883" s="162"/>
      <c r="T883" s="163"/>
      <c r="AT883" s="158" t="s">
        <v>222</v>
      </c>
      <c r="AU883" s="158" t="s">
        <v>82</v>
      </c>
      <c r="AV883" s="13" t="s">
        <v>82</v>
      </c>
      <c r="AW883" s="13" t="s">
        <v>35</v>
      </c>
      <c r="AX883" s="13" t="s">
        <v>74</v>
      </c>
      <c r="AY883" s="158" t="s">
        <v>208</v>
      </c>
    </row>
    <row r="884" spans="2:51" s="13" customFormat="1" ht="12">
      <c r="B884" s="157"/>
      <c r="D884" s="145" t="s">
        <v>222</v>
      </c>
      <c r="E884" s="158" t="s">
        <v>19</v>
      </c>
      <c r="F884" s="159" t="s">
        <v>2423</v>
      </c>
      <c r="H884" s="160">
        <v>-2.69</v>
      </c>
      <c r="I884" s="161"/>
      <c r="L884" s="157"/>
      <c r="M884" s="162"/>
      <c r="T884" s="163"/>
      <c r="AT884" s="158" t="s">
        <v>222</v>
      </c>
      <c r="AU884" s="158" t="s">
        <v>82</v>
      </c>
      <c r="AV884" s="13" t="s">
        <v>82</v>
      </c>
      <c r="AW884" s="13" t="s">
        <v>35</v>
      </c>
      <c r="AX884" s="13" t="s">
        <v>74</v>
      </c>
      <c r="AY884" s="158" t="s">
        <v>208</v>
      </c>
    </row>
    <row r="885" spans="2:51" s="13" customFormat="1" ht="12">
      <c r="B885" s="157"/>
      <c r="D885" s="145" t="s">
        <v>222</v>
      </c>
      <c r="E885" s="158" t="s">
        <v>19</v>
      </c>
      <c r="F885" s="159" t="s">
        <v>2335</v>
      </c>
      <c r="H885" s="160">
        <v>7.28</v>
      </c>
      <c r="I885" s="161"/>
      <c r="L885" s="157"/>
      <c r="M885" s="162"/>
      <c r="T885" s="163"/>
      <c r="AT885" s="158" t="s">
        <v>222</v>
      </c>
      <c r="AU885" s="158" t="s">
        <v>82</v>
      </c>
      <c r="AV885" s="13" t="s">
        <v>82</v>
      </c>
      <c r="AW885" s="13" t="s">
        <v>35</v>
      </c>
      <c r="AX885" s="13" t="s">
        <v>74</v>
      </c>
      <c r="AY885" s="158" t="s">
        <v>208</v>
      </c>
    </row>
    <row r="886" spans="2:51" s="15" customFormat="1" ht="12">
      <c r="B886" s="191"/>
      <c r="D886" s="145" t="s">
        <v>222</v>
      </c>
      <c r="E886" s="192" t="s">
        <v>19</v>
      </c>
      <c r="F886" s="193" t="s">
        <v>1969</v>
      </c>
      <c r="H886" s="194">
        <v>139.828</v>
      </c>
      <c r="I886" s="195"/>
      <c r="L886" s="191"/>
      <c r="M886" s="196"/>
      <c r="T886" s="197"/>
      <c r="AT886" s="192" t="s">
        <v>222</v>
      </c>
      <c r="AU886" s="192" t="s">
        <v>82</v>
      </c>
      <c r="AV886" s="15" t="s">
        <v>90</v>
      </c>
      <c r="AW886" s="15" t="s">
        <v>35</v>
      </c>
      <c r="AX886" s="15" t="s">
        <v>74</v>
      </c>
      <c r="AY886" s="192" t="s">
        <v>208</v>
      </c>
    </row>
    <row r="887" spans="2:51" s="12" customFormat="1" ht="12">
      <c r="B887" s="151"/>
      <c r="D887" s="145" t="s">
        <v>222</v>
      </c>
      <c r="E887" s="152" t="s">
        <v>19</v>
      </c>
      <c r="F887" s="153" t="s">
        <v>2424</v>
      </c>
      <c r="H887" s="152" t="s">
        <v>19</v>
      </c>
      <c r="I887" s="154"/>
      <c r="L887" s="151"/>
      <c r="M887" s="155"/>
      <c r="T887" s="156"/>
      <c r="AT887" s="152" t="s">
        <v>222</v>
      </c>
      <c r="AU887" s="152" t="s">
        <v>82</v>
      </c>
      <c r="AV887" s="12" t="s">
        <v>80</v>
      </c>
      <c r="AW887" s="12" t="s">
        <v>35</v>
      </c>
      <c r="AX887" s="12" t="s">
        <v>74</v>
      </c>
      <c r="AY887" s="152" t="s">
        <v>208</v>
      </c>
    </row>
    <row r="888" spans="2:51" s="13" customFormat="1" ht="12">
      <c r="B888" s="157"/>
      <c r="D888" s="145" t="s">
        <v>222</v>
      </c>
      <c r="E888" s="158" t="s">
        <v>19</v>
      </c>
      <c r="F888" s="159" t="s">
        <v>2425</v>
      </c>
      <c r="H888" s="160">
        <v>26.52</v>
      </c>
      <c r="I888" s="161"/>
      <c r="L888" s="157"/>
      <c r="M888" s="162"/>
      <c r="T888" s="163"/>
      <c r="AT888" s="158" t="s">
        <v>222</v>
      </c>
      <c r="AU888" s="158" t="s">
        <v>82</v>
      </c>
      <c r="AV888" s="13" t="s">
        <v>82</v>
      </c>
      <c r="AW888" s="13" t="s">
        <v>35</v>
      </c>
      <c r="AX888" s="13" t="s">
        <v>74</v>
      </c>
      <c r="AY888" s="158" t="s">
        <v>208</v>
      </c>
    </row>
    <row r="889" spans="2:51" s="12" customFormat="1" ht="12">
      <c r="B889" s="151"/>
      <c r="D889" s="145" t="s">
        <v>222</v>
      </c>
      <c r="E889" s="152" t="s">
        <v>19</v>
      </c>
      <c r="F889" s="153" t="s">
        <v>2426</v>
      </c>
      <c r="H889" s="152" t="s">
        <v>19</v>
      </c>
      <c r="I889" s="154"/>
      <c r="L889" s="151"/>
      <c r="M889" s="155"/>
      <c r="T889" s="156"/>
      <c r="AT889" s="152" t="s">
        <v>222</v>
      </c>
      <c r="AU889" s="152" t="s">
        <v>82</v>
      </c>
      <c r="AV889" s="12" t="s">
        <v>80</v>
      </c>
      <c r="AW889" s="12" t="s">
        <v>35</v>
      </c>
      <c r="AX889" s="12" t="s">
        <v>74</v>
      </c>
      <c r="AY889" s="152" t="s">
        <v>208</v>
      </c>
    </row>
    <row r="890" spans="2:51" s="13" customFormat="1" ht="12">
      <c r="B890" s="157"/>
      <c r="D890" s="145" t="s">
        <v>222</v>
      </c>
      <c r="E890" s="158" t="s">
        <v>19</v>
      </c>
      <c r="F890" s="159" t="s">
        <v>2427</v>
      </c>
      <c r="H890" s="160">
        <v>4.64</v>
      </c>
      <c r="I890" s="161"/>
      <c r="L890" s="157"/>
      <c r="M890" s="162"/>
      <c r="T890" s="163"/>
      <c r="AT890" s="158" t="s">
        <v>222</v>
      </c>
      <c r="AU890" s="158" t="s">
        <v>82</v>
      </c>
      <c r="AV890" s="13" t="s">
        <v>82</v>
      </c>
      <c r="AW890" s="13" t="s">
        <v>35</v>
      </c>
      <c r="AX890" s="13" t="s">
        <v>74</v>
      </c>
      <c r="AY890" s="158" t="s">
        <v>208</v>
      </c>
    </row>
    <row r="891" spans="2:51" s="13" customFormat="1" ht="12">
      <c r="B891" s="157"/>
      <c r="D891" s="145" t="s">
        <v>222</v>
      </c>
      <c r="E891" s="158" t="s">
        <v>19</v>
      </c>
      <c r="F891" s="159" t="s">
        <v>2428</v>
      </c>
      <c r="H891" s="160">
        <v>3.494</v>
      </c>
      <c r="I891" s="161"/>
      <c r="L891" s="157"/>
      <c r="M891" s="162"/>
      <c r="T891" s="163"/>
      <c r="AT891" s="158" t="s">
        <v>222</v>
      </c>
      <c r="AU891" s="158" t="s">
        <v>82</v>
      </c>
      <c r="AV891" s="13" t="s">
        <v>82</v>
      </c>
      <c r="AW891" s="13" t="s">
        <v>35</v>
      </c>
      <c r="AX891" s="13" t="s">
        <v>74</v>
      </c>
      <c r="AY891" s="158" t="s">
        <v>208</v>
      </c>
    </row>
    <row r="892" spans="2:51" s="14" customFormat="1" ht="12">
      <c r="B892" s="164"/>
      <c r="D892" s="145" t="s">
        <v>222</v>
      </c>
      <c r="E892" s="165" t="s">
        <v>19</v>
      </c>
      <c r="F892" s="166" t="s">
        <v>226</v>
      </c>
      <c r="H892" s="167">
        <v>174.482</v>
      </c>
      <c r="I892" s="168"/>
      <c r="L892" s="164"/>
      <c r="M892" s="169"/>
      <c r="T892" s="170"/>
      <c r="AT892" s="165" t="s">
        <v>222</v>
      </c>
      <c r="AU892" s="165" t="s">
        <v>82</v>
      </c>
      <c r="AV892" s="14" t="s">
        <v>112</v>
      </c>
      <c r="AW892" s="14" t="s">
        <v>35</v>
      </c>
      <c r="AX892" s="14" t="s">
        <v>80</v>
      </c>
      <c r="AY892" s="165" t="s">
        <v>208</v>
      </c>
    </row>
    <row r="893" spans="2:51" s="13" customFormat="1" ht="12">
      <c r="B893" s="157"/>
      <c r="D893" s="145" t="s">
        <v>222</v>
      </c>
      <c r="F893" s="159" t="s">
        <v>2451</v>
      </c>
      <c r="H893" s="160">
        <v>348.964</v>
      </c>
      <c r="I893" s="161"/>
      <c r="L893" s="157"/>
      <c r="M893" s="162"/>
      <c r="T893" s="163"/>
      <c r="AT893" s="158" t="s">
        <v>222</v>
      </c>
      <c r="AU893" s="158" t="s">
        <v>82</v>
      </c>
      <c r="AV893" s="13" t="s">
        <v>82</v>
      </c>
      <c r="AW893" s="13" t="s">
        <v>4</v>
      </c>
      <c r="AX893" s="13" t="s">
        <v>80</v>
      </c>
      <c r="AY893" s="158" t="s">
        <v>208</v>
      </c>
    </row>
    <row r="894" spans="2:65" s="1" customFormat="1" ht="16.5" customHeight="1">
      <c r="B894" s="33"/>
      <c r="C894" s="171" t="s">
        <v>2452</v>
      </c>
      <c r="D894" s="171" t="s">
        <v>242</v>
      </c>
      <c r="E894" s="172" t="s">
        <v>2453</v>
      </c>
      <c r="F894" s="173" t="s">
        <v>2454</v>
      </c>
      <c r="G894" s="174" t="s">
        <v>215</v>
      </c>
      <c r="H894" s="175">
        <v>383.86</v>
      </c>
      <c r="I894" s="176"/>
      <c r="J894" s="177">
        <f>ROUND(I894*H894,2)</f>
        <v>0</v>
      </c>
      <c r="K894" s="173" t="s">
        <v>216</v>
      </c>
      <c r="L894" s="178"/>
      <c r="M894" s="179" t="s">
        <v>19</v>
      </c>
      <c r="N894" s="180" t="s">
        <v>45</v>
      </c>
      <c r="P894" s="141">
        <f>O894*H894</f>
        <v>0</v>
      </c>
      <c r="Q894" s="141">
        <v>0.0003</v>
      </c>
      <c r="R894" s="141">
        <f>Q894*H894</f>
        <v>0.115158</v>
      </c>
      <c r="S894" s="141">
        <v>0</v>
      </c>
      <c r="T894" s="142">
        <f>S894*H894</f>
        <v>0</v>
      </c>
      <c r="AR894" s="143" t="s">
        <v>304</v>
      </c>
      <c r="AT894" s="143" t="s">
        <v>242</v>
      </c>
      <c r="AU894" s="143" t="s">
        <v>82</v>
      </c>
      <c r="AY894" s="18" t="s">
        <v>208</v>
      </c>
      <c r="BE894" s="144">
        <f>IF(N894="základní",J894,0)</f>
        <v>0</v>
      </c>
      <c r="BF894" s="144">
        <f>IF(N894="snížená",J894,0)</f>
        <v>0</v>
      </c>
      <c r="BG894" s="144">
        <f>IF(N894="zákl. přenesená",J894,0)</f>
        <v>0</v>
      </c>
      <c r="BH894" s="144">
        <f>IF(N894="sníž. přenesená",J894,0)</f>
        <v>0</v>
      </c>
      <c r="BI894" s="144">
        <f>IF(N894="nulová",J894,0)</f>
        <v>0</v>
      </c>
      <c r="BJ894" s="18" t="s">
        <v>80</v>
      </c>
      <c r="BK894" s="144">
        <f>ROUND(I894*H894,2)</f>
        <v>0</v>
      </c>
      <c r="BL894" s="18" t="s">
        <v>297</v>
      </c>
      <c r="BM894" s="143" t="s">
        <v>2455</v>
      </c>
    </row>
    <row r="895" spans="2:47" s="1" customFormat="1" ht="12">
      <c r="B895" s="33"/>
      <c r="D895" s="145" t="s">
        <v>218</v>
      </c>
      <c r="F895" s="146" t="s">
        <v>2454</v>
      </c>
      <c r="I895" s="147"/>
      <c r="L895" s="33"/>
      <c r="M895" s="148"/>
      <c r="T895" s="54"/>
      <c r="AT895" s="18" t="s">
        <v>218</v>
      </c>
      <c r="AU895" s="18" t="s">
        <v>82</v>
      </c>
    </row>
    <row r="896" spans="2:51" s="13" customFormat="1" ht="12">
      <c r="B896" s="157"/>
      <c r="D896" s="145" t="s">
        <v>222</v>
      </c>
      <c r="F896" s="159" t="s">
        <v>2456</v>
      </c>
      <c r="H896" s="160">
        <v>383.86</v>
      </c>
      <c r="I896" s="161"/>
      <c r="L896" s="157"/>
      <c r="M896" s="162"/>
      <c r="T896" s="163"/>
      <c r="AT896" s="158" t="s">
        <v>222</v>
      </c>
      <c r="AU896" s="158" t="s">
        <v>82</v>
      </c>
      <c r="AV896" s="13" t="s">
        <v>82</v>
      </c>
      <c r="AW896" s="13" t="s">
        <v>4</v>
      </c>
      <c r="AX896" s="13" t="s">
        <v>80</v>
      </c>
      <c r="AY896" s="158" t="s">
        <v>208</v>
      </c>
    </row>
    <row r="897" spans="2:65" s="1" customFormat="1" ht="16.5" customHeight="1">
      <c r="B897" s="33"/>
      <c r="C897" s="132" t="s">
        <v>2457</v>
      </c>
      <c r="D897" s="132" t="s">
        <v>212</v>
      </c>
      <c r="E897" s="133" t="s">
        <v>2458</v>
      </c>
      <c r="F897" s="134" t="s">
        <v>2459</v>
      </c>
      <c r="G897" s="135" t="s">
        <v>215</v>
      </c>
      <c r="H897" s="136">
        <v>132.548</v>
      </c>
      <c r="I897" s="137"/>
      <c r="J897" s="138">
        <f>ROUND(I897*H897,2)</f>
        <v>0</v>
      </c>
      <c r="K897" s="134" t="s">
        <v>216</v>
      </c>
      <c r="L897" s="33"/>
      <c r="M897" s="139" t="s">
        <v>19</v>
      </c>
      <c r="N897" s="140" t="s">
        <v>45</v>
      </c>
      <c r="P897" s="141">
        <f>O897*H897</f>
        <v>0</v>
      </c>
      <c r="Q897" s="141">
        <v>0</v>
      </c>
      <c r="R897" s="141">
        <f>Q897*H897</f>
        <v>0</v>
      </c>
      <c r="S897" s="141">
        <v>0</v>
      </c>
      <c r="T897" s="142">
        <f>S897*H897</f>
        <v>0</v>
      </c>
      <c r="AR897" s="143" t="s">
        <v>297</v>
      </c>
      <c r="AT897" s="143" t="s">
        <v>212</v>
      </c>
      <c r="AU897" s="143" t="s">
        <v>82</v>
      </c>
      <c r="AY897" s="18" t="s">
        <v>208</v>
      </c>
      <c r="BE897" s="144">
        <f>IF(N897="základní",J897,0)</f>
        <v>0</v>
      </c>
      <c r="BF897" s="144">
        <f>IF(N897="snížená",J897,0)</f>
        <v>0</v>
      </c>
      <c r="BG897" s="144">
        <f>IF(N897="zákl. přenesená",J897,0)</f>
        <v>0</v>
      </c>
      <c r="BH897" s="144">
        <f>IF(N897="sníž. přenesená",J897,0)</f>
        <v>0</v>
      </c>
      <c r="BI897" s="144">
        <f>IF(N897="nulová",J897,0)</f>
        <v>0</v>
      </c>
      <c r="BJ897" s="18" t="s">
        <v>80</v>
      </c>
      <c r="BK897" s="144">
        <f>ROUND(I897*H897,2)</f>
        <v>0</v>
      </c>
      <c r="BL897" s="18" t="s">
        <v>297</v>
      </c>
      <c r="BM897" s="143" t="s">
        <v>2460</v>
      </c>
    </row>
    <row r="898" spans="2:47" s="1" customFormat="1" ht="12">
      <c r="B898" s="33"/>
      <c r="D898" s="145" t="s">
        <v>218</v>
      </c>
      <c r="F898" s="146" t="s">
        <v>2461</v>
      </c>
      <c r="I898" s="147"/>
      <c r="L898" s="33"/>
      <c r="M898" s="148"/>
      <c r="T898" s="54"/>
      <c r="AT898" s="18" t="s">
        <v>218</v>
      </c>
      <c r="AU898" s="18" t="s">
        <v>82</v>
      </c>
    </row>
    <row r="899" spans="2:47" s="1" customFormat="1" ht="12">
      <c r="B899" s="33"/>
      <c r="D899" s="149" t="s">
        <v>220</v>
      </c>
      <c r="F899" s="150" t="s">
        <v>2462</v>
      </c>
      <c r="I899" s="147"/>
      <c r="L899" s="33"/>
      <c r="M899" s="148"/>
      <c r="T899" s="54"/>
      <c r="AT899" s="18" t="s">
        <v>220</v>
      </c>
      <c r="AU899" s="18" t="s">
        <v>82</v>
      </c>
    </row>
    <row r="900" spans="2:65" s="1" customFormat="1" ht="16.5" customHeight="1">
      <c r="B900" s="33"/>
      <c r="C900" s="171" t="s">
        <v>2463</v>
      </c>
      <c r="D900" s="171" t="s">
        <v>242</v>
      </c>
      <c r="E900" s="172" t="s">
        <v>2464</v>
      </c>
      <c r="F900" s="173" t="s">
        <v>2465</v>
      </c>
      <c r="G900" s="174" t="s">
        <v>762</v>
      </c>
      <c r="H900" s="175">
        <v>19.882</v>
      </c>
      <c r="I900" s="176"/>
      <c r="J900" s="177">
        <f>ROUND(I900*H900,2)</f>
        <v>0</v>
      </c>
      <c r="K900" s="173" t="s">
        <v>216</v>
      </c>
      <c r="L900" s="178"/>
      <c r="M900" s="179" t="s">
        <v>19</v>
      </c>
      <c r="N900" s="180" t="s">
        <v>45</v>
      </c>
      <c r="P900" s="141">
        <f>O900*H900</f>
        <v>0</v>
      </c>
      <c r="Q900" s="141">
        <v>0.51</v>
      </c>
      <c r="R900" s="141">
        <f>Q900*H900</f>
        <v>10.13982</v>
      </c>
      <c r="S900" s="141">
        <v>0</v>
      </c>
      <c r="T900" s="142">
        <f>S900*H900</f>
        <v>0</v>
      </c>
      <c r="AR900" s="143" t="s">
        <v>304</v>
      </c>
      <c r="AT900" s="143" t="s">
        <v>242</v>
      </c>
      <c r="AU900" s="143" t="s">
        <v>82</v>
      </c>
      <c r="AY900" s="18" t="s">
        <v>208</v>
      </c>
      <c r="BE900" s="144">
        <f>IF(N900="základní",J900,0)</f>
        <v>0</v>
      </c>
      <c r="BF900" s="144">
        <f>IF(N900="snížená",J900,0)</f>
        <v>0</v>
      </c>
      <c r="BG900" s="144">
        <f>IF(N900="zákl. přenesená",J900,0)</f>
        <v>0</v>
      </c>
      <c r="BH900" s="144">
        <f>IF(N900="sníž. přenesená",J900,0)</f>
        <v>0</v>
      </c>
      <c r="BI900" s="144">
        <f>IF(N900="nulová",J900,0)</f>
        <v>0</v>
      </c>
      <c r="BJ900" s="18" t="s">
        <v>80</v>
      </c>
      <c r="BK900" s="144">
        <f>ROUND(I900*H900,2)</f>
        <v>0</v>
      </c>
      <c r="BL900" s="18" t="s">
        <v>297</v>
      </c>
      <c r="BM900" s="143" t="s">
        <v>2466</v>
      </c>
    </row>
    <row r="901" spans="2:47" s="1" customFormat="1" ht="12">
      <c r="B901" s="33"/>
      <c r="D901" s="145" t="s">
        <v>218</v>
      </c>
      <c r="F901" s="146" t="s">
        <v>2465</v>
      </c>
      <c r="I901" s="147"/>
      <c r="L901" s="33"/>
      <c r="M901" s="148"/>
      <c r="T901" s="54"/>
      <c r="AT901" s="18" t="s">
        <v>218</v>
      </c>
      <c r="AU901" s="18" t="s">
        <v>82</v>
      </c>
    </row>
    <row r="902" spans="2:51" s="13" customFormat="1" ht="12">
      <c r="B902" s="157"/>
      <c r="D902" s="145" t="s">
        <v>222</v>
      </c>
      <c r="E902" s="158" t="s">
        <v>19</v>
      </c>
      <c r="F902" s="159" t="s">
        <v>2467</v>
      </c>
      <c r="H902" s="160">
        <v>19.882</v>
      </c>
      <c r="I902" s="161"/>
      <c r="L902" s="157"/>
      <c r="M902" s="162"/>
      <c r="T902" s="163"/>
      <c r="AT902" s="158" t="s">
        <v>222</v>
      </c>
      <c r="AU902" s="158" t="s">
        <v>82</v>
      </c>
      <c r="AV902" s="13" t="s">
        <v>82</v>
      </c>
      <c r="AW902" s="13" t="s">
        <v>35</v>
      </c>
      <c r="AX902" s="13" t="s">
        <v>80</v>
      </c>
      <c r="AY902" s="158" t="s">
        <v>208</v>
      </c>
    </row>
    <row r="903" spans="2:65" s="1" customFormat="1" ht="16.5" customHeight="1">
      <c r="B903" s="33"/>
      <c r="C903" s="132" t="s">
        <v>2468</v>
      </c>
      <c r="D903" s="132" t="s">
        <v>212</v>
      </c>
      <c r="E903" s="133" t="s">
        <v>2469</v>
      </c>
      <c r="F903" s="134" t="s">
        <v>2470</v>
      </c>
      <c r="G903" s="135" t="s">
        <v>215</v>
      </c>
      <c r="H903" s="136">
        <v>132.548</v>
      </c>
      <c r="I903" s="137"/>
      <c r="J903" s="138">
        <f>ROUND(I903*H903,2)</f>
        <v>0</v>
      </c>
      <c r="K903" s="134" t="s">
        <v>216</v>
      </c>
      <c r="L903" s="33"/>
      <c r="M903" s="139" t="s">
        <v>19</v>
      </c>
      <c r="N903" s="140" t="s">
        <v>45</v>
      </c>
      <c r="P903" s="141">
        <f>O903*H903</f>
        <v>0</v>
      </c>
      <c r="Q903" s="141">
        <v>0</v>
      </c>
      <c r="R903" s="141">
        <f>Q903*H903</f>
        <v>0</v>
      </c>
      <c r="S903" s="141">
        <v>0</v>
      </c>
      <c r="T903" s="142">
        <f>S903*H903</f>
        <v>0</v>
      </c>
      <c r="AR903" s="143" t="s">
        <v>297</v>
      </c>
      <c r="AT903" s="143" t="s">
        <v>212</v>
      </c>
      <c r="AU903" s="143" t="s">
        <v>82</v>
      </c>
      <c r="AY903" s="18" t="s">
        <v>208</v>
      </c>
      <c r="BE903" s="144">
        <f>IF(N903="základní",J903,0)</f>
        <v>0</v>
      </c>
      <c r="BF903" s="144">
        <f>IF(N903="snížená",J903,0)</f>
        <v>0</v>
      </c>
      <c r="BG903" s="144">
        <f>IF(N903="zákl. přenesená",J903,0)</f>
        <v>0</v>
      </c>
      <c r="BH903" s="144">
        <f>IF(N903="sníž. přenesená",J903,0)</f>
        <v>0</v>
      </c>
      <c r="BI903" s="144">
        <f>IF(N903="nulová",J903,0)</f>
        <v>0</v>
      </c>
      <c r="BJ903" s="18" t="s">
        <v>80</v>
      </c>
      <c r="BK903" s="144">
        <f>ROUND(I903*H903,2)</f>
        <v>0</v>
      </c>
      <c r="BL903" s="18" t="s">
        <v>297</v>
      </c>
      <c r="BM903" s="143" t="s">
        <v>2471</v>
      </c>
    </row>
    <row r="904" spans="2:47" s="1" customFormat="1" ht="12">
      <c r="B904" s="33"/>
      <c r="D904" s="145" t="s">
        <v>218</v>
      </c>
      <c r="F904" s="146" t="s">
        <v>2472</v>
      </c>
      <c r="I904" s="147"/>
      <c r="L904" s="33"/>
      <c r="M904" s="148"/>
      <c r="T904" s="54"/>
      <c r="AT904" s="18" t="s">
        <v>218</v>
      </c>
      <c r="AU904" s="18" t="s">
        <v>82</v>
      </c>
    </row>
    <row r="905" spans="2:47" s="1" customFormat="1" ht="12">
      <c r="B905" s="33"/>
      <c r="D905" s="149" t="s">
        <v>220</v>
      </c>
      <c r="F905" s="150" t="s">
        <v>2473</v>
      </c>
      <c r="I905" s="147"/>
      <c r="L905" s="33"/>
      <c r="M905" s="148"/>
      <c r="T905" s="54"/>
      <c r="AT905" s="18" t="s">
        <v>220</v>
      </c>
      <c r="AU905" s="18" t="s">
        <v>82</v>
      </c>
    </row>
    <row r="906" spans="2:65" s="1" customFormat="1" ht="16.5" customHeight="1">
      <c r="B906" s="33"/>
      <c r="C906" s="171" t="s">
        <v>2474</v>
      </c>
      <c r="D906" s="171" t="s">
        <v>242</v>
      </c>
      <c r="E906" s="172" t="s">
        <v>2475</v>
      </c>
      <c r="F906" s="173" t="s">
        <v>2476</v>
      </c>
      <c r="G906" s="174" t="s">
        <v>215</v>
      </c>
      <c r="H906" s="175">
        <v>132.548</v>
      </c>
      <c r="I906" s="176"/>
      <c r="J906" s="177">
        <f>ROUND(I906*H906,2)</f>
        <v>0</v>
      </c>
      <c r="K906" s="173" t="s">
        <v>216</v>
      </c>
      <c r="L906" s="178"/>
      <c r="M906" s="179" t="s">
        <v>19</v>
      </c>
      <c r="N906" s="180" t="s">
        <v>45</v>
      </c>
      <c r="P906" s="141">
        <f>O906*H906</f>
        <v>0</v>
      </c>
      <c r="Q906" s="141">
        <v>0.011</v>
      </c>
      <c r="R906" s="141">
        <f>Q906*H906</f>
        <v>1.4580279999999999</v>
      </c>
      <c r="S906" s="141">
        <v>0</v>
      </c>
      <c r="T906" s="142">
        <f>S906*H906</f>
        <v>0</v>
      </c>
      <c r="AR906" s="143" t="s">
        <v>304</v>
      </c>
      <c r="AT906" s="143" t="s">
        <v>242</v>
      </c>
      <c r="AU906" s="143" t="s">
        <v>82</v>
      </c>
      <c r="AY906" s="18" t="s">
        <v>208</v>
      </c>
      <c r="BE906" s="144">
        <f>IF(N906="základní",J906,0)</f>
        <v>0</v>
      </c>
      <c r="BF906" s="144">
        <f>IF(N906="snížená",J906,0)</f>
        <v>0</v>
      </c>
      <c r="BG906" s="144">
        <f>IF(N906="zákl. přenesená",J906,0)</f>
        <v>0</v>
      </c>
      <c r="BH906" s="144">
        <f>IF(N906="sníž. přenesená",J906,0)</f>
        <v>0</v>
      </c>
      <c r="BI906" s="144">
        <f>IF(N906="nulová",J906,0)</f>
        <v>0</v>
      </c>
      <c r="BJ906" s="18" t="s">
        <v>80</v>
      </c>
      <c r="BK906" s="144">
        <f>ROUND(I906*H906,2)</f>
        <v>0</v>
      </c>
      <c r="BL906" s="18" t="s">
        <v>297</v>
      </c>
      <c r="BM906" s="143" t="s">
        <v>2477</v>
      </c>
    </row>
    <row r="907" spans="2:47" s="1" customFormat="1" ht="12">
      <c r="B907" s="33"/>
      <c r="D907" s="145" t="s">
        <v>218</v>
      </c>
      <c r="F907" s="146" t="s">
        <v>2476</v>
      </c>
      <c r="I907" s="147"/>
      <c r="L907" s="33"/>
      <c r="M907" s="148"/>
      <c r="T907" s="54"/>
      <c r="AT907" s="18" t="s">
        <v>218</v>
      </c>
      <c r="AU907" s="18" t="s">
        <v>82</v>
      </c>
    </row>
    <row r="908" spans="2:65" s="1" customFormat="1" ht="16.5" customHeight="1">
      <c r="B908" s="33"/>
      <c r="C908" s="132" t="s">
        <v>2478</v>
      </c>
      <c r="D908" s="132" t="s">
        <v>212</v>
      </c>
      <c r="E908" s="133" t="s">
        <v>2479</v>
      </c>
      <c r="F908" s="134" t="s">
        <v>2480</v>
      </c>
      <c r="G908" s="135" t="s">
        <v>215</v>
      </c>
      <c r="H908" s="136">
        <v>37.048</v>
      </c>
      <c r="I908" s="137"/>
      <c r="J908" s="138">
        <f>ROUND(I908*H908,2)</f>
        <v>0</v>
      </c>
      <c r="K908" s="134" t="s">
        <v>216</v>
      </c>
      <c r="L908" s="33"/>
      <c r="M908" s="139" t="s">
        <v>19</v>
      </c>
      <c r="N908" s="140" t="s">
        <v>45</v>
      </c>
      <c r="P908" s="141">
        <f>O908*H908</f>
        <v>0</v>
      </c>
      <c r="Q908" s="141">
        <v>0.0005</v>
      </c>
      <c r="R908" s="141">
        <f>Q908*H908</f>
        <v>0.018524000000000002</v>
      </c>
      <c r="S908" s="141">
        <v>0</v>
      </c>
      <c r="T908" s="142">
        <f>S908*H908</f>
        <v>0</v>
      </c>
      <c r="AR908" s="143" t="s">
        <v>297</v>
      </c>
      <c r="AT908" s="143" t="s">
        <v>212</v>
      </c>
      <c r="AU908" s="143" t="s">
        <v>82</v>
      </c>
      <c r="AY908" s="18" t="s">
        <v>208</v>
      </c>
      <c r="BE908" s="144">
        <f>IF(N908="základní",J908,0)</f>
        <v>0</v>
      </c>
      <c r="BF908" s="144">
        <f>IF(N908="snížená",J908,0)</f>
        <v>0</v>
      </c>
      <c r="BG908" s="144">
        <f>IF(N908="zákl. přenesená",J908,0)</f>
        <v>0</v>
      </c>
      <c r="BH908" s="144">
        <f>IF(N908="sníž. přenesená",J908,0)</f>
        <v>0</v>
      </c>
      <c r="BI908" s="144">
        <f>IF(N908="nulová",J908,0)</f>
        <v>0</v>
      </c>
      <c r="BJ908" s="18" t="s">
        <v>80</v>
      </c>
      <c r="BK908" s="144">
        <f>ROUND(I908*H908,2)</f>
        <v>0</v>
      </c>
      <c r="BL908" s="18" t="s">
        <v>297</v>
      </c>
      <c r="BM908" s="143" t="s">
        <v>2481</v>
      </c>
    </row>
    <row r="909" spans="2:47" s="1" customFormat="1" ht="19.5">
      <c r="B909" s="33"/>
      <c r="D909" s="145" t="s">
        <v>218</v>
      </c>
      <c r="F909" s="146" t="s">
        <v>2482</v>
      </c>
      <c r="I909" s="147"/>
      <c r="L909" s="33"/>
      <c r="M909" s="148"/>
      <c r="T909" s="54"/>
      <c r="AT909" s="18" t="s">
        <v>218</v>
      </c>
      <c r="AU909" s="18" t="s">
        <v>82</v>
      </c>
    </row>
    <row r="910" spans="2:47" s="1" customFormat="1" ht="12">
      <c r="B910" s="33"/>
      <c r="D910" s="149" t="s">
        <v>220</v>
      </c>
      <c r="F910" s="150" t="s">
        <v>2483</v>
      </c>
      <c r="I910" s="147"/>
      <c r="L910" s="33"/>
      <c r="M910" s="148"/>
      <c r="T910" s="54"/>
      <c r="AT910" s="18" t="s">
        <v>220</v>
      </c>
      <c r="AU910" s="18" t="s">
        <v>82</v>
      </c>
    </row>
    <row r="911" spans="2:51" s="13" customFormat="1" ht="12">
      <c r="B911" s="157"/>
      <c r="D911" s="145" t="s">
        <v>222</v>
      </c>
      <c r="E911" s="158" t="s">
        <v>19</v>
      </c>
      <c r="F911" s="159" t="s">
        <v>2484</v>
      </c>
      <c r="H911" s="160">
        <v>28.16</v>
      </c>
      <c r="I911" s="161"/>
      <c r="L911" s="157"/>
      <c r="M911" s="162"/>
      <c r="T911" s="163"/>
      <c r="AT911" s="158" t="s">
        <v>222</v>
      </c>
      <c r="AU911" s="158" t="s">
        <v>82</v>
      </c>
      <c r="AV911" s="13" t="s">
        <v>82</v>
      </c>
      <c r="AW911" s="13" t="s">
        <v>35</v>
      </c>
      <c r="AX911" s="13" t="s">
        <v>74</v>
      </c>
      <c r="AY911" s="158" t="s">
        <v>208</v>
      </c>
    </row>
    <row r="912" spans="2:51" s="13" customFormat="1" ht="12">
      <c r="B912" s="157"/>
      <c r="D912" s="145" t="s">
        <v>222</v>
      </c>
      <c r="E912" s="158" t="s">
        <v>19</v>
      </c>
      <c r="F912" s="159" t="s">
        <v>2485</v>
      </c>
      <c r="H912" s="160">
        <v>3.696</v>
      </c>
      <c r="I912" s="161"/>
      <c r="L912" s="157"/>
      <c r="M912" s="162"/>
      <c r="T912" s="163"/>
      <c r="AT912" s="158" t="s">
        <v>222</v>
      </c>
      <c r="AU912" s="158" t="s">
        <v>82</v>
      </c>
      <c r="AV912" s="13" t="s">
        <v>82</v>
      </c>
      <c r="AW912" s="13" t="s">
        <v>35</v>
      </c>
      <c r="AX912" s="13" t="s">
        <v>74</v>
      </c>
      <c r="AY912" s="158" t="s">
        <v>208</v>
      </c>
    </row>
    <row r="913" spans="2:51" s="13" customFormat="1" ht="12">
      <c r="B913" s="157"/>
      <c r="D913" s="145" t="s">
        <v>222</v>
      </c>
      <c r="E913" s="158" t="s">
        <v>19</v>
      </c>
      <c r="F913" s="159" t="s">
        <v>2486</v>
      </c>
      <c r="H913" s="160">
        <v>2.596</v>
      </c>
      <c r="I913" s="161"/>
      <c r="L913" s="157"/>
      <c r="M913" s="162"/>
      <c r="T913" s="163"/>
      <c r="AT913" s="158" t="s">
        <v>222</v>
      </c>
      <c r="AU913" s="158" t="s">
        <v>82</v>
      </c>
      <c r="AV913" s="13" t="s">
        <v>82</v>
      </c>
      <c r="AW913" s="13" t="s">
        <v>35</v>
      </c>
      <c r="AX913" s="13" t="s">
        <v>74</v>
      </c>
      <c r="AY913" s="158" t="s">
        <v>208</v>
      </c>
    </row>
    <row r="914" spans="2:51" s="13" customFormat="1" ht="12">
      <c r="B914" s="157"/>
      <c r="D914" s="145" t="s">
        <v>222</v>
      </c>
      <c r="E914" s="158" t="s">
        <v>19</v>
      </c>
      <c r="F914" s="159" t="s">
        <v>2486</v>
      </c>
      <c r="H914" s="160">
        <v>2.596</v>
      </c>
      <c r="I914" s="161"/>
      <c r="L914" s="157"/>
      <c r="M914" s="162"/>
      <c r="T914" s="163"/>
      <c r="AT914" s="158" t="s">
        <v>222</v>
      </c>
      <c r="AU914" s="158" t="s">
        <v>82</v>
      </c>
      <c r="AV914" s="13" t="s">
        <v>82</v>
      </c>
      <c r="AW914" s="13" t="s">
        <v>35</v>
      </c>
      <c r="AX914" s="13" t="s">
        <v>74</v>
      </c>
      <c r="AY914" s="158" t="s">
        <v>208</v>
      </c>
    </row>
    <row r="915" spans="2:51" s="14" customFormat="1" ht="12">
      <c r="B915" s="164"/>
      <c r="D915" s="145" t="s">
        <v>222</v>
      </c>
      <c r="E915" s="165" t="s">
        <v>19</v>
      </c>
      <c r="F915" s="166" t="s">
        <v>226</v>
      </c>
      <c r="H915" s="167">
        <v>37.048</v>
      </c>
      <c r="I915" s="168"/>
      <c r="L915" s="164"/>
      <c r="M915" s="169"/>
      <c r="T915" s="170"/>
      <c r="AT915" s="165" t="s">
        <v>222</v>
      </c>
      <c r="AU915" s="165" t="s">
        <v>82</v>
      </c>
      <c r="AV915" s="14" t="s">
        <v>112</v>
      </c>
      <c r="AW915" s="14" t="s">
        <v>35</v>
      </c>
      <c r="AX915" s="14" t="s">
        <v>80</v>
      </c>
      <c r="AY915" s="165" t="s">
        <v>208</v>
      </c>
    </row>
    <row r="916" spans="2:65" s="1" customFormat="1" ht="21.75" customHeight="1">
      <c r="B916" s="33"/>
      <c r="C916" s="171" t="s">
        <v>2487</v>
      </c>
      <c r="D916" s="171" t="s">
        <v>242</v>
      </c>
      <c r="E916" s="172" t="s">
        <v>2358</v>
      </c>
      <c r="F916" s="173" t="s">
        <v>2359</v>
      </c>
      <c r="G916" s="174" t="s">
        <v>215</v>
      </c>
      <c r="H916" s="175">
        <v>44.458</v>
      </c>
      <c r="I916" s="176"/>
      <c r="J916" s="177">
        <f>ROUND(I916*H916,2)</f>
        <v>0</v>
      </c>
      <c r="K916" s="173" t="s">
        <v>216</v>
      </c>
      <c r="L916" s="178"/>
      <c r="M916" s="179" t="s">
        <v>19</v>
      </c>
      <c r="N916" s="180" t="s">
        <v>45</v>
      </c>
      <c r="P916" s="141">
        <f>O916*H916</f>
        <v>0</v>
      </c>
      <c r="Q916" s="141">
        <v>0.0017</v>
      </c>
      <c r="R916" s="141">
        <f>Q916*H916</f>
        <v>0.0755786</v>
      </c>
      <c r="S916" s="141">
        <v>0</v>
      </c>
      <c r="T916" s="142">
        <f>S916*H916</f>
        <v>0</v>
      </c>
      <c r="AR916" s="143" t="s">
        <v>304</v>
      </c>
      <c r="AT916" s="143" t="s">
        <v>242</v>
      </c>
      <c r="AU916" s="143" t="s">
        <v>82</v>
      </c>
      <c r="AY916" s="18" t="s">
        <v>208</v>
      </c>
      <c r="BE916" s="144">
        <f>IF(N916="základní",J916,0)</f>
        <v>0</v>
      </c>
      <c r="BF916" s="144">
        <f>IF(N916="snížená",J916,0)</f>
        <v>0</v>
      </c>
      <c r="BG916" s="144">
        <f>IF(N916="zákl. přenesená",J916,0)</f>
        <v>0</v>
      </c>
      <c r="BH916" s="144">
        <f>IF(N916="sníž. přenesená",J916,0)</f>
        <v>0</v>
      </c>
      <c r="BI916" s="144">
        <f>IF(N916="nulová",J916,0)</f>
        <v>0</v>
      </c>
      <c r="BJ916" s="18" t="s">
        <v>80</v>
      </c>
      <c r="BK916" s="144">
        <f>ROUND(I916*H916,2)</f>
        <v>0</v>
      </c>
      <c r="BL916" s="18" t="s">
        <v>297</v>
      </c>
      <c r="BM916" s="143" t="s">
        <v>2488</v>
      </c>
    </row>
    <row r="917" spans="2:47" s="1" customFormat="1" ht="12">
      <c r="B917" s="33"/>
      <c r="D917" s="145" t="s">
        <v>218</v>
      </c>
      <c r="F917" s="146" t="s">
        <v>2359</v>
      </c>
      <c r="I917" s="147"/>
      <c r="L917" s="33"/>
      <c r="M917" s="148"/>
      <c r="T917" s="54"/>
      <c r="AT917" s="18" t="s">
        <v>218</v>
      </c>
      <c r="AU917" s="18" t="s">
        <v>82</v>
      </c>
    </row>
    <row r="918" spans="2:51" s="13" customFormat="1" ht="12">
      <c r="B918" s="157"/>
      <c r="D918" s="145" t="s">
        <v>222</v>
      </c>
      <c r="F918" s="159" t="s">
        <v>2489</v>
      </c>
      <c r="H918" s="160">
        <v>44.458</v>
      </c>
      <c r="I918" s="161"/>
      <c r="L918" s="157"/>
      <c r="M918" s="162"/>
      <c r="T918" s="163"/>
      <c r="AT918" s="158" t="s">
        <v>222</v>
      </c>
      <c r="AU918" s="158" t="s">
        <v>82</v>
      </c>
      <c r="AV918" s="13" t="s">
        <v>82</v>
      </c>
      <c r="AW918" s="13" t="s">
        <v>4</v>
      </c>
      <c r="AX918" s="13" t="s">
        <v>80</v>
      </c>
      <c r="AY918" s="158" t="s">
        <v>208</v>
      </c>
    </row>
    <row r="919" spans="2:65" s="1" customFormat="1" ht="16.5" customHeight="1">
      <c r="B919" s="33"/>
      <c r="C919" s="132" t="s">
        <v>2490</v>
      </c>
      <c r="D919" s="132" t="s">
        <v>212</v>
      </c>
      <c r="E919" s="133" t="s">
        <v>2491</v>
      </c>
      <c r="F919" s="134" t="s">
        <v>2492</v>
      </c>
      <c r="G919" s="135" t="s">
        <v>286</v>
      </c>
      <c r="H919" s="136">
        <v>18.696</v>
      </c>
      <c r="I919" s="137"/>
      <c r="J919" s="138">
        <f>ROUND(I919*H919,2)</f>
        <v>0</v>
      </c>
      <c r="K919" s="134" t="s">
        <v>216</v>
      </c>
      <c r="L919" s="33"/>
      <c r="M919" s="139" t="s">
        <v>19</v>
      </c>
      <c r="N919" s="140" t="s">
        <v>45</v>
      </c>
      <c r="P919" s="141">
        <f>O919*H919</f>
        <v>0</v>
      </c>
      <c r="Q919" s="141">
        <v>0</v>
      </c>
      <c r="R919" s="141">
        <f>Q919*H919</f>
        <v>0</v>
      </c>
      <c r="S919" s="141">
        <v>0</v>
      </c>
      <c r="T919" s="142">
        <f>S919*H919</f>
        <v>0</v>
      </c>
      <c r="AR919" s="143" t="s">
        <v>297</v>
      </c>
      <c r="AT919" s="143" t="s">
        <v>212</v>
      </c>
      <c r="AU919" s="143" t="s">
        <v>82</v>
      </c>
      <c r="AY919" s="18" t="s">
        <v>208</v>
      </c>
      <c r="BE919" s="144">
        <f>IF(N919="základní",J919,0)</f>
        <v>0</v>
      </c>
      <c r="BF919" s="144">
        <f>IF(N919="snížená",J919,0)</f>
        <v>0</v>
      </c>
      <c r="BG919" s="144">
        <f>IF(N919="zákl. přenesená",J919,0)</f>
        <v>0</v>
      </c>
      <c r="BH919" s="144">
        <f>IF(N919="sníž. přenesená",J919,0)</f>
        <v>0</v>
      </c>
      <c r="BI919" s="144">
        <f>IF(N919="nulová",J919,0)</f>
        <v>0</v>
      </c>
      <c r="BJ919" s="18" t="s">
        <v>80</v>
      </c>
      <c r="BK919" s="144">
        <f>ROUND(I919*H919,2)</f>
        <v>0</v>
      </c>
      <c r="BL919" s="18" t="s">
        <v>297</v>
      </c>
      <c r="BM919" s="143" t="s">
        <v>2493</v>
      </c>
    </row>
    <row r="920" spans="2:47" s="1" customFormat="1" ht="19.5">
      <c r="B920" s="33"/>
      <c r="D920" s="145" t="s">
        <v>218</v>
      </c>
      <c r="F920" s="146" t="s">
        <v>2494</v>
      </c>
      <c r="I920" s="147"/>
      <c r="L920" s="33"/>
      <c r="M920" s="148"/>
      <c r="T920" s="54"/>
      <c r="AT920" s="18" t="s">
        <v>218</v>
      </c>
      <c r="AU920" s="18" t="s">
        <v>82</v>
      </c>
    </row>
    <row r="921" spans="2:47" s="1" customFormat="1" ht="12">
      <c r="B921" s="33"/>
      <c r="D921" s="149" t="s">
        <v>220</v>
      </c>
      <c r="F921" s="150" t="s">
        <v>2495</v>
      </c>
      <c r="I921" s="147"/>
      <c r="L921" s="33"/>
      <c r="M921" s="148"/>
      <c r="T921" s="54"/>
      <c r="AT921" s="18" t="s">
        <v>220</v>
      </c>
      <c r="AU921" s="18" t="s">
        <v>82</v>
      </c>
    </row>
    <row r="922" spans="2:63" s="11" customFormat="1" ht="22.9" customHeight="1">
      <c r="B922" s="120"/>
      <c r="D922" s="121" t="s">
        <v>73</v>
      </c>
      <c r="E922" s="130" t="s">
        <v>292</v>
      </c>
      <c r="F922" s="130" t="s">
        <v>293</v>
      </c>
      <c r="I922" s="123"/>
      <c r="J922" s="131">
        <f>BK922</f>
        <v>0</v>
      </c>
      <c r="L922" s="120"/>
      <c r="M922" s="125"/>
      <c r="P922" s="126">
        <f>SUM(P923:P987)</f>
        <v>0</v>
      </c>
      <c r="R922" s="126">
        <f>SUM(R923:R987)</f>
        <v>2.614228374</v>
      </c>
      <c r="T922" s="127">
        <f>SUM(T923:T987)</f>
        <v>0</v>
      </c>
      <c r="AR922" s="121" t="s">
        <v>82</v>
      </c>
      <c r="AT922" s="128" t="s">
        <v>73</v>
      </c>
      <c r="AU922" s="128" t="s">
        <v>80</v>
      </c>
      <c r="AY922" s="121" t="s">
        <v>208</v>
      </c>
      <c r="BK922" s="129">
        <f>SUM(BK923:BK987)</f>
        <v>0</v>
      </c>
    </row>
    <row r="923" spans="2:65" s="1" customFormat="1" ht="16.5" customHeight="1">
      <c r="B923" s="33"/>
      <c r="C923" s="132" t="s">
        <v>294</v>
      </c>
      <c r="D923" s="132" t="s">
        <v>212</v>
      </c>
      <c r="E923" s="133" t="s">
        <v>295</v>
      </c>
      <c r="F923" s="134" t="s">
        <v>296</v>
      </c>
      <c r="G923" s="135" t="s">
        <v>215</v>
      </c>
      <c r="H923" s="136">
        <v>332.5</v>
      </c>
      <c r="I923" s="137"/>
      <c r="J923" s="138">
        <f>ROUND(I923*H923,2)</f>
        <v>0</v>
      </c>
      <c r="K923" s="134" t="s">
        <v>216</v>
      </c>
      <c r="L923" s="33"/>
      <c r="M923" s="139" t="s">
        <v>19</v>
      </c>
      <c r="N923" s="140" t="s">
        <v>45</v>
      </c>
      <c r="P923" s="141">
        <f>O923*H923</f>
        <v>0</v>
      </c>
      <c r="Q923" s="141">
        <v>0</v>
      </c>
      <c r="R923" s="141">
        <f>Q923*H923</f>
        <v>0</v>
      </c>
      <c r="S923" s="141">
        <v>0</v>
      </c>
      <c r="T923" s="142">
        <f>S923*H923</f>
        <v>0</v>
      </c>
      <c r="AR923" s="143" t="s">
        <v>297</v>
      </c>
      <c r="AT923" s="143" t="s">
        <v>212</v>
      </c>
      <c r="AU923" s="143" t="s">
        <v>82</v>
      </c>
      <c r="AY923" s="18" t="s">
        <v>208</v>
      </c>
      <c r="BE923" s="144">
        <f>IF(N923="základní",J923,0)</f>
        <v>0</v>
      </c>
      <c r="BF923" s="144">
        <f>IF(N923="snížená",J923,0)</f>
        <v>0</v>
      </c>
      <c r="BG923" s="144">
        <f>IF(N923="zákl. přenesená",J923,0)</f>
        <v>0</v>
      </c>
      <c r="BH923" s="144">
        <f>IF(N923="sníž. přenesená",J923,0)</f>
        <v>0</v>
      </c>
      <c r="BI923" s="144">
        <f>IF(N923="nulová",J923,0)</f>
        <v>0</v>
      </c>
      <c r="BJ923" s="18" t="s">
        <v>80</v>
      </c>
      <c r="BK923" s="144">
        <f>ROUND(I923*H923,2)</f>
        <v>0</v>
      </c>
      <c r="BL923" s="18" t="s">
        <v>297</v>
      </c>
      <c r="BM923" s="143" t="s">
        <v>298</v>
      </c>
    </row>
    <row r="924" spans="2:47" s="1" customFormat="1" ht="12">
      <c r="B924" s="33"/>
      <c r="D924" s="145" t="s">
        <v>218</v>
      </c>
      <c r="F924" s="146" t="s">
        <v>299</v>
      </c>
      <c r="I924" s="147"/>
      <c r="L924" s="33"/>
      <c r="M924" s="148"/>
      <c r="T924" s="54"/>
      <c r="AT924" s="18" t="s">
        <v>218</v>
      </c>
      <c r="AU924" s="18" t="s">
        <v>82</v>
      </c>
    </row>
    <row r="925" spans="2:47" s="1" customFormat="1" ht="12">
      <c r="B925" s="33"/>
      <c r="D925" s="149" t="s">
        <v>220</v>
      </c>
      <c r="F925" s="150" t="s">
        <v>300</v>
      </c>
      <c r="I925" s="147"/>
      <c r="L925" s="33"/>
      <c r="M925" s="148"/>
      <c r="T925" s="54"/>
      <c r="AT925" s="18" t="s">
        <v>220</v>
      </c>
      <c r="AU925" s="18" t="s">
        <v>82</v>
      </c>
    </row>
    <row r="926" spans="2:51" s="13" customFormat="1" ht="12">
      <c r="B926" s="157"/>
      <c r="D926" s="145" t="s">
        <v>222</v>
      </c>
      <c r="E926" s="158" t="s">
        <v>19</v>
      </c>
      <c r="F926" s="159" t="s">
        <v>2226</v>
      </c>
      <c r="H926" s="160">
        <v>356.9</v>
      </c>
      <c r="I926" s="161"/>
      <c r="L926" s="157"/>
      <c r="M926" s="162"/>
      <c r="T926" s="163"/>
      <c r="AT926" s="158" t="s">
        <v>222</v>
      </c>
      <c r="AU926" s="158" t="s">
        <v>82</v>
      </c>
      <c r="AV926" s="13" t="s">
        <v>82</v>
      </c>
      <c r="AW926" s="13" t="s">
        <v>35</v>
      </c>
      <c r="AX926" s="13" t="s">
        <v>74</v>
      </c>
      <c r="AY926" s="158" t="s">
        <v>208</v>
      </c>
    </row>
    <row r="927" spans="2:51" s="13" customFormat="1" ht="12">
      <c r="B927" s="157"/>
      <c r="D927" s="145" t="s">
        <v>222</v>
      </c>
      <c r="E927" s="158" t="s">
        <v>19</v>
      </c>
      <c r="F927" s="159" t="s">
        <v>2171</v>
      </c>
      <c r="H927" s="160">
        <v>-24.4</v>
      </c>
      <c r="I927" s="161"/>
      <c r="L927" s="157"/>
      <c r="M927" s="162"/>
      <c r="T927" s="163"/>
      <c r="AT927" s="158" t="s">
        <v>222</v>
      </c>
      <c r="AU927" s="158" t="s">
        <v>82</v>
      </c>
      <c r="AV927" s="13" t="s">
        <v>82</v>
      </c>
      <c r="AW927" s="13" t="s">
        <v>35</v>
      </c>
      <c r="AX927" s="13" t="s">
        <v>74</v>
      </c>
      <c r="AY927" s="158" t="s">
        <v>208</v>
      </c>
    </row>
    <row r="928" spans="2:51" s="14" customFormat="1" ht="12">
      <c r="B928" s="164"/>
      <c r="D928" s="145" t="s">
        <v>222</v>
      </c>
      <c r="E928" s="165" t="s">
        <v>19</v>
      </c>
      <c r="F928" s="166" t="s">
        <v>226</v>
      </c>
      <c r="H928" s="167">
        <v>332.5</v>
      </c>
      <c r="I928" s="168"/>
      <c r="L928" s="164"/>
      <c r="M928" s="169"/>
      <c r="T928" s="170"/>
      <c r="AT928" s="165" t="s">
        <v>222</v>
      </c>
      <c r="AU928" s="165" t="s">
        <v>82</v>
      </c>
      <c r="AV928" s="14" t="s">
        <v>112</v>
      </c>
      <c r="AW928" s="14" t="s">
        <v>35</v>
      </c>
      <c r="AX928" s="14" t="s">
        <v>80</v>
      </c>
      <c r="AY928" s="165" t="s">
        <v>208</v>
      </c>
    </row>
    <row r="929" spans="2:65" s="1" customFormat="1" ht="16.5" customHeight="1">
      <c r="B929" s="33"/>
      <c r="C929" s="171" t="s">
        <v>301</v>
      </c>
      <c r="D929" s="171" t="s">
        <v>242</v>
      </c>
      <c r="E929" s="172" t="s">
        <v>302</v>
      </c>
      <c r="F929" s="173" t="s">
        <v>303</v>
      </c>
      <c r="G929" s="174" t="s">
        <v>215</v>
      </c>
      <c r="H929" s="175">
        <v>44.778</v>
      </c>
      <c r="I929" s="176"/>
      <c r="J929" s="177">
        <f>ROUND(I929*H929,2)</f>
        <v>0</v>
      </c>
      <c r="K929" s="173" t="s">
        <v>216</v>
      </c>
      <c r="L929" s="178"/>
      <c r="M929" s="179" t="s">
        <v>19</v>
      </c>
      <c r="N929" s="180" t="s">
        <v>45</v>
      </c>
      <c r="P929" s="141">
        <f>O929*H929</f>
        <v>0</v>
      </c>
      <c r="Q929" s="141">
        <v>0.00375</v>
      </c>
      <c r="R929" s="141">
        <f>Q929*H929</f>
        <v>0.1679175</v>
      </c>
      <c r="S929" s="141">
        <v>0</v>
      </c>
      <c r="T929" s="142">
        <f>S929*H929</f>
        <v>0</v>
      </c>
      <c r="AR929" s="143" t="s">
        <v>304</v>
      </c>
      <c r="AT929" s="143" t="s">
        <v>242</v>
      </c>
      <c r="AU929" s="143" t="s">
        <v>82</v>
      </c>
      <c r="AY929" s="18" t="s">
        <v>208</v>
      </c>
      <c r="BE929" s="144">
        <f>IF(N929="základní",J929,0)</f>
        <v>0</v>
      </c>
      <c r="BF929" s="144">
        <f>IF(N929="snížená",J929,0)</f>
        <v>0</v>
      </c>
      <c r="BG929" s="144">
        <f>IF(N929="zákl. přenesená",J929,0)</f>
        <v>0</v>
      </c>
      <c r="BH929" s="144">
        <f>IF(N929="sníž. přenesená",J929,0)</f>
        <v>0</v>
      </c>
      <c r="BI929" s="144">
        <f>IF(N929="nulová",J929,0)</f>
        <v>0</v>
      </c>
      <c r="BJ929" s="18" t="s">
        <v>80</v>
      </c>
      <c r="BK929" s="144">
        <f>ROUND(I929*H929,2)</f>
        <v>0</v>
      </c>
      <c r="BL929" s="18" t="s">
        <v>297</v>
      </c>
      <c r="BM929" s="143" t="s">
        <v>305</v>
      </c>
    </row>
    <row r="930" spans="2:47" s="1" customFormat="1" ht="12">
      <c r="B930" s="33"/>
      <c r="D930" s="145" t="s">
        <v>218</v>
      </c>
      <c r="F930" s="146" t="s">
        <v>303</v>
      </c>
      <c r="I930" s="147"/>
      <c r="L930" s="33"/>
      <c r="M930" s="148"/>
      <c r="T930" s="54"/>
      <c r="AT930" s="18" t="s">
        <v>218</v>
      </c>
      <c r="AU930" s="18" t="s">
        <v>82</v>
      </c>
    </row>
    <row r="931" spans="2:51" s="13" customFormat="1" ht="12">
      <c r="B931" s="157"/>
      <c r="D931" s="145" t="s">
        <v>222</v>
      </c>
      <c r="E931" s="158" t="s">
        <v>19</v>
      </c>
      <c r="F931" s="159" t="s">
        <v>2496</v>
      </c>
      <c r="H931" s="160">
        <v>43.9</v>
      </c>
      <c r="I931" s="161"/>
      <c r="L931" s="157"/>
      <c r="M931" s="162"/>
      <c r="T931" s="163"/>
      <c r="AT931" s="158" t="s">
        <v>222</v>
      </c>
      <c r="AU931" s="158" t="s">
        <v>82</v>
      </c>
      <c r="AV931" s="13" t="s">
        <v>82</v>
      </c>
      <c r="AW931" s="13" t="s">
        <v>35</v>
      </c>
      <c r="AX931" s="13" t="s">
        <v>74</v>
      </c>
      <c r="AY931" s="158" t="s">
        <v>208</v>
      </c>
    </row>
    <row r="932" spans="2:51" s="13" customFormat="1" ht="12">
      <c r="B932" s="157"/>
      <c r="D932" s="145" t="s">
        <v>222</v>
      </c>
      <c r="E932" s="158" t="s">
        <v>19</v>
      </c>
      <c r="F932" s="159" t="s">
        <v>2497</v>
      </c>
      <c r="H932" s="160">
        <v>44.778</v>
      </c>
      <c r="I932" s="161"/>
      <c r="L932" s="157"/>
      <c r="M932" s="162"/>
      <c r="T932" s="163"/>
      <c r="AT932" s="158" t="s">
        <v>222</v>
      </c>
      <c r="AU932" s="158" t="s">
        <v>82</v>
      </c>
      <c r="AV932" s="13" t="s">
        <v>82</v>
      </c>
      <c r="AW932" s="13" t="s">
        <v>35</v>
      </c>
      <c r="AX932" s="13" t="s">
        <v>80</v>
      </c>
      <c r="AY932" s="158" t="s">
        <v>208</v>
      </c>
    </row>
    <row r="933" spans="2:65" s="1" customFormat="1" ht="16.5" customHeight="1">
      <c r="B933" s="33"/>
      <c r="C933" s="171" t="s">
        <v>2498</v>
      </c>
      <c r="D933" s="171" t="s">
        <v>242</v>
      </c>
      <c r="E933" s="172" t="s">
        <v>2499</v>
      </c>
      <c r="F933" s="173" t="s">
        <v>2500</v>
      </c>
      <c r="G933" s="174" t="s">
        <v>215</v>
      </c>
      <c r="H933" s="175">
        <v>294.372</v>
      </c>
      <c r="I933" s="176"/>
      <c r="J933" s="177">
        <f>ROUND(I933*H933,2)</f>
        <v>0</v>
      </c>
      <c r="K933" s="173" t="s">
        <v>216</v>
      </c>
      <c r="L933" s="178"/>
      <c r="M933" s="179" t="s">
        <v>19</v>
      </c>
      <c r="N933" s="180" t="s">
        <v>45</v>
      </c>
      <c r="P933" s="141">
        <f>O933*H933</f>
        <v>0</v>
      </c>
      <c r="Q933" s="141">
        <v>0.0014</v>
      </c>
      <c r="R933" s="141">
        <f>Q933*H933</f>
        <v>0.4121208</v>
      </c>
      <c r="S933" s="141">
        <v>0</v>
      </c>
      <c r="T933" s="142">
        <f>S933*H933</f>
        <v>0</v>
      </c>
      <c r="AR933" s="143" t="s">
        <v>304</v>
      </c>
      <c r="AT933" s="143" t="s">
        <v>242</v>
      </c>
      <c r="AU933" s="143" t="s">
        <v>82</v>
      </c>
      <c r="AY933" s="18" t="s">
        <v>208</v>
      </c>
      <c r="BE933" s="144">
        <f>IF(N933="základní",J933,0)</f>
        <v>0</v>
      </c>
      <c r="BF933" s="144">
        <f>IF(N933="snížená",J933,0)</f>
        <v>0</v>
      </c>
      <c r="BG933" s="144">
        <f>IF(N933="zákl. přenesená",J933,0)</f>
        <v>0</v>
      </c>
      <c r="BH933" s="144">
        <f>IF(N933="sníž. přenesená",J933,0)</f>
        <v>0</v>
      </c>
      <c r="BI933" s="144">
        <f>IF(N933="nulová",J933,0)</f>
        <v>0</v>
      </c>
      <c r="BJ933" s="18" t="s">
        <v>80</v>
      </c>
      <c r="BK933" s="144">
        <f>ROUND(I933*H933,2)</f>
        <v>0</v>
      </c>
      <c r="BL933" s="18" t="s">
        <v>297</v>
      </c>
      <c r="BM933" s="143" t="s">
        <v>2501</v>
      </c>
    </row>
    <row r="934" spans="2:47" s="1" customFormat="1" ht="12">
      <c r="B934" s="33"/>
      <c r="D934" s="145" t="s">
        <v>218</v>
      </c>
      <c r="F934" s="146" t="s">
        <v>2500</v>
      </c>
      <c r="I934" s="147"/>
      <c r="L934" s="33"/>
      <c r="M934" s="148"/>
      <c r="T934" s="54"/>
      <c r="AT934" s="18" t="s">
        <v>218</v>
      </c>
      <c r="AU934" s="18" t="s">
        <v>82</v>
      </c>
    </row>
    <row r="935" spans="2:51" s="13" customFormat="1" ht="12">
      <c r="B935" s="157"/>
      <c r="D935" s="145" t="s">
        <v>222</v>
      </c>
      <c r="E935" s="158" t="s">
        <v>19</v>
      </c>
      <c r="F935" s="159" t="s">
        <v>2502</v>
      </c>
      <c r="H935" s="160">
        <v>288.6</v>
      </c>
      <c r="I935" s="161"/>
      <c r="L935" s="157"/>
      <c r="M935" s="162"/>
      <c r="T935" s="163"/>
      <c r="AT935" s="158" t="s">
        <v>222</v>
      </c>
      <c r="AU935" s="158" t="s">
        <v>82</v>
      </c>
      <c r="AV935" s="13" t="s">
        <v>82</v>
      </c>
      <c r="AW935" s="13" t="s">
        <v>35</v>
      </c>
      <c r="AX935" s="13" t="s">
        <v>74</v>
      </c>
      <c r="AY935" s="158" t="s">
        <v>208</v>
      </c>
    </row>
    <row r="936" spans="2:51" s="14" customFormat="1" ht="12">
      <c r="B936" s="164"/>
      <c r="D936" s="145" t="s">
        <v>222</v>
      </c>
      <c r="E936" s="165" t="s">
        <v>19</v>
      </c>
      <c r="F936" s="166" t="s">
        <v>226</v>
      </c>
      <c r="H936" s="167">
        <v>288.6</v>
      </c>
      <c r="I936" s="168"/>
      <c r="L936" s="164"/>
      <c r="M936" s="169"/>
      <c r="T936" s="170"/>
      <c r="AT936" s="165" t="s">
        <v>222</v>
      </c>
      <c r="AU936" s="165" t="s">
        <v>82</v>
      </c>
      <c r="AV936" s="14" t="s">
        <v>112</v>
      </c>
      <c r="AW936" s="14" t="s">
        <v>35</v>
      </c>
      <c r="AX936" s="14" t="s">
        <v>74</v>
      </c>
      <c r="AY936" s="165" t="s">
        <v>208</v>
      </c>
    </row>
    <row r="937" spans="2:51" s="13" customFormat="1" ht="12">
      <c r="B937" s="157"/>
      <c r="D937" s="145" t="s">
        <v>222</v>
      </c>
      <c r="E937" s="158" t="s">
        <v>19</v>
      </c>
      <c r="F937" s="159" t="s">
        <v>2503</v>
      </c>
      <c r="H937" s="160">
        <v>294.372</v>
      </c>
      <c r="I937" s="161"/>
      <c r="L937" s="157"/>
      <c r="M937" s="162"/>
      <c r="T937" s="163"/>
      <c r="AT937" s="158" t="s">
        <v>222</v>
      </c>
      <c r="AU937" s="158" t="s">
        <v>82</v>
      </c>
      <c r="AV937" s="13" t="s">
        <v>82</v>
      </c>
      <c r="AW937" s="13" t="s">
        <v>35</v>
      </c>
      <c r="AX937" s="13" t="s">
        <v>80</v>
      </c>
      <c r="AY937" s="158" t="s">
        <v>208</v>
      </c>
    </row>
    <row r="938" spans="2:65" s="1" customFormat="1" ht="16.5" customHeight="1">
      <c r="B938" s="33"/>
      <c r="C938" s="132" t="s">
        <v>2504</v>
      </c>
      <c r="D938" s="132" t="s">
        <v>212</v>
      </c>
      <c r="E938" s="133" t="s">
        <v>2505</v>
      </c>
      <c r="F938" s="134" t="s">
        <v>2506</v>
      </c>
      <c r="G938" s="135" t="s">
        <v>215</v>
      </c>
      <c r="H938" s="136">
        <v>7.163</v>
      </c>
      <c r="I938" s="137"/>
      <c r="J938" s="138">
        <f>ROUND(I938*H938,2)</f>
        <v>0</v>
      </c>
      <c r="K938" s="134" t="s">
        <v>216</v>
      </c>
      <c r="L938" s="33"/>
      <c r="M938" s="139" t="s">
        <v>19</v>
      </c>
      <c r="N938" s="140" t="s">
        <v>45</v>
      </c>
      <c r="P938" s="141">
        <f>O938*H938</f>
        <v>0</v>
      </c>
      <c r="Q938" s="141">
        <v>0</v>
      </c>
      <c r="R938" s="141">
        <f>Q938*H938</f>
        <v>0</v>
      </c>
      <c r="S938" s="141">
        <v>0</v>
      </c>
      <c r="T938" s="142">
        <f>S938*H938</f>
        <v>0</v>
      </c>
      <c r="AR938" s="143" t="s">
        <v>297</v>
      </c>
      <c r="AT938" s="143" t="s">
        <v>212</v>
      </c>
      <c r="AU938" s="143" t="s">
        <v>82</v>
      </c>
      <c r="AY938" s="18" t="s">
        <v>208</v>
      </c>
      <c r="BE938" s="144">
        <f>IF(N938="základní",J938,0)</f>
        <v>0</v>
      </c>
      <c r="BF938" s="144">
        <f>IF(N938="snížená",J938,0)</f>
        <v>0</v>
      </c>
      <c r="BG938" s="144">
        <f>IF(N938="zákl. přenesená",J938,0)</f>
        <v>0</v>
      </c>
      <c r="BH938" s="144">
        <f>IF(N938="sníž. přenesená",J938,0)</f>
        <v>0</v>
      </c>
      <c r="BI938" s="144">
        <f>IF(N938="nulová",J938,0)</f>
        <v>0</v>
      </c>
      <c r="BJ938" s="18" t="s">
        <v>80</v>
      </c>
      <c r="BK938" s="144">
        <f>ROUND(I938*H938,2)</f>
        <v>0</v>
      </c>
      <c r="BL938" s="18" t="s">
        <v>297</v>
      </c>
      <c r="BM938" s="143" t="s">
        <v>2507</v>
      </c>
    </row>
    <row r="939" spans="2:47" s="1" customFormat="1" ht="12">
      <c r="B939" s="33"/>
      <c r="D939" s="145" t="s">
        <v>218</v>
      </c>
      <c r="F939" s="146" t="s">
        <v>2508</v>
      </c>
      <c r="I939" s="147"/>
      <c r="L939" s="33"/>
      <c r="M939" s="148"/>
      <c r="T939" s="54"/>
      <c r="AT939" s="18" t="s">
        <v>218</v>
      </c>
      <c r="AU939" s="18" t="s">
        <v>82</v>
      </c>
    </row>
    <row r="940" spans="2:47" s="1" customFormat="1" ht="12">
      <c r="B940" s="33"/>
      <c r="D940" s="149" t="s">
        <v>220</v>
      </c>
      <c r="F940" s="150" t="s">
        <v>2509</v>
      </c>
      <c r="I940" s="147"/>
      <c r="L940" s="33"/>
      <c r="M940" s="148"/>
      <c r="T940" s="54"/>
      <c r="AT940" s="18" t="s">
        <v>220</v>
      </c>
      <c r="AU940" s="18" t="s">
        <v>82</v>
      </c>
    </row>
    <row r="941" spans="2:65" s="1" customFormat="1" ht="16.5" customHeight="1">
      <c r="B941" s="33"/>
      <c r="C941" s="171" t="s">
        <v>2510</v>
      </c>
      <c r="D941" s="171" t="s">
        <v>242</v>
      </c>
      <c r="E941" s="172" t="s">
        <v>2511</v>
      </c>
      <c r="F941" s="173" t="s">
        <v>2512</v>
      </c>
      <c r="G941" s="174" t="s">
        <v>215</v>
      </c>
      <c r="H941" s="175">
        <v>7.45</v>
      </c>
      <c r="I941" s="176"/>
      <c r="J941" s="177">
        <f>ROUND(I941*H941,2)</f>
        <v>0</v>
      </c>
      <c r="K941" s="173" t="s">
        <v>216</v>
      </c>
      <c r="L941" s="178"/>
      <c r="M941" s="179" t="s">
        <v>19</v>
      </c>
      <c r="N941" s="180" t="s">
        <v>45</v>
      </c>
      <c r="P941" s="141">
        <f>O941*H941</f>
        <v>0</v>
      </c>
      <c r="Q941" s="141">
        <v>0.01337</v>
      </c>
      <c r="R941" s="141">
        <f>Q941*H941</f>
        <v>0.0996065</v>
      </c>
      <c r="S941" s="141">
        <v>0</v>
      </c>
      <c r="T941" s="142">
        <f>S941*H941</f>
        <v>0</v>
      </c>
      <c r="AR941" s="143" t="s">
        <v>304</v>
      </c>
      <c r="AT941" s="143" t="s">
        <v>242</v>
      </c>
      <c r="AU941" s="143" t="s">
        <v>82</v>
      </c>
      <c r="AY941" s="18" t="s">
        <v>208</v>
      </c>
      <c r="BE941" s="144">
        <f>IF(N941="základní",J941,0)</f>
        <v>0</v>
      </c>
      <c r="BF941" s="144">
        <f>IF(N941="snížená",J941,0)</f>
        <v>0</v>
      </c>
      <c r="BG941" s="144">
        <f>IF(N941="zákl. přenesená",J941,0)</f>
        <v>0</v>
      </c>
      <c r="BH941" s="144">
        <f>IF(N941="sníž. přenesená",J941,0)</f>
        <v>0</v>
      </c>
      <c r="BI941" s="144">
        <f>IF(N941="nulová",J941,0)</f>
        <v>0</v>
      </c>
      <c r="BJ941" s="18" t="s">
        <v>80</v>
      </c>
      <c r="BK941" s="144">
        <f>ROUND(I941*H941,2)</f>
        <v>0</v>
      </c>
      <c r="BL941" s="18" t="s">
        <v>297</v>
      </c>
      <c r="BM941" s="143" t="s">
        <v>2513</v>
      </c>
    </row>
    <row r="942" spans="2:47" s="1" customFormat="1" ht="12">
      <c r="B942" s="33"/>
      <c r="D942" s="145" t="s">
        <v>218</v>
      </c>
      <c r="F942" s="146" t="s">
        <v>2512</v>
      </c>
      <c r="I942" s="147"/>
      <c r="L942" s="33"/>
      <c r="M942" s="148"/>
      <c r="T942" s="54"/>
      <c r="AT942" s="18" t="s">
        <v>218</v>
      </c>
      <c r="AU942" s="18" t="s">
        <v>82</v>
      </c>
    </row>
    <row r="943" spans="2:51" s="13" customFormat="1" ht="12">
      <c r="B943" s="157"/>
      <c r="D943" s="145" t="s">
        <v>222</v>
      </c>
      <c r="E943" s="158" t="s">
        <v>19</v>
      </c>
      <c r="F943" s="159" t="s">
        <v>2514</v>
      </c>
      <c r="H943" s="160">
        <v>7.45</v>
      </c>
      <c r="I943" s="161"/>
      <c r="L943" s="157"/>
      <c r="M943" s="162"/>
      <c r="T943" s="163"/>
      <c r="AT943" s="158" t="s">
        <v>222</v>
      </c>
      <c r="AU943" s="158" t="s">
        <v>82</v>
      </c>
      <c r="AV943" s="13" t="s">
        <v>82</v>
      </c>
      <c r="AW943" s="13" t="s">
        <v>35</v>
      </c>
      <c r="AX943" s="13" t="s">
        <v>80</v>
      </c>
      <c r="AY943" s="158" t="s">
        <v>208</v>
      </c>
    </row>
    <row r="944" spans="2:65" s="1" customFormat="1" ht="16.5" customHeight="1">
      <c r="B944" s="33"/>
      <c r="C944" s="171" t="s">
        <v>2515</v>
      </c>
      <c r="D944" s="171" t="s">
        <v>242</v>
      </c>
      <c r="E944" s="172" t="s">
        <v>2516</v>
      </c>
      <c r="F944" s="173" t="s">
        <v>2517</v>
      </c>
      <c r="G944" s="174" t="s">
        <v>215</v>
      </c>
      <c r="H944" s="175">
        <v>7.45</v>
      </c>
      <c r="I944" s="176"/>
      <c r="J944" s="177">
        <f>ROUND(I944*H944,2)</f>
        <v>0</v>
      </c>
      <c r="K944" s="173" t="s">
        <v>216</v>
      </c>
      <c r="L944" s="178"/>
      <c r="M944" s="179" t="s">
        <v>19</v>
      </c>
      <c r="N944" s="180" t="s">
        <v>45</v>
      </c>
      <c r="P944" s="141">
        <f>O944*H944</f>
        <v>0</v>
      </c>
      <c r="Q944" s="141">
        <v>0.01604</v>
      </c>
      <c r="R944" s="141">
        <f>Q944*H944</f>
        <v>0.119498</v>
      </c>
      <c r="S944" s="141">
        <v>0</v>
      </c>
      <c r="T944" s="142">
        <f>S944*H944</f>
        <v>0</v>
      </c>
      <c r="AR944" s="143" t="s">
        <v>304</v>
      </c>
      <c r="AT944" s="143" t="s">
        <v>242</v>
      </c>
      <c r="AU944" s="143" t="s">
        <v>82</v>
      </c>
      <c r="AY944" s="18" t="s">
        <v>208</v>
      </c>
      <c r="BE944" s="144">
        <f>IF(N944="základní",J944,0)</f>
        <v>0</v>
      </c>
      <c r="BF944" s="144">
        <f>IF(N944="snížená",J944,0)</f>
        <v>0</v>
      </c>
      <c r="BG944" s="144">
        <f>IF(N944="zákl. přenesená",J944,0)</f>
        <v>0</v>
      </c>
      <c r="BH944" s="144">
        <f>IF(N944="sníž. přenesená",J944,0)</f>
        <v>0</v>
      </c>
      <c r="BI944" s="144">
        <f>IF(N944="nulová",J944,0)</f>
        <v>0</v>
      </c>
      <c r="BJ944" s="18" t="s">
        <v>80</v>
      </c>
      <c r="BK944" s="144">
        <f>ROUND(I944*H944,2)</f>
        <v>0</v>
      </c>
      <c r="BL944" s="18" t="s">
        <v>297</v>
      </c>
      <c r="BM944" s="143" t="s">
        <v>2518</v>
      </c>
    </row>
    <row r="945" spans="2:47" s="1" customFormat="1" ht="12">
      <c r="B945" s="33"/>
      <c r="D945" s="145" t="s">
        <v>218</v>
      </c>
      <c r="F945" s="146" t="s">
        <v>2517</v>
      </c>
      <c r="I945" s="147"/>
      <c r="L945" s="33"/>
      <c r="M945" s="148"/>
      <c r="T945" s="54"/>
      <c r="AT945" s="18" t="s">
        <v>218</v>
      </c>
      <c r="AU945" s="18" t="s">
        <v>82</v>
      </c>
    </row>
    <row r="946" spans="2:51" s="13" customFormat="1" ht="12">
      <c r="B946" s="157"/>
      <c r="D946" s="145" t="s">
        <v>222</v>
      </c>
      <c r="E946" s="158" t="s">
        <v>19</v>
      </c>
      <c r="F946" s="159" t="s">
        <v>2514</v>
      </c>
      <c r="H946" s="160">
        <v>7.45</v>
      </c>
      <c r="I946" s="161"/>
      <c r="L946" s="157"/>
      <c r="M946" s="162"/>
      <c r="T946" s="163"/>
      <c r="AT946" s="158" t="s">
        <v>222</v>
      </c>
      <c r="AU946" s="158" t="s">
        <v>82</v>
      </c>
      <c r="AV946" s="13" t="s">
        <v>82</v>
      </c>
      <c r="AW946" s="13" t="s">
        <v>35</v>
      </c>
      <c r="AX946" s="13" t="s">
        <v>80</v>
      </c>
      <c r="AY946" s="158" t="s">
        <v>208</v>
      </c>
    </row>
    <row r="947" spans="2:65" s="1" customFormat="1" ht="16.5" customHeight="1">
      <c r="B947" s="33"/>
      <c r="C947" s="132" t="s">
        <v>2519</v>
      </c>
      <c r="D947" s="132" t="s">
        <v>212</v>
      </c>
      <c r="E947" s="133" t="s">
        <v>2520</v>
      </c>
      <c r="F947" s="134" t="s">
        <v>2521</v>
      </c>
      <c r="G947" s="135" t="s">
        <v>215</v>
      </c>
      <c r="H947" s="136">
        <v>41.897</v>
      </c>
      <c r="I947" s="137"/>
      <c r="J947" s="138">
        <f>ROUND(I947*H947,2)</f>
        <v>0</v>
      </c>
      <c r="K947" s="134" t="s">
        <v>216</v>
      </c>
      <c r="L947" s="33"/>
      <c r="M947" s="139" t="s">
        <v>19</v>
      </c>
      <c r="N947" s="140" t="s">
        <v>45</v>
      </c>
      <c r="P947" s="141">
        <f>O947*H947</f>
        <v>0</v>
      </c>
      <c r="Q947" s="141">
        <v>0.0003</v>
      </c>
      <c r="R947" s="141">
        <f>Q947*H947</f>
        <v>0.012569099999999998</v>
      </c>
      <c r="S947" s="141">
        <v>0</v>
      </c>
      <c r="T947" s="142">
        <f>S947*H947</f>
        <v>0</v>
      </c>
      <c r="AR947" s="143" t="s">
        <v>297</v>
      </c>
      <c r="AT947" s="143" t="s">
        <v>212</v>
      </c>
      <c r="AU947" s="143" t="s">
        <v>82</v>
      </c>
      <c r="AY947" s="18" t="s">
        <v>208</v>
      </c>
      <c r="BE947" s="144">
        <f>IF(N947="základní",J947,0)</f>
        <v>0</v>
      </c>
      <c r="BF947" s="144">
        <f>IF(N947="snížená",J947,0)</f>
        <v>0</v>
      </c>
      <c r="BG947" s="144">
        <f>IF(N947="zákl. přenesená",J947,0)</f>
        <v>0</v>
      </c>
      <c r="BH947" s="144">
        <f>IF(N947="sníž. přenesená",J947,0)</f>
        <v>0</v>
      </c>
      <c r="BI947" s="144">
        <f>IF(N947="nulová",J947,0)</f>
        <v>0</v>
      </c>
      <c r="BJ947" s="18" t="s">
        <v>80</v>
      </c>
      <c r="BK947" s="144">
        <f>ROUND(I947*H947,2)</f>
        <v>0</v>
      </c>
      <c r="BL947" s="18" t="s">
        <v>297</v>
      </c>
      <c r="BM947" s="143" t="s">
        <v>2522</v>
      </c>
    </row>
    <row r="948" spans="2:47" s="1" customFormat="1" ht="19.5">
      <c r="B948" s="33"/>
      <c r="D948" s="145" t="s">
        <v>218</v>
      </c>
      <c r="F948" s="146" t="s">
        <v>2523</v>
      </c>
      <c r="I948" s="147"/>
      <c r="L948" s="33"/>
      <c r="M948" s="148"/>
      <c r="T948" s="54"/>
      <c r="AT948" s="18" t="s">
        <v>218</v>
      </c>
      <c r="AU948" s="18" t="s">
        <v>82</v>
      </c>
    </row>
    <row r="949" spans="2:47" s="1" customFormat="1" ht="12">
      <c r="B949" s="33"/>
      <c r="D949" s="149" t="s">
        <v>220</v>
      </c>
      <c r="F949" s="150" t="s">
        <v>2524</v>
      </c>
      <c r="I949" s="147"/>
      <c r="L949" s="33"/>
      <c r="M949" s="148"/>
      <c r="T949" s="54"/>
      <c r="AT949" s="18" t="s">
        <v>220</v>
      </c>
      <c r="AU949" s="18" t="s">
        <v>82</v>
      </c>
    </row>
    <row r="950" spans="2:51" s="12" customFormat="1" ht="12">
      <c r="B950" s="151"/>
      <c r="D950" s="145" t="s">
        <v>222</v>
      </c>
      <c r="E950" s="152" t="s">
        <v>19</v>
      </c>
      <c r="F950" s="153" t="s">
        <v>2525</v>
      </c>
      <c r="H950" s="152" t="s">
        <v>19</v>
      </c>
      <c r="I950" s="154"/>
      <c r="L950" s="151"/>
      <c r="M950" s="155"/>
      <c r="T950" s="156"/>
      <c r="AT950" s="152" t="s">
        <v>222</v>
      </c>
      <c r="AU950" s="152" t="s">
        <v>82</v>
      </c>
      <c r="AV950" s="12" t="s">
        <v>80</v>
      </c>
      <c r="AW950" s="12" t="s">
        <v>35</v>
      </c>
      <c r="AX950" s="12" t="s">
        <v>74</v>
      </c>
      <c r="AY950" s="152" t="s">
        <v>208</v>
      </c>
    </row>
    <row r="951" spans="2:51" s="13" customFormat="1" ht="12">
      <c r="B951" s="157"/>
      <c r="D951" s="145" t="s">
        <v>222</v>
      </c>
      <c r="E951" s="158" t="s">
        <v>19</v>
      </c>
      <c r="F951" s="159" t="s">
        <v>2526</v>
      </c>
      <c r="H951" s="160">
        <v>40.5</v>
      </c>
      <c r="I951" s="161"/>
      <c r="L951" s="157"/>
      <c r="M951" s="162"/>
      <c r="T951" s="163"/>
      <c r="AT951" s="158" t="s">
        <v>222</v>
      </c>
      <c r="AU951" s="158" t="s">
        <v>82</v>
      </c>
      <c r="AV951" s="13" t="s">
        <v>82</v>
      </c>
      <c r="AW951" s="13" t="s">
        <v>35</v>
      </c>
      <c r="AX951" s="13" t="s">
        <v>74</v>
      </c>
      <c r="AY951" s="158" t="s">
        <v>208</v>
      </c>
    </row>
    <row r="952" spans="2:51" s="13" customFormat="1" ht="12">
      <c r="B952" s="157"/>
      <c r="D952" s="145" t="s">
        <v>222</v>
      </c>
      <c r="E952" s="158" t="s">
        <v>19</v>
      </c>
      <c r="F952" s="159" t="s">
        <v>2527</v>
      </c>
      <c r="H952" s="160">
        <v>1.397</v>
      </c>
      <c r="I952" s="161"/>
      <c r="L952" s="157"/>
      <c r="M952" s="162"/>
      <c r="T952" s="163"/>
      <c r="AT952" s="158" t="s">
        <v>222</v>
      </c>
      <c r="AU952" s="158" t="s">
        <v>82</v>
      </c>
      <c r="AV952" s="13" t="s">
        <v>82</v>
      </c>
      <c r="AW952" s="13" t="s">
        <v>35</v>
      </c>
      <c r="AX952" s="13" t="s">
        <v>74</v>
      </c>
      <c r="AY952" s="158" t="s">
        <v>208</v>
      </c>
    </row>
    <row r="953" spans="2:51" s="14" customFormat="1" ht="12">
      <c r="B953" s="164"/>
      <c r="D953" s="145" t="s">
        <v>222</v>
      </c>
      <c r="E953" s="165" t="s">
        <v>19</v>
      </c>
      <c r="F953" s="166" t="s">
        <v>226</v>
      </c>
      <c r="H953" s="167">
        <v>41.897</v>
      </c>
      <c r="I953" s="168"/>
      <c r="L953" s="164"/>
      <c r="M953" s="169"/>
      <c r="T953" s="170"/>
      <c r="AT953" s="165" t="s">
        <v>222</v>
      </c>
      <c r="AU953" s="165" t="s">
        <v>82</v>
      </c>
      <c r="AV953" s="14" t="s">
        <v>112</v>
      </c>
      <c r="AW953" s="14" t="s">
        <v>35</v>
      </c>
      <c r="AX953" s="14" t="s">
        <v>80</v>
      </c>
      <c r="AY953" s="165" t="s">
        <v>208</v>
      </c>
    </row>
    <row r="954" spans="2:65" s="1" customFormat="1" ht="16.5" customHeight="1">
      <c r="B954" s="33"/>
      <c r="C954" s="171" t="s">
        <v>2528</v>
      </c>
      <c r="D954" s="171" t="s">
        <v>242</v>
      </c>
      <c r="E954" s="172" t="s">
        <v>2529</v>
      </c>
      <c r="F954" s="173" t="s">
        <v>2530</v>
      </c>
      <c r="G954" s="174" t="s">
        <v>215</v>
      </c>
      <c r="H954" s="175">
        <v>42.33</v>
      </c>
      <c r="I954" s="176"/>
      <c r="J954" s="177">
        <f>ROUND(I954*H954,2)</f>
        <v>0</v>
      </c>
      <c r="K954" s="173" t="s">
        <v>216</v>
      </c>
      <c r="L954" s="178"/>
      <c r="M954" s="179" t="s">
        <v>19</v>
      </c>
      <c r="N954" s="180" t="s">
        <v>45</v>
      </c>
      <c r="P954" s="141">
        <f>O954*H954</f>
        <v>0</v>
      </c>
      <c r="Q954" s="141">
        <v>0.0023</v>
      </c>
      <c r="R954" s="141">
        <f>Q954*H954</f>
        <v>0.097359</v>
      </c>
      <c r="S954" s="141">
        <v>0</v>
      </c>
      <c r="T954" s="142">
        <f>S954*H954</f>
        <v>0</v>
      </c>
      <c r="AR954" s="143" t="s">
        <v>304</v>
      </c>
      <c r="AT954" s="143" t="s">
        <v>242</v>
      </c>
      <c r="AU954" s="143" t="s">
        <v>82</v>
      </c>
      <c r="AY954" s="18" t="s">
        <v>208</v>
      </c>
      <c r="BE954" s="144">
        <f>IF(N954="základní",J954,0)</f>
        <v>0</v>
      </c>
      <c r="BF954" s="144">
        <f>IF(N954="snížená",J954,0)</f>
        <v>0</v>
      </c>
      <c r="BG954" s="144">
        <f>IF(N954="zákl. přenesená",J954,0)</f>
        <v>0</v>
      </c>
      <c r="BH954" s="144">
        <f>IF(N954="sníž. přenesená",J954,0)</f>
        <v>0</v>
      </c>
      <c r="BI954" s="144">
        <f>IF(N954="nulová",J954,0)</f>
        <v>0</v>
      </c>
      <c r="BJ954" s="18" t="s">
        <v>80</v>
      </c>
      <c r="BK954" s="144">
        <f>ROUND(I954*H954,2)</f>
        <v>0</v>
      </c>
      <c r="BL954" s="18" t="s">
        <v>297</v>
      </c>
      <c r="BM954" s="143" t="s">
        <v>2531</v>
      </c>
    </row>
    <row r="955" spans="2:47" s="1" customFormat="1" ht="12">
      <c r="B955" s="33"/>
      <c r="D955" s="145" t="s">
        <v>218</v>
      </c>
      <c r="F955" s="146" t="s">
        <v>2530</v>
      </c>
      <c r="I955" s="147"/>
      <c r="L955" s="33"/>
      <c r="M955" s="148"/>
      <c r="T955" s="54"/>
      <c r="AT955" s="18" t="s">
        <v>218</v>
      </c>
      <c r="AU955" s="18" t="s">
        <v>82</v>
      </c>
    </row>
    <row r="956" spans="2:65" s="1" customFormat="1" ht="16.5" customHeight="1">
      <c r="B956" s="33"/>
      <c r="C956" s="171" t="s">
        <v>2532</v>
      </c>
      <c r="D956" s="171" t="s">
        <v>242</v>
      </c>
      <c r="E956" s="172" t="s">
        <v>2533</v>
      </c>
      <c r="F956" s="173" t="s">
        <v>2534</v>
      </c>
      <c r="G956" s="174" t="s">
        <v>215</v>
      </c>
      <c r="H956" s="175">
        <v>1.467</v>
      </c>
      <c r="I956" s="176"/>
      <c r="J956" s="177">
        <f>ROUND(I956*H956,2)</f>
        <v>0</v>
      </c>
      <c r="K956" s="173" t="s">
        <v>216</v>
      </c>
      <c r="L956" s="178"/>
      <c r="M956" s="179" t="s">
        <v>19</v>
      </c>
      <c r="N956" s="180" t="s">
        <v>45</v>
      </c>
      <c r="P956" s="141">
        <f>O956*H956</f>
        <v>0</v>
      </c>
      <c r="Q956" s="141">
        <v>0.01</v>
      </c>
      <c r="R956" s="141">
        <f>Q956*H956</f>
        <v>0.01467</v>
      </c>
      <c r="S956" s="141">
        <v>0</v>
      </c>
      <c r="T956" s="142">
        <f>S956*H956</f>
        <v>0</v>
      </c>
      <c r="AR956" s="143" t="s">
        <v>304</v>
      </c>
      <c r="AT956" s="143" t="s">
        <v>242</v>
      </c>
      <c r="AU956" s="143" t="s">
        <v>82</v>
      </c>
      <c r="AY956" s="18" t="s">
        <v>208</v>
      </c>
      <c r="BE956" s="144">
        <f>IF(N956="základní",J956,0)</f>
        <v>0</v>
      </c>
      <c r="BF956" s="144">
        <f>IF(N956="snížená",J956,0)</f>
        <v>0</v>
      </c>
      <c r="BG956" s="144">
        <f>IF(N956="zákl. přenesená",J956,0)</f>
        <v>0</v>
      </c>
      <c r="BH956" s="144">
        <f>IF(N956="sníž. přenesená",J956,0)</f>
        <v>0</v>
      </c>
      <c r="BI956" s="144">
        <f>IF(N956="nulová",J956,0)</f>
        <v>0</v>
      </c>
      <c r="BJ956" s="18" t="s">
        <v>80</v>
      </c>
      <c r="BK956" s="144">
        <f>ROUND(I956*H956,2)</f>
        <v>0</v>
      </c>
      <c r="BL956" s="18" t="s">
        <v>297</v>
      </c>
      <c r="BM956" s="143" t="s">
        <v>2535</v>
      </c>
    </row>
    <row r="957" spans="2:47" s="1" customFormat="1" ht="12">
      <c r="B957" s="33"/>
      <c r="D957" s="145" t="s">
        <v>218</v>
      </c>
      <c r="F957" s="146" t="s">
        <v>2534</v>
      </c>
      <c r="I957" s="147"/>
      <c r="L957" s="33"/>
      <c r="M957" s="148"/>
      <c r="T957" s="54"/>
      <c r="AT957" s="18" t="s">
        <v>218</v>
      </c>
      <c r="AU957" s="18" t="s">
        <v>82</v>
      </c>
    </row>
    <row r="958" spans="2:51" s="13" customFormat="1" ht="12">
      <c r="B958" s="157"/>
      <c r="D958" s="145" t="s">
        <v>222</v>
      </c>
      <c r="E958" s="158" t="s">
        <v>19</v>
      </c>
      <c r="F958" s="159" t="s">
        <v>2536</v>
      </c>
      <c r="H958" s="160">
        <v>1.467</v>
      </c>
      <c r="I958" s="161"/>
      <c r="L958" s="157"/>
      <c r="M958" s="162"/>
      <c r="T958" s="163"/>
      <c r="AT958" s="158" t="s">
        <v>222</v>
      </c>
      <c r="AU958" s="158" t="s">
        <v>82</v>
      </c>
      <c r="AV958" s="13" t="s">
        <v>82</v>
      </c>
      <c r="AW958" s="13" t="s">
        <v>35</v>
      </c>
      <c r="AX958" s="13" t="s">
        <v>80</v>
      </c>
      <c r="AY958" s="158" t="s">
        <v>208</v>
      </c>
    </row>
    <row r="959" spans="2:65" s="1" customFormat="1" ht="21.75" customHeight="1">
      <c r="B959" s="33"/>
      <c r="C959" s="132" t="s">
        <v>2537</v>
      </c>
      <c r="D959" s="132" t="s">
        <v>212</v>
      </c>
      <c r="E959" s="133" t="s">
        <v>2538</v>
      </c>
      <c r="F959" s="134" t="s">
        <v>2539</v>
      </c>
      <c r="G959" s="135" t="s">
        <v>215</v>
      </c>
      <c r="H959" s="136">
        <v>151.643</v>
      </c>
      <c r="I959" s="137"/>
      <c r="J959" s="138">
        <f>ROUND(I959*H959,2)</f>
        <v>0</v>
      </c>
      <c r="K959" s="134" t="s">
        <v>216</v>
      </c>
      <c r="L959" s="33"/>
      <c r="M959" s="139" t="s">
        <v>19</v>
      </c>
      <c r="N959" s="140" t="s">
        <v>45</v>
      </c>
      <c r="P959" s="141">
        <f>O959*H959</f>
        <v>0</v>
      </c>
      <c r="Q959" s="141">
        <v>0.001159</v>
      </c>
      <c r="R959" s="141">
        <f>Q959*H959</f>
        <v>0.175754237</v>
      </c>
      <c r="S959" s="141">
        <v>0</v>
      </c>
      <c r="T959" s="142">
        <f>S959*H959</f>
        <v>0</v>
      </c>
      <c r="AR959" s="143" t="s">
        <v>297</v>
      </c>
      <c r="AT959" s="143" t="s">
        <v>212</v>
      </c>
      <c r="AU959" s="143" t="s">
        <v>82</v>
      </c>
      <c r="AY959" s="18" t="s">
        <v>208</v>
      </c>
      <c r="BE959" s="144">
        <f>IF(N959="základní",J959,0)</f>
        <v>0</v>
      </c>
      <c r="BF959" s="144">
        <f>IF(N959="snížená",J959,0)</f>
        <v>0</v>
      </c>
      <c r="BG959" s="144">
        <f>IF(N959="zákl. přenesená",J959,0)</f>
        <v>0</v>
      </c>
      <c r="BH959" s="144">
        <f>IF(N959="sníž. přenesená",J959,0)</f>
        <v>0</v>
      </c>
      <c r="BI959" s="144">
        <f>IF(N959="nulová",J959,0)</f>
        <v>0</v>
      </c>
      <c r="BJ959" s="18" t="s">
        <v>80</v>
      </c>
      <c r="BK959" s="144">
        <f>ROUND(I959*H959,2)</f>
        <v>0</v>
      </c>
      <c r="BL959" s="18" t="s">
        <v>297</v>
      </c>
      <c r="BM959" s="143" t="s">
        <v>2540</v>
      </c>
    </row>
    <row r="960" spans="2:47" s="1" customFormat="1" ht="19.5">
      <c r="B960" s="33"/>
      <c r="D960" s="145" t="s">
        <v>218</v>
      </c>
      <c r="F960" s="146" t="s">
        <v>2541</v>
      </c>
      <c r="I960" s="147"/>
      <c r="L960" s="33"/>
      <c r="M960" s="148"/>
      <c r="T960" s="54"/>
      <c r="AT960" s="18" t="s">
        <v>218</v>
      </c>
      <c r="AU960" s="18" t="s">
        <v>82</v>
      </c>
    </row>
    <row r="961" spans="2:47" s="1" customFormat="1" ht="12">
      <c r="B961" s="33"/>
      <c r="D961" s="149" t="s">
        <v>220</v>
      </c>
      <c r="F961" s="150" t="s">
        <v>2542</v>
      </c>
      <c r="I961" s="147"/>
      <c r="L961" s="33"/>
      <c r="M961" s="148"/>
      <c r="T961" s="54"/>
      <c r="AT961" s="18" t="s">
        <v>220</v>
      </c>
      <c r="AU961" s="18" t="s">
        <v>82</v>
      </c>
    </row>
    <row r="962" spans="2:51" s="13" customFormat="1" ht="12">
      <c r="B962" s="157"/>
      <c r="D962" s="145" t="s">
        <v>222</v>
      </c>
      <c r="E962" s="158" t="s">
        <v>19</v>
      </c>
      <c r="F962" s="159" t="s">
        <v>2543</v>
      </c>
      <c r="H962" s="160">
        <v>151.643</v>
      </c>
      <c r="I962" s="161"/>
      <c r="L962" s="157"/>
      <c r="M962" s="162"/>
      <c r="T962" s="163"/>
      <c r="AT962" s="158" t="s">
        <v>222</v>
      </c>
      <c r="AU962" s="158" t="s">
        <v>82</v>
      </c>
      <c r="AV962" s="13" t="s">
        <v>82</v>
      </c>
      <c r="AW962" s="13" t="s">
        <v>35</v>
      </c>
      <c r="AX962" s="13" t="s">
        <v>74</v>
      </c>
      <c r="AY962" s="158" t="s">
        <v>208</v>
      </c>
    </row>
    <row r="963" spans="2:51" s="14" customFormat="1" ht="12">
      <c r="B963" s="164"/>
      <c r="D963" s="145" t="s">
        <v>222</v>
      </c>
      <c r="E963" s="165" t="s">
        <v>19</v>
      </c>
      <c r="F963" s="166" t="s">
        <v>226</v>
      </c>
      <c r="H963" s="167">
        <v>151.643</v>
      </c>
      <c r="I963" s="168"/>
      <c r="L963" s="164"/>
      <c r="M963" s="169"/>
      <c r="T963" s="170"/>
      <c r="AT963" s="165" t="s">
        <v>222</v>
      </c>
      <c r="AU963" s="165" t="s">
        <v>82</v>
      </c>
      <c r="AV963" s="14" t="s">
        <v>112</v>
      </c>
      <c r="AW963" s="14" t="s">
        <v>35</v>
      </c>
      <c r="AX963" s="14" t="s">
        <v>80</v>
      </c>
      <c r="AY963" s="165" t="s">
        <v>208</v>
      </c>
    </row>
    <row r="964" spans="2:65" s="1" customFormat="1" ht="16.5" customHeight="1">
      <c r="B964" s="33"/>
      <c r="C964" s="171" t="s">
        <v>2544</v>
      </c>
      <c r="D964" s="171" t="s">
        <v>242</v>
      </c>
      <c r="E964" s="172" t="s">
        <v>2545</v>
      </c>
      <c r="F964" s="173" t="s">
        <v>2546</v>
      </c>
      <c r="G964" s="174" t="s">
        <v>215</v>
      </c>
      <c r="H964" s="175">
        <v>154.676</v>
      </c>
      <c r="I964" s="176"/>
      <c r="J964" s="177">
        <f>ROUND(I964*H964,2)</f>
        <v>0</v>
      </c>
      <c r="K964" s="173" t="s">
        <v>19</v>
      </c>
      <c r="L964" s="178"/>
      <c r="M964" s="179" t="s">
        <v>19</v>
      </c>
      <c r="N964" s="180" t="s">
        <v>45</v>
      </c>
      <c r="P964" s="141">
        <f>O964*H964</f>
        <v>0</v>
      </c>
      <c r="Q964" s="141">
        <v>0.007</v>
      </c>
      <c r="R964" s="141">
        <f>Q964*H964</f>
        <v>1.082732</v>
      </c>
      <c r="S964" s="141">
        <v>0</v>
      </c>
      <c r="T964" s="142">
        <f>S964*H964</f>
        <v>0</v>
      </c>
      <c r="AR964" s="143" t="s">
        <v>304</v>
      </c>
      <c r="AT964" s="143" t="s">
        <v>242</v>
      </c>
      <c r="AU964" s="143" t="s">
        <v>82</v>
      </c>
      <c r="AY964" s="18" t="s">
        <v>208</v>
      </c>
      <c r="BE964" s="144">
        <f>IF(N964="základní",J964,0)</f>
        <v>0</v>
      </c>
      <c r="BF964" s="144">
        <f>IF(N964="snížená",J964,0)</f>
        <v>0</v>
      </c>
      <c r="BG964" s="144">
        <f>IF(N964="zákl. přenesená",J964,0)</f>
        <v>0</v>
      </c>
      <c r="BH964" s="144">
        <f>IF(N964="sníž. přenesená",J964,0)</f>
        <v>0</v>
      </c>
      <c r="BI964" s="144">
        <f>IF(N964="nulová",J964,0)</f>
        <v>0</v>
      </c>
      <c r="BJ964" s="18" t="s">
        <v>80</v>
      </c>
      <c r="BK964" s="144">
        <f>ROUND(I964*H964,2)</f>
        <v>0</v>
      </c>
      <c r="BL964" s="18" t="s">
        <v>297</v>
      </c>
      <c r="BM964" s="143" t="s">
        <v>2547</v>
      </c>
    </row>
    <row r="965" spans="2:47" s="1" customFormat="1" ht="12">
      <c r="B965" s="33"/>
      <c r="D965" s="145" t="s">
        <v>218</v>
      </c>
      <c r="F965" s="146" t="s">
        <v>2546</v>
      </c>
      <c r="I965" s="147"/>
      <c r="L965" s="33"/>
      <c r="M965" s="148"/>
      <c r="T965" s="54"/>
      <c r="AT965" s="18" t="s">
        <v>218</v>
      </c>
      <c r="AU965" s="18" t="s">
        <v>82</v>
      </c>
    </row>
    <row r="966" spans="2:51" s="13" customFormat="1" ht="12">
      <c r="B966" s="157"/>
      <c r="D966" s="145" t="s">
        <v>222</v>
      </c>
      <c r="E966" s="158" t="s">
        <v>19</v>
      </c>
      <c r="F966" s="159" t="s">
        <v>2548</v>
      </c>
      <c r="H966" s="160">
        <v>154.676</v>
      </c>
      <c r="I966" s="161"/>
      <c r="L966" s="157"/>
      <c r="M966" s="162"/>
      <c r="T966" s="163"/>
      <c r="AT966" s="158" t="s">
        <v>222</v>
      </c>
      <c r="AU966" s="158" t="s">
        <v>82</v>
      </c>
      <c r="AV966" s="13" t="s">
        <v>82</v>
      </c>
      <c r="AW966" s="13" t="s">
        <v>35</v>
      </c>
      <c r="AX966" s="13" t="s">
        <v>80</v>
      </c>
      <c r="AY966" s="158" t="s">
        <v>208</v>
      </c>
    </row>
    <row r="967" spans="2:65" s="1" customFormat="1" ht="16.5" customHeight="1">
      <c r="B967" s="33"/>
      <c r="C967" s="132" t="s">
        <v>2549</v>
      </c>
      <c r="D967" s="132" t="s">
        <v>212</v>
      </c>
      <c r="E967" s="133" t="s">
        <v>2550</v>
      </c>
      <c r="F967" s="134" t="s">
        <v>2551</v>
      </c>
      <c r="G967" s="135" t="s">
        <v>215</v>
      </c>
      <c r="H967" s="136">
        <v>151.643</v>
      </c>
      <c r="I967" s="137"/>
      <c r="J967" s="138">
        <f>ROUND(I967*H967,2)</f>
        <v>0</v>
      </c>
      <c r="K967" s="134" t="s">
        <v>216</v>
      </c>
      <c r="L967" s="33"/>
      <c r="M967" s="139" t="s">
        <v>19</v>
      </c>
      <c r="N967" s="140" t="s">
        <v>45</v>
      </c>
      <c r="P967" s="141">
        <f>O967*H967</f>
        <v>0</v>
      </c>
      <c r="Q967" s="141">
        <v>0.001159</v>
      </c>
      <c r="R967" s="141">
        <f>Q967*H967</f>
        <v>0.175754237</v>
      </c>
      <c r="S967" s="141">
        <v>0</v>
      </c>
      <c r="T967" s="142">
        <f>S967*H967</f>
        <v>0</v>
      </c>
      <c r="AR967" s="143" t="s">
        <v>297</v>
      </c>
      <c r="AT967" s="143" t="s">
        <v>212</v>
      </c>
      <c r="AU967" s="143" t="s">
        <v>82</v>
      </c>
      <c r="AY967" s="18" t="s">
        <v>208</v>
      </c>
      <c r="BE967" s="144">
        <f>IF(N967="základní",J967,0)</f>
        <v>0</v>
      </c>
      <c r="BF967" s="144">
        <f>IF(N967="snížená",J967,0)</f>
        <v>0</v>
      </c>
      <c r="BG967" s="144">
        <f>IF(N967="zákl. přenesená",J967,0)</f>
        <v>0</v>
      </c>
      <c r="BH967" s="144">
        <f>IF(N967="sníž. přenesená",J967,0)</f>
        <v>0</v>
      </c>
      <c r="BI967" s="144">
        <f>IF(N967="nulová",J967,0)</f>
        <v>0</v>
      </c>
      <c r="BJ967" s="18" t="s">
        <v>80</v>
      </c>
      <c r="BK967" s="144">
        <f>ROUND(I967*H967,2)</f>
        <v>0</v>
      </c>
      <c r="BL967" s="18" t="s">
        <v>297</v>
      </c>
      <c r="BM967" s="143" t="s">
        <v>2552</v>
      </c>
    </row>
    <row r="968" spans="2:47" s="1" customFormat="1" ht="12">
      <c r="B968" s="33"/>
      <c r="D968" s="145" t="s">
        <v>218</v>
      </c>
      <c r="F968" s="146" t="s">
        <v>2553</v>
      </c>
      <c r="I968" s="147"/>
      <c r="L968" s="33"/>
      <c r="M968" s="148"/>
      <c r="T968" s="54"/>
      <c r="AT968" s="18" t="s">
        <v>218</v>
      </c>
      <c r="AU968" s="18" t="s">
        <v>82</v>
      </c>
    </row>
    <row r="969" spans="2:47" s="1" customFormat="1" ht="12">
      <c r="B969" s="33"/>
      <c r="D969" s="149" t="s">
        <v>220</v>
      </c>
      <c r="F969" s="150" t="s">
        <v>2554</v>
      </c>
      <c r="I969" s="147"/>
      <c r="L969" s="33"/>
      <c r="M969" s="148"/>
      <c r="T969" s="54"/>
      <c r="AT969" s="18" t="s">
        <v>220</v>
      </c>
      <c r="AU969" s="18" t="s">
        <v>82</v>
      </c>
    </row>
    <row r="970" spans="2:65" s="1" customFormat="1" ht="16.5" customHeight="1">
      <c r="B970" s="33"/>
      <c r="C970" s="171" t="s">
        <v>2555</v>
      </c>
      <c r="D970" s="171" t="s">
        <v>242</v>
      </c>
      <c r="E970" s="172" t="s">
        <v>2556</v>
      </c>
      <c r="F970" s="173" t="s">
        <v>2557</v>
      </c>
      <c r="G970" s="174" t="s">
        <v>762</v>
      </c>
      <c r="H970" s="175">
        <v>12.616</v>
      </c>
      <c r="I970" s="176"/>
      <c r="J970" s="177">
        <f>ROUND(I970*H970,2)</f>
        <v>0</v>
      </c>
      <c r="K970" s="173" t="s">
        <v>216</v>
      </c>
      <c r="L970" s="178"/>
      <c r="M970" s="179" t="s">
        <v>19</v>
      </c>
      <c r="N970" s="180" t="s">
        <v>45</v>
      </c>
      <c r="P970" s="141">
        <f>O970*H970</f>
        <v>0</v>
      </c>
      <c r="Q970" s="141">
        <v>0.02</v>
      </c>
      <c r="R970" s="141">
        <f>Q970*H970</f>
        <v>0.25232</v>
      </c>
      <c r="S970" s="141">
        <v>0</v>
      </c>
      <c r="T970" s="142">
        <f>S970*H970</f>
        <v>0</v>
      </c>
      <c r="AR970" s="143" t="s">
        <v>304</v>
      </c>
      <c r="AT970" s="143" t="s">
        <v>242</v>
      </c>
      <c r="AU970" s="143" t="s">
        <v>82</v>
      </c>
      <c r="AY970" s="18" t="s">
        <v>208</v>
      </c>
      <c r="BE970" s="144">
        <f>IF(N970="základní",J970,0)</f>
        <v>0</v>
      </c>
      <c r="BF970" s="144">
        <f>IF(N970="snížená",J970,0)</f>
        <v>0</v>
      </c>
      <c r="BG970" s="144">
        <f>IF(N970="zákl. přenesená",J970,0)</f>
        <v>0</v>
      </c>
      <c r="BH970" s="144">
        <f>IF(N970="sníž. přenesená",J970,0)</f>
        <v>0</v>
      </c>
      <c r="BI970" s="144">
        <f>IF(N970="nulová",J970,0)</f>
        <v>0</v>
      </c>
      <c r="BJ970" s="18" t="s">
        <v>80</v>
      </c>
      <c r="BK970" s="144">
        <f>ROUND(I970*H970,2)</f>
        <v>0</v>
      </c>
      <c r="BL970" s="18" t="s">
        <v>297</v>
      </c>
      <c r="BM970" s="143" t="s">
        <v>2558</v>
      </c>
    </row>
    <row r="971" spans="2:47" s="1" customFormat="1" ht="12">
      <c r="B971" s="33"/>
      <c r="D971" s="145" t="s">
        <v>218</v>
      </c>
      <c r="F971" s="146" t="s">
        <v>2557</v>
      </c>
      <c r="I971" s="147"/>
      <c r="L971" s="33"/>
      <c r="M971" s="148"/>
      <c r="T971" s="54"/>
      <c r="AT971" s="18" t="s">
        <v>218</v>
      </c>
      <c r="AU971" s="18" t="s">
        <v>82</v>
      </c>
    </row>
    <row r="972" spans="2:51" s="13" customFormat="1" ht="12">
      <c r="B972" s="157"/>
      <c r="D972" s="145" t="s">
        <v>222</v>
      </c>
      <c r="E972" s="158" t="s">
        <v>19</v>
      </c>
      <c r="F972" s="159" t="s">
        <v>2559</v>
      </c>
      <c r="H972" s="160">
        <v>12.131</v>
      </c>
      <c r="I972" s="161"/>
      <c r="L972" s="157"/>
      <c r="M972" s="162"/>
      <c r="T972" s="163"/>
      <c r="AT972" s="158" t="s">
        <v>222</v>
      </c>
      <c r="AU972" s="158" t="s">
        <v>82</v>
      </c>
      <c r="AV972" s="13" t="s">
        <v>82</v>
      </c>
      <c r="AW972" s="13" t="s">
        <v>35</v>
      </c>
      <c r="AX972" s="13" t="s">
        <v>74</v>
      </c>
      <c r="AY972" s="158" t="s">
        <v>208</v>
      </c>
    </row>
    <row r="973" spans="2:51" s="13" customFormat="1" ht="12">
      <c r="B973" s="157"/>
      <c r="D973" s="145" t="s">
        <v>222</v>
      </c>
      <c r="E973" s="158" t="s">
        <v>19</v>
      </c>
      <c r="F973" s="159" t="s">
        <v>2560</v>
      </c>
      <c r="H973" s="160">
        <v>12.616</v>
      </c>
      <c r="I973" s="161"/>
      <c r="L973" s="157"/>
      <c r="M973" s="162"/>
      <c r="T973" s="163"/>
      <c r="AT973" s="158" t="s">
        <v>222</v>
      </c>
      <c r="AU973" s="158" t="s">
        <v>82</v>
      </c>
      <c r="AV973" s="13" t="s">
        <v>82</v>
      </c>
      <c r="AW973" s="13" t="s">
        <v>35</v>
      </c>
      <c r="AX973" s="13" t="s">
        <v>80</v>
      </c>
      <c r="AY973" s="158" t="s">
        <v>208</v>
      </c>
    </row>
    <row r="974" spans="2:65" s="1" customFormat="1" ht="21.75" customHeight="1">
      <c r="B974" s="33"/>
      <c r="C974" s="132" t="s">
        <v>2561</v>
      </c>
      <c r="D974" s="132" t="s">
        <v>212</v>
      </c>
      <c r="E974" s="133" t="s">
        <v>2562</v>
      </c>
      <c r="F974" s="134" t="s">
        <v>2563</v>
      </c>
      <c r="G974" s="135" t="s">
        <v>236</v>
      </c>
      <c r="H974" s="136">
        <v>6.6</v>
      </c>
      <c r="I974" s="137"/>
      <c r="J974" s="138">
        <f>ROUND(I974*H974,2)</f>
        <v>0</v>
      </c>
      <c r="K974" s="134" t="s">
        <v>216</v>
      </c>
      <c r="L974" s="33"/>
      <c r="M974" s="139" t="s">
        <v>19</v>
      </c>
      <c r="N974" s="140" t="s">
        <v>45</v>
      </c>
      <c r="P974" s="141">
        <f>O974*H974</f>
        <v>0</v>
      </c>
      <c r="Q974" s="141">
        <v>9.5E-05</v>
      </c>
      <c r="R974" s="141">
        <f>Q974*H974</f>
        <v>0.000627</v>
      </c>
      <c r="S974" s="141">
        <v>0</v>
      </c>
      <c r="T974" s="142">
        <f>S974*H974</f>
        <v>0</v>
      </c>
      <c r="AR974" s="143" t="s">
        <v>297</v>
      </c>
      <c r="AT974" s="143" t="s">
        <v>212</v>
      </c>
      <c r="AU974" s="143" t="s">
        <v>82</v>
      </c>
      <c r="AY974" s="18" t="s">
        <v>208</v>
      </c>
      <c r="BE974" s="144">
        <f>IF(N974="základní",J974,0)</f>
        <v>0</v>
      </c>
      <c r="BF974" s="144">
        <f>IF(N974="snížená",J974,0)</f>
        <v>0</v>
      </c>
      <c r="BG974" s="144">
        <f>IF(N974="zákl. přenesená",J974,0)</f>
        <v>0</v>
      </c>
      <c r="BH974" s="144">
        <f>IF(N974="sníž. přenesená",J974,0)</f>
        <v>0</v>
      </c>
      <c r="BI974" s="144">
        <f>IF(N974="nulová",J974,0)</f>
        <v>0</v>
      </c>
      <c r="BJ974" s="18" t="s">
        <v>80</v>
      </c>
      <c r="BK974" s="144">
        <f>ROUND(I974*H974,2)</f>
        <v>0</v>
      </c>
      <c r="BL974" s="18" t="s">
        <v>297</v>
      </c>
      <c r="BM974" s="143" t="s">
        <v>2564</v>
      </c>
    </row>
    <row r="975" spans="2:47" s="1" customFormat="1" ht="19.5">
      <c r="B975" s="33"/>
      <c r="D975" s="145" t="s">
        <v>218</v>
      </c>
      <c r="F975" s="146" t="s">
        <v>2565</v>
      </c>
      <c r="I975" s="147"/>
      <c r="L975" s="33"/>
      <c r="M975" s="148"/>
      <c r="T975" s="54"/>
      <c r="AT975" s="18" t="s">
        <v>218</v>
      </c>
      <c r="AU975" s="18" t="s">
        <v>82</v>
      </c>
    </row>
    <row r="976" spans="2:47" s="1" customFormat="1" ht="12">
      <c r="B976" s="33"/>
      <c r="D976" s="149" t="s">
        <v>220</v>
      </c>
      <c r="F976" s="150" t="s">
        <v>2566</v>
      </c>
      <c r="I976" s="147"/>
      <c r="L976" s="33"/>
      <c r="M976" s="148"/>
      <c r="T976" s="54"/>
      <c r="AT976" s="18" t="s">
        <v>220</v>
      </c>
      <c r="AU976" s="18" t="s">
        <v>82</v>
      </c>
    </row>
    <row r="977" spans="2:51" s="13" customFormat="1" ht="12">
      <c r="B977" s="157"/>
      <c r="D977" s="145" t="s">
        <v>222</v>
      </c>
      <c r="E977" s="158" t="s">
        <v>19</v>
      </c>
      <c r="F977" s="159" t="s">
        <v>2567</v>
      </c>
      <c r="H977" s="160">
        <v>6.6</v>
      </c>
      <c r="I977" s="161"/>
      <c r="L977" s="157"/>
      <c r="M977" s="162"/>
      <c r="T977" s="163"/>
      <c r="AT977" s="158" t="s">
        <v>222</v>
      </c>
      <c r="AU977" s="158" t="s">
        <v>82</v>
      </c>
      <c r="AV977" s="13" t="s">
        <v>82</v>
      </c>
      <c r="AW977" s="13" t="s">
        <v>35</v>
      </c>
      <c r="AX977" s="13" t="s">
        <v>80</v>
      </c>
      <c r="AY977" s="158" t="s">
        <v>208</v>
      </c>
    </row>
    <row r="978" spans="2:65" s="1" customFormat="1" ht="16.5" customHeight="1">
      <c r="B978" s="33"/>
      <c r="C978" s="171" t="s">
        <v>2568</v>
      </c>
      <c r="D978" s="171" t="s">
        <v>242</v>
      </c>
      <c r="E978" s="172" t="s">
        <v>2569</v>
      </c>
      <c r="F978" s="173" t="s">
        <v>2570</v>
      </c>
      <c r="G978" s="174" t="s">
        <v>215</v>
      </c>
      <c r="H978" s="175">
        <v>3.3</v>
      </c>
      <c r="I978" s="176"/>
      <c r="J978" s="177">
        <f>ROUND(I978*H978,2)</f>
        <v>0</v>
      </c>
      <c r="K978" s="173" t="s">
        <v>216</v>
      </c>
      <c r="L978" s="178"/>
      <c r="M978" s="179" t="s">
        <v>19</v>
      </c>
      <c r="N978" s="180" t="s">
        <v>45</v>
      </c>
      <c r="P978" s="141">
        <f>O978*H978</f>
        <v>0</v>
      </c>
      <c r="Q978" s="141">
        <v>0.001</v>
      </c>
      <c r="R978" s="141">
        <f>Q978*H978</f>
        <v>0.0033</v>
      </c>
      <c r="S978" s="141">
        <v>0</v>
      </c>
      <c r="T978" s="142">
        <f>S978*H978</f>
        <v>0</v>
      </c>
      <c r="AR978" s="143" t="s">
        <v>304</v>
      </c>
      <c r="AT978" s="143" t="s">
        <v>242</v>
      </c>
      <c r="AU978" s="143" t="s">
        <v>82</v>
      </c>
      <c r="AY978" s="18" t="s">
        <v>208</v>
      </c>
      <c r="BE978" s="144">
        <f>IF(N978="základní",J978,0)</f>
        <v>0</v>
      </c>
      <c r="BF978" s="144">
        <f>IF(N978="snížená",J978,0)</f>
        <v>0</v>
      </c>
      <c r="BG978" s="144">
        <f>IF(N978="zákl. přenesená",J978,0)</f>
        <v>0</v>
      </c>
      <c r="BH978" s="144">
        <f>IF(N978="sníž. přenesená",J978,0)</f>
        <v>0</v>
      </c>
      <c r="BI978" s="144">
        <f>IF(N978="nulová",J978,0)</f>
        <v>0</v>
      </c>
      <c r="BJ978" s="18" t="s">
        <v>80</v>
      </c>
      <c r="BK978" s="144">
        <f>ROUND(I978*H978,2)</f>
        <v>0</v>
      </c>
      <c r="BL978" s="18" t="s">
        <v>297</v>
      </c>
      <c r="BM978" s="143" t="s">
        <v>2571</v>
      </c>
    </row>
    <row r="979" spans="2:47" s="1" customFormat="1" ht="12">
      <c r="B979" s="33"/>
      <c r="D979" s="145" t="s">
        <v>218</v>
      </c>
      <c r="F979" s="146" t="s">
        <v>2570</v>
      </c>
      <c r="I979" s="147"/>
      <c r="L979" s="33"/>
      <c r="M979" s="148"/>
      <c r="T979" s="54"/>
      <c r="AT979" s="18" t="s">
        <v>218</v>
      </c>
      <c r="AU979" s="18" t="s">
        <v>82</v>
      </c>
    </row>
    <row r="980" spans="2:51" s="13" customFormat="1" ht="12">
      <c r="B980" s="157"/>
      <c r="D980" s="145" t="s">
        <v>222</v>
      </c>
      <c r="E980" s="158" t="s">
        <v>19</v>
      </c>
      <c r="F980" s="159" t="s">
        <v>2572</v>
      </c>
      <c r="H980" s="160">
        <v>3.3</v>
      </c>
      <c r="I980" s="161"/>
      <c r="L980" s="157"/>
      <c r="M980" s="162"/>
      <c r="T980" s="163"/>
      <c r="AT980" s="158" t="s">
        <v>222</v>
      </c>
      <c r="AU980" s="158" t="s">
        <v>82</v>
      </c>
      <c r="AV980" s="13" t="s">
        <v>82</v>
      </c>
      <c r="AW980" s="13" t="s">
        <v>35</v>
      </c>
      <c r="AX980" s="13" t="s">
        <v>80</v>
      </c>
      <c r="AY980" s="158" t="s">
        <v>208</v>
      </c>
    </row>
    <row r="981" spans="2:65" s="1" customFormat="1" ht="16.5" customHeight="1">
      <c r="B981" s="33"/>
      <c r="C981" s="132" t="s">
        <v>2573</v>
      </c>
      <c r="D981" s="132" t="s">
        <v>212</v>
      </c>
      <c r="E981" s="133" t="s">
        <v>2574</v>
      </c>
      <c r="F981" s="134" t="s">
        <v>2575</v>
      </c>
      <c r="G981" s="135" t="s">
        <v>682</v>
      </c>
      <c r="H981" s="136">
        <v>1</v>
      </c>
      <c r="I981" s="137"/>
      <c r="J981" s="138">
        <f>ROUND(I981*H981,2)</f>
        <v>0</v>
      </c>
      <c r="K981" s="134" t="s">
        <v>19</v>
      </c>
      <c r="L981" s="33"/>
      <c r="M981" s="139" t="s">
        <v>19</v>
      </c>
      <c r="N981" s="140" t="s">
        <v>45</v>
      </c>
      <c r="P981" s="141">
        <f>O981*H981</f>
        <v>0</v>
      </c>
      <c r="Q981" s="141">
        <v>0</v>
      </c>
      <c r="R981" s="141">
        <f>Q981*H981</f>
        <v>0</v>
      </c>
      <c r="S981" s="141">
        <v>0</v>
      </c>
      <c r="T981" s="142">
        <f>S981*H981</f>
        <v>0</v>
      </c>
      <c r="AR981" s="143" t="s">
        <v>297</v>
      </c>
      <c r="AT981" s="143" t="s">
        <v>212</v>
      </c>
      <c r="AU981" s="143" t="s">
        <v>82</v>
      </c>
      <c r="AY981" s="18" t="s">
        <v>208</v>
      </c>
      <c r="BE981" s="144">
        <f>IF(N981="základní",J981,0)</f>
        <v>0</v>
      </c>
      <c r="BF981" s="144">
        <f>IF(N981="snížená",J981,0)</f>
        <v>0</v>
      </c>
      <c r="BG981" s="144">
        <f>IF(N981="zákl. přenesená",J981,0)</f>
        <v>0</v>
      </c>
      <c r="BH981" s="144">
        <f>IF(N981="sníž. přenesená",J981,0)</f>
        <v>0</v>
      </c>
      <c r="BI981" s="144">
        <f>IF(N981="nulová",J981,0)</f>
        <v>0</v>
      </c>
      <c r="BJ981" s="18" t="s">
        <v>80</v>
      </c>
      <c r="BK981" s="144">
        <f>ROUND(I981*H981,2)</f>
        <v>0</v>
      </c>
      <c r="BL981" s="18" t="s">
        <v>297</v>
      </c>
      <c r="BM981" s="143" t="s">
        <v>2576</v>
      </c>
    </row>
    <row r="982" spans="2:47" s="1" customFormat="1" ht="12">
      <c r="B982" s="33"/>
      <c r="D982" s="145" t="s">
        <v>218</v>
      </c>
      <c r="F982" s="146" t="s">
        <v>2575</v>
      </c>
      <c r="I982" s="147"/>
      <c r="L982" s="33"/>
      <c r="M982" s="148"/>
      <c r="T982" s="54"/>
      <c r="AT982" s="18" t="s">
        <v>218</v>
      </c>
      <c r="AU982" s="18" t="s">
        <v>82</v>
      </c>
    </row>
    <row r="983" spans="2:65" s="1" customFormat="1" ht="16.5" customHeight="1">
      <c r="B983" s="33"/>
      <c r="C983" s="132" t="s">
        <v>307</v>
      </c>
      <c r="D983" s="132" t="s">
        <v>212</v>
      </c>
      <c r="E983" s="133" t="s">
        <v>308</v>
      </c>
      <c r="F983" s="134" t="s">
        <v>309</v>
      </c>
      <c r="G983" s="135" t="s">
        <v>286</v>
      </c>
      <c r="H983" s="136">
        <v>2.292</v>
      </c>
      <c r="I983" s="137"/>
      <c r="J983" s="138">
        <f>ROUND(I983*H983,2)</f>
        <v>0</v>
      </c>
      <c r="K983" s="134" t="s">
        <v>216</v>
      </c>
      <c r="L983" s="33"/>
      <c r="M983" s="139" t="s">
        <v>19</v>
      </c>
      <c r="N983" s="140" t="s">
        <v>45</v>
      </c>
      <c r="P983" s="141">
        <f>O983*H983</f>
        <v>0</v>
      </c>
      <c r="Q983" s="141">
        <v>0</v>
      </c>
      <c r="R983" s="141">
        <f>Q983*H983</f>
        <v>0</v>
      </c>
      <c r="S983" s="141">
        <v>0</v>
      </c>
      <c r="T983" s="142">
        <f>S983*H983</f>
        <v>0</v>
      </c>
      <c r="AR983" s="143" t="s">
        <v>297</v>
      </c>
      <c r="AT983" s="143" t="s">
        <v>212</v>
      </c>
      <c r="AU983" s="143" t="s">
        <v>82</v>
      </c>
      <c r="AY983" s="18" t="s">
        <v>208</v>
      </c>
      <c r="BE983" s="144">
        <f>IF(N983="základní",J983,0)</f>
        <v>0</v>
      </c>
      <c r="BF983" s="144">
        <f>IF(N983="snížená",J983,0)</f>
        <v>0</v>
      </c>
      <c r="BG983" s="144">
        <f>IF(N983="zákl. přenesená",J983,0)</f>
        <v>0</v>
      </c>
      <c r="BH983" s="144">
        <f>IF(N983="sníž. přenesená",J983,0)</f>
        <v>0</v>
      </c>
      <c r="BI983" s="144">
        <f>IF(N983="nulová",J983,0)</f>
        <v>0</v>
      </c>
      <c r="BJ983" s="18" t="s">
        <v>80</v>
      </c>
      <c r="BK983" s="144">
        <f>ROUND(I983*H983,2)</f>
        <v>0</v>
      </c>
      <c r="BL983" s="18" t="s">
        <v>297</v>
      </c>
      <c r="BM983" s="143" t="s">
        <v>310</v>
      </c>
    </row>
    <row r="984" spans="2:47" s="1" customFormat="1" ht="19.5">
      <c r="B984" s="33"/>
      <c r="D984" s="145" t="s">
        <v>218</v>
      </c>
      <c r="F984" s="146" t="s">
        <v>311</v>
      </c>
      <c r="I984" s="147"/>
      <c r="L984" s="33"/>
      <c r="M984" s="148"/>
      <c r="T984" s="54"/>
      <c r="AT984" s="18" t="s">
        <v>218</v>
      </c>
      <c r="AU984" s="18" t="s">
        <v>82</v>
      </c>
    </row>
    <row r="985" spans="2:47" s="1" customFormat="1" ht="12">
      <c r="B985" s="33"/>
      <c r="D985" s="149" t="s">
        <v>220</v>
      </c>
      <c r="F985" s="150" t="s">
        <v>312</v>
      </c>
      <c r="I985" s="147"/>
      <c r="L985" s="33"/>
      <c r="M985" s="148"/>
      <c r="T985" s="54"/>
      <c r="AT985" s="18" t="s">
        <v>220</v>
      </c>
      <c r="AU985" s="18" t="s">
        <v>82</v>
      </c>
    </row>
    <row r="986" spans="2:51" s="13" customFormat="1" ht="12">
      <c r="B986" s="157"/>
      <c r="D986" s="145" t="s">
        <v>222</v>
      </c>
      <c r="E986" s="158" t="s">
        <v>19</v>
      </c>
      <c r="F986" s="159" t="s">
        <v>2577</v>
      </c>
      <c r="H986" s="160">
        <v>2.292</v>
      </c>
      <c r="I986" s="161"/>
      <c r="L986" s="157"/>
      <c r="M986" s="162"/>
      <c r="T986" s="163"/>
      <c r="AT986" s="158" t="s">
        <v>222</v>
      </c>
      <c r="AU986" s="158" t="s">
        <v>82</v>
      </c>
      <c r="AV986" s="13" t="s">
        <v>82</v>
      </c>
      <c r="AW986" s="13" t="s">
        <v>35</v>
      </c>
      <c r="AX986" s="13" t="s">
        <v>74</v>
      </c>
      <c r="AY986" s="158" t="s">
        <v>208</v>
      </c>
    </row>
    <row r="987" spans="2:51" s="14" customFormat="1" ht="12">
      <c r="B987" s="164"/>
      <c r="D987" s="145" t="s">
        <v>222</v>
      </c>
      <c r="E987" s="165" t="s">
        <v>19</v>
      </c>
      <c r="F987" s="166" t="s">
        <v>226</v>
      </c>
      <c r="H987" s="167">
        <v>2.292</v>
      </c>
      <c r="I987" s="168"/>
      <c r="L987" s="164"/>
      <c r="M987" s="169"/>
      <c r="T987" s="170"/>
      <c r="AT987" s="165" t="s">
        <v>222</v>
      </c>
      <c r="AU987" s="165" t="s">
        <v>82</v>
      </c>
      <c r="AV987" s="14" t="s">
        <v>112</v>
      </c>
      <c r="AW987" s="14" t="s">
        <v>35</v>
      </c>
      <c r="AX987" s="14" t="s">
        <v>80</v>
      </c>
      <c r="AY987" s="165" t="s">
        <v>208</v>
      </c>
    </row>
    <row r="988" spans="2:63" s="11" customFormat="1" ht="22.9" customHeight="1">
      <c r="B988" s="120"/>
      <c r="D988" s="121" t="s">
        <v>73</v>
      </c>
      <c r="E988" s="130" t="s">
        <v>2578</v>
      </c>
      <c r="F988" s="130" t="s">
        <v>2579</v>
      </c>
      <c r="I988" s="123"/>
      <c r="J988" s="131">
        <f>BK988</f>
        <v>0</v>
      </c>
      <c r="L988" s="120"/>
      <c r="M988" s="125"/>
      <c r="P988" s="126">
        <f>SUM(P989:P1012)</f>
        <v>0</v>
      </c>
      <c r="R988" s="126">
        <f>SUM(R989:R1012)</f>
        <v>0.6009584</v>
      </c>
      <c r="T988" s="127">
        <f>SUM(T989:T1012)</f>
        <v>0</v>
      </c>
      <c r="AR988" s="121" t="s">
        <v>82</v>
      </c>
      <c r="AT988" s="128" t="s">
        <v>73</v>
      </c>
      <c r="AU988" s="128" t="s">
        <v>80</v>
      </c>
      <c r="AY988" s="121" t="s">
        <v>208</v>
      </c>
      <c r="BK988" s="129">
        <f>SUM(BK989:BK1012)</f>
        <v>0</v>
      </c>
    </row>
    <row r="989" spans="2:65" s="1" customFormat="1" ht="16.5" customHeight="1">
      <c r="B989" s="33"/>
      <c r="C989" s="132" t="s">
        <v>2580</v>
      </c>
      <c r="D989" s="132" t="s">
        <v>212</v>
      </c>
      <c r="E989" s="133" t="s">
        <v>2581</v>
      </c>
      <c r="F989" s="134" t="s">
        <v>2582</v>
      </c>
      <c r="G989" s="135" t="s">
        <v>215</v>
      </c>
      <c r="H989" s="136">
        <v>166.6</v>
      </c>
      <c r="I989" s="137"/>
      <c r="J989" s="138">
        <f>ROUND(I989*H989,2)</f>
        <v>0</v>
      </c>
      <c r="K989" s="134" t="s">
        <v>216</v>
      </c>
      <c r="L989" s="33"/>
      <c r="M989" s="139" t="s">
        <v>19</v>
      </c>
      <c r="N989" s="140" t="s">
        <v>45</v>
      </c>
      <c r="P989" s="141">
        <f>O989*H989</f>
        <v>0</v>
      </c>
      <c r="Q989" s="141">
        <v>0.001319</v>
      </c>
      <c r="R989" s="141">
        <f>Q989*H989</f>
        <v>0.2197454</v>
      </c>
      <c r="S989" s="141">
        <v>0</v>
      </c>
      <c r="T989" s="142">
        <f>S989*H989</f>
        <v>0</v>
      </c>
      <c r="AR989" s="143" t="s">
        <v>297</v>
      </c>
      <c r="AT989" s="143" t="s">
        <v>212</v>
      </c>
      <c r="AU989" s="143" t="s">
        <v>82</v>
      </c>
      <c r="AY989" s="18" t="s">
        <v>208</v>
      </c>
      <c r="BE989" s="144">
        <f>IF(N989="základní",J989,0)</f>
        <v>0</v>
      </c>
      <c r="BF989" s="144">
        <f>IF(N989="snížená",J989,0)</f>
        <v>0</v>
      </c>
      <c r="BG989" s="144">
        <f>IF(N989="zákl. přenesená",J989,0)</f>
        <v>0</v>
      </c>
      <c r="BH989" s="144">
        <f>IF(N989="sníž. přenesená",J989,0)</f>
        <v>0</v>
      </c>
      <c r="BI989" s="144">
        <f>IF(N989="nulová",J989,0)</f>
        <v>0</v>
      </c>
      <c r="BJ989" s="18" t="s">
        <v>80</v>
      </c>
      <c r="BK989" s="144">
        <f>ROUND(I989*H989,2)</f>
        <v>0</v>
      </c>
      <c r="BL989" s="18" t="s">
        <v>297</v>
      </c>
      <c r="BM989" s="143" t="s">
        <v>2583</v>
      </c>
    </row>
    <row r="990" spans="2:47" s="1" customFormat="1" ht="12">
      <c r="B990" s="33"/>
      <c r="D990" s="145" t="s">
        <v>218</v>
      </c>
      <c r="F990" s="146" t="s">
        <v>2584</v>
      </c>
      <c r="I990" s="147"/>
      <c r="L990" s="33"/>
      <c r="M990" s="148"/>
      <c r="T990" s="54"/>
      <c r="AT990" s="18" t="s">
        <v>218</v>
      </c>
      <c r="AU990" s="18" t="s">
        <v>82</v>
      </c>
    </row>
    <row r="991" spans="2:47" s="1" customFormat="1" ht="12">
      <c r="B991" s="33"/>
      <c r="D991" s="149" t="s">
        <v>220</v>
      </c>
      <c r="F991" s="150" t="s">
        <v>2585</v>
      </c>
      <c r="I991" s="147"/>
      <c r="L991" s="33"/>
      <c r="M991" s="148"/>
      <c r="T991" s="54"/>
      <c r="AT991" s="18" t="s">
        <v>220</v>
      </c>
      <c r="AU991" s="18" t="s">
        <v>82</v>
      </c>
    </row>
    <row r="992" spans="2:51" s="13" customFormat="1" ht="12">
      <c r="B992" s="157"/>
      <c r="D992" s="145" t="s">
        <v>222</v>
      </c>
      <c r="E992" s="158" t="s">
        <v>19</v>
      </c>
      <c r="F992" s="159" t="s">
        <v>2586</v>
      </c>
      <c r="H992" s="160">
        <v>44.2</v>
      </c>
      <c r="I992" s="161"/>
      <c r="L992" s="157"/>
      <c r="M992" s="162"/>
      <c r="T992" s="163"/>
      <c r="AT992" s="158" t="s">
        <v>222</v>
      </c>
      <c r="AU992" s="158" t="s">
        <v>82</v>
      </c>
      <c r="AV992" s="13" t="s">
        <v>82</v>
      </c>
      <c r="AW992" s="13" t="s">
        <v>35</v>
      </c>
      <c r="AX992" s="13" t="s">
        <v>74</v>
      </c>
      <c r="AY992" s="158" t="s">
        <v>208</v>
      </c>
    </row>
    <row r="993" spans="2:51" s="13" customFormat="1" ht="12">
      <c r="B993" s="157"/>
      <c r="D993" s="145" t="s">
        <v>222</v>
      </c>
      <c r="E993" s="158" t="s">
        <v>19</v>
      </c>
      <c r="F993" s="159" t="s">
        <v>2587</v>
      </c>
      <c r="H993" s="160">
        <v>122.4</v>
      </c>
      <c r="I993" s="161"/>
      <c r="L993" s="157"/>
      <c r="M993" s="162"/>
      <c r="T993" s="163"/>
      <c r="AT993" s="158" t="s">
        <v>222</v>
      </c>
      <c r="AU993" s="158" t="s">
        <v>82</v>
      </c>
      <c r="AV993" s="13" t="s">
        <v>82</v>
      </c>
      <c r="AW993" s="13" t="s">
        <v>35</v>
      </c>
      <c r="AX993" s="13" t="s">
        <v>74</v>
      </c>
      <c r="AY993" s="158" t="s">
        <v>208</v>
      </c>
    </row>
    <row r="994" spans="2:51" s="14" customFormat="1" ht="12">
      <c r="B994" s="164"/>
      <c r="D994" s="145" t="s">
        <v>222</v>
      </c>
      <c r="E994" s="165" t="s">
        <v>19</v>
      </c>
      <c r="F994" s="166" t="s">
        <v>226</v>
      </c>
      <c r="H994" s="167">
        <v>166.6</v>
      </c>
      <c r="I994" s="168"/>
      <c r="L994" s="164"/>
      <c r="M994" s="169"/>
      <c r="T994" s="170"/>
      <c r="AT994" s="165" t="s">
        <v>222</v>
      </c>
      <c r="AU994" s="165" t="s">
        <v>82</v>
      </c>
      <c r="AV994" s="14" t="s">
        <v>112</v>
      </c>
      <c r="AW994" s="14" t="s">
        <v>35</v>
      </c>
      <c r="AX994" s="14" t="s">
        <v>80</v>
      </c>
      <c r="AY994" s="165" t="s">
        <v>208</v>
      </c>
    </row>
    <row r="995" spans="2:65" s="1" customFormat="1" ht="16.5" customHeight="1">
      <c r="B995" s="33"/>
      <c r="C995" s="171" t="s">
        <v>2588</v>
      </c>
      <c r="D995" s="171" t="s">
        <v>242</v>
      </c>
      <c r="E995" s="172" t="s">
        <v>2589</v>
      </c>
      <c r="F995" s="173" t="s">
        <v>2590</v>
      </c>
      <c r="G995" s="174" t="s">
        <v>215</v>
      </c>
      <c r="H995" s="175">
        <v>174.93</v>
      </c>
      <c r="I995" s="176"/>
      <c r="J995" s="177">
        <f>ROUND(I995*H995,2)</f>
        <v>0</v>
      </c>
      <c r="K995" s="173" t="s">
        <v>216</v>
      </c>
      <c r="L995" s="178"/>
      <c r="M995" s="179" t="s">
        <v>19</v>
      </c>
      <c r="N995" s="180" t="s">
        <v>45</v>
      </c>
      <c r="P995" s="141">
        <f>O995*H995</f>
        <v>0</v>
      </c>
      <c r="Q995" s="141">
        <v>0.00132</v>
      </c>
      <c r="R995" s="141">
        <f>Q995*H995</f>
        <v>0.23090760000000002</v>
      </c>
      <c r="S995" s="141">
        <v>0</v>
      </c>
      <c r="T995" s="142">
        <f>S995*H995</f>
        <v>0</v>
      </c>
      <c r="AR995" s="143" t="s">
        <v>304</v>
      </c>
      <c r="AT995" s="143" t="s">
        <v>242</v>
      </c>
      <c r="AU995" s="143" t="s">
        <v>82</v>
      </c>
      <c r="AY995" s="18" t="s">
        <v>208</v>
      </c>
      <c r="BE995" s="144">
        <f>IF(N995="základní",J995,0)</f>
        <v>0</v>
      </c>
      <c r="BF995" s="144">
        <f>IF(N995="snížená",J995,0)</f>
        <v>0</v>
      </c>
      <c r="BG995" s="144">
        <f>IF(N995="zákl. přenesená",J995,0)</f>
        <v>0</v>
      </c>
      <c r="BH995" s="144">
        <f>IF(N995="sníž. přenesená",J995,0)</f>
        <v>0</v>
      </c>
      <c r="BI995" s="144">
        <f>IF(N995="nulová",J995,0)</f>
        <v>0</v>
      </c>
      <c r="BJ995" s="18" t="s">
        <v>80</v>
      </c>
      <c r="BK995" s="144">
        <f>ROUND(I995*H995,2)</f>
        <v>0</v>
      </c>
      <c r="BL995" s="18" t="s">
        <v>297</v>
      </c>
      <c r="BM995" s="143" t="s">
        <v>2591</v>
      </c>
    </row>
    <row r="996" spans="2:47" s="1" customFormat="1" ht="12">
      <c r="B996" s="33"/>
      <c r="D996" s="145" t="s">
        <v>218</v>
      </c>
      <c r="F996" s="146" t="s">
        <v>2590</v>
      </c>
      <c r="I996" s="147"/>
      <c r="L996" s="33"/>
      <c r="M996" s="148"/>
      <c r="T996" s="54"/>
      <c r="AT996" s="18" t="s">
        <v>218</v>
      </c>
      <c r="AU996" s="18" t="s">
        <v>82</v>
      </c>
    </row>
    <row r="997" spans="2:51" s="13" customFormat="1" ht="12">
      <c r="B997" s="157"/>
      <c r="D997" s="145" t="s">
        <v>222</v>
      </c>
      <c r="F997" s="159" t="s">
        <v>2592</v>
      </c>
      <c r="H997" s="160">
        <v>174.93</v>
      </c>
      <c r="I997" s="161"/>
      <c r="L997" s="157"/>
      <c r="M997" s="162"/>
      <c r="T997" s="163"/>
      <c r="AT997" s="158" t="s">
        <v>222</v>
      </c>
      <c r="AU997" s="158" t="s">
        <v>82</v>
      </c>
      <c r="AV997" s="13" t="s">
        <v>82</v>
      </c>
      <c r="AW997" s="13" t="s">
        <v>4</v>
      </c>
      <c r="AX997" s="13" t="s">
        <v>80</v>
      </c>
      <c r="AY997" s="158" t="s">
        <v>208</v>
      </c>
    </row>
    <row r="998" spans="2:65" s="1" customFormat="1" ht="16.5" customHeight="1">
      <c r="B998" s="33"/>
      <c r="C998" s="132" t="s">
        <v>2593</v>
      </c>
      <c r="D998" s="132" t="s">
        <v>212</v>
      </c>
      <c r="E998" s="133" t="s">
        <v>2594</v>
      </c>
      <c r="F998" s="134" t="s">
        <v>2595</v>
      </c>
      <c r="G998" s="135" t="s">
        <v>215</v>
      </c>
      <c r="H998" s="136">
        <v>27.18</v>
      </c>
      <c r="I998" s="137"/>
      <c r="J998" s="138">
        <f>ROUND(I998*H998,2)</f>
        <v>0</v>
      </c>
      <c r="K998" s="134" t="s">
        <v>216</v>
      </c>
      <c r="L998" s="33"/>
      <c r="M998" s="139" t="s">
        <v>19</v>
      </c>
      <c r="N998" s="140" t="s">
        <v>45</v>
      </c>
      <c r="P998" s="141">
        <f>O998*H998</f>
        <v>0</v>
      </c>
      <c r="Q998" s="141">
        <v>0.00091</v>
      </c>
      <c r="R998" s="141">
        <f>Q998*H998</f>
        <v>0.0247338</v>
      </c>
      <c r="S998" s="141">
        <v>0</v>
      </c>
      <c r="T998" s="142">
        <f>S998*H998</f>
        <v>0</v>
      </c>
      <c r="AR998" s="143" t="s">
        <v>297</v>
      </c>
      <c r="AT998" s="143" t="s">
        <v>212</v>
      </c>
      <c r="AU998" s="143" t="s">
        <v>82</v>
      </c>
      <c r="AY998" s="18" t="s">
        <v>208</v>
      </c>
      <c r="BE998" s="144">
        <f>IF(N998="základní",J998,0)</f>
        <v>0</v>
      </c>
      <c r="BF998" s="144">
        <f>IF(N998="snížená",J998,0)</f>
        <v>0</v>
      </c>
      <c r="BG998" s="144">
        <f>IF(N998="zákl. přenesená",J998,0)</f>
        <v>0</v>
      </c>
      <c r="BH998" s="144">
        <f>IF(N998="sníž. přenesená",J998,0)</f>
        <v>0</v>
      </c>
      <c r="BI998" s="144">
        <f>IF(N998="nulová",J998,0)</f>
        <v>0</v>
      </c>
      <c r="BJ998" s="18" t="s">
        <v>80</v>
      </c>
      <c r="BK998" s="144">
        <f>ROUND(I998*H998,2)</f>
        <v>0</v>
      </c>
      <c r="BL998" s="18" t="s">
        <v>297</v>
      </c>
      <c r="BM998" s="143" t="s">
        <v>2596</v>
      </c>
    </row>
    <row r="999" spans="2:47" s="1" customFormat="1" ht="12">
      <c r="B999" s="33"/>
      <c r="D999" s="145" t="s">
        <v>218</v>
      </c>
      <c r="F999" s="146" t="s">
        <v>2597</v>
      </c>
      <c r="I999" s="147"/>
      <c r="L999" s="33"/>
      <c r="M999" s="148"/>
      <c r="T999" s="54"/>
      <c r="AT999" s="18" t="s">
        <v>218</v>
      </c>
      <c r="AU999" s="18" t="s">
        <v>82</v>
      </c>
    </row>
    <row r="1000" spans="2:47" s="1" customFormat="1" ht="12">
      <c r="B1000" s="33"/>
      <c r="D1000" s="149" t="s">
        <v>220</v>
      </c>
      <c r="F1000" s="150" t="s">
        <v>2598</v>
      </c>
      <c r="I1000" s="147"/>
      <c r="L1000" s="33"/>
      <c r="M1000" s="148"/>
      <c r="T1000" s="54"/>
      <c r="AT1000" s="18" t="s">
        <v>220</v>
      </c>
      <c r="AU1000" s="18" t="s">
        <v>82</v>
      </c>
    </row>
    <row r="1001" spans="2:51" s="12" customFormat="1" ht="12">
      <c r="B1001" s="151"/>
      <c r="D1001" s="145" t="s">
        <v>222</v>
      </c>
      <c r="E1001" s="152" t="s">
        <v>19</v>
      </c>
      <c r="F1001" s="153" t="s">
        <v>2599</v>
      </c>
      <c r="H1001" s="152" t="s">
        <v>19</v>
      </c>
      <c r="I1001" s="154"/>
      <c r="L1001" s="151"/>
      <c r="M1001" s="155"/>
      <c r="T1001" s="156"/>
      <c r="AT1001" s="152" t="s">
        <v>222</v>
      </c>
      <c r="AU1001" s="152" t="s">
        <v>82</v>
      </c>
      <c r="AV1001" s="12" t="s">
        <v>80</v>
      </c>
      <c r="AW1001" s="12" t="s">
        <v>35</v>
      </c>
      <c r="AX1001" s="12" t="s">
        <v>74</v>
      </c>
      <c r="AY1001" s="152" t="s">
        <v>208</v>
      </c>
    </row>
    <row r="1002" spans="2:51" s="13" customFormat="1" ht="12">
      <c r="B1002" s="157"/>
      <c r="D1002" s="145" t="s">
        <v>222</v>
      </c>
      <c r="E1002" s="158" t="s">
        <v>19</v>
      </c>
      <c r="F1002" s="159" t="s">
        <v>2600</v>
      </c>
      <c r="H1002" s="160">
        <v>6.48</v>
      </c>
      <c r="I1002" s="161"/>
      <c r="L1002" s="157"/>
      <c r="M1002" s="162"/>
      <c r="T1002" s="163"/>
      <c r="AT1002" s="158" t="s">
        <v>222</v>
      </c>
      <c r="AU1002" s="158" t="s">
        <v>82</v>
      </c>
      <c r="AV1002" s="13" t="s">
        <v>82</v>
      </c>
      <c r="AW1002" s="13" t="s">
        <v>35</v>
      </c>
      <c r="AX1002" s="13" t="s">
        <v>74</v>
      </c>
      <c r="AY1002" s="158" t="s">
        <v>208</v>
      </c>
    </row>
    <row r="1003" spans="2:51" s="13" customFormat="1" ht="12">
      <c r="B1003" s="157"/>
      <c r="D1003" s="145" t="s">
        <v>222</v>
      </c>
      <c r="E1003" s="158" t="s">
        <v>19</v>
      </c>
      <c r="F1003" s="159" t="s">
        <v>2601</v>
      </c>
      <c r="H1003" s="160">
        <v>12.96</v>
      </c>
      <c r="I1003" s="161"/>
      <c r="L1003" s="157"/>
      <c r="M1003" s="162"/>
      <c r="T1003" s="163"/>
      <c r="AT1003" s="158" t="s">
        <v>222</v>
      </c>
      <c r="AU1003" s="158" t="s">
        <v>82</v>
      </c>
      <c r="AV1003" s="13" t="s">
        <v>82</v>
      </c>
      <c r="AW1003" s="13" t="s">
        <v>35</v>
      </c>
      <c r="AX1003" s="13" t="s">
        <v>74</v>
      </c>
      <c r="AY1003" s="158" t="s">
        <v>208</v>
      </c>
    </row>
    <row r="1004" spans="2:51" s="13" customFormat="1" ht="12">
      <c r="B1004" s="157"/>
      <c r="D1004" s="145" t="s">
        <v>222</v>
      </c>
      <c r="E1004" s="158" t="s">
        <v>19</v>
      </c>
      <c r="F1004" s="159" t="s">
        <v>2602</v>
      </c>
      <c r="H1004" s="160">
        <v>4.86</v>
      </c>
      <c r="I1004" s="161"/>
      <c r="L1004" s="157"/>
      <c r="M1004" s="162"/>
      <c r="T1004" s="163"/>
      <c r="AT1004" s="158" t="s">
        <v>222</v>
      </c>
      <c r="AU1004" s="158" t="s">
        <v>82</v>
      </c>
      <c r="AV1004" s="13" t="s">
        <v>82</v>
      </c>
      <c r="AW1004" s="13" t="s">
        <v>35</v>
      </c>
      <c r="AX1004" s="13" t="s">
        <v>74</v>
      </c>
      <c r="AY1004" s="158" t="s">
        <v>208</v>
      </c>
    </row>
    <row r="1005" spans="2:51" s="13" customFormat="1" ht="12">
      <c r="B1005" s="157"/>
      <c r="D1005" s="145" t="s">
        <v>222</v>
      </c>
      <c r="E1005" s="158" t="s">
        <v>19</v>
      </c>
      <c r="F1005" s="159" t="s">
        <v>2603</v>
      </c>
      <c r="H1005" s="160">
        <v>2.88</v>
      </c>
      <c r="I1005" s="161"/>
      <c r="L1005" s="157"/>
      <c r="M1005" s="162"/>
      <c r="T1005" s="163"/>
      <c r="AT1005" s="158" t="s">
        <v>222</v>
      </c>
      <c r="AU1005" s="158" t="s">
        <v>82</v>
      </c>
      <c r="AV1005" s="13" t="s">
        <v>82</v>
      </c>
      <c r="AW1005" s="13" t="s">
        <v>35</v>
      </c>
      <c r="AX1005" s="13" t="s">
        <v>74</v>
      </c>
      <c r="AY1005" s="158" t="s">
        <v>208</v>
      </c>
    </row>
    <row r="1006" spans="2:51" s="14" customFormat="1" ht="12">
      <c r="B1006" s="164"/>
      <c r="D1006" s="145" t="s">
        <v>222</v>
      </c>
      <c r="E1006" s="165" t="s">
        <v>19</v>
      </c>
      <c r="F1006" s="166" t="s">
        <v>226</v>
      </c>
      <c r="H1006" s="167">
        <v>27.18</v>
      </c>
      <c r="I1006" s="168"/>
      <c r="L1006" s="164"/>
      <c r="M1006" s="169"/>
      <c r="T1006" s="170"/>
      <c r="AT1006" s="165" t="s">
        <v>222</v>
      </c>
      <c r="AU1006" s="165" t="s">
        <v>82</v>
      </c>
      <c r="AV1006" s="14" t="s">
        <v>112</v>
      </c>
      <c r="AW1006" s="14" t="s">
        <v>35</v>
      </c>
      <c r="AX1006" s="14" t="s">
        <v>80</v>
      </c>
      <c r="AY1006" s="165" t="s">
        <v>208</v>
      </c>
    </row>
    <row r="1007" spans="2:65" s="1" customFormat="1" ht="16.5" customHeight="1">
      <c r="B1007" s="33"/>
      <c r="C1007" s="171" t="s">
        <v>2604</v>
      </c>
      <c r="D1007" s="171" t="s">
        <v>242</v>
      </c>
      <c r="E1007" s="172" t="s">
        <v>2605</v>
      </c>
      <c r="F1007" s="173" t="s">
        <v>2606</v>
      </c>
      <c r="G1007" s="174" t="s">
        <v>215</v>
      </c>
      <c r="H1007" s="175">
        <v>28.539</v>
      </c>
      <c r="I1007" s="176"/>
      <c r="J1007" s="177">
        <f>ROUND(I1007*H1007,2)</f>
        <v>0</v>
      </c>
      <c r="K1007" s="173" t="s">
        <v>216</v>
      </c>
      <c r="L1007" s="178"/>
      <c r="M1007" s="179" t="s">
        <v>19</v>
      </c>
      <c r="N1007" s="180" t="s">
        <v>45</v>
      </c>
      <c r="P1007" s="141">
        <f>O1007*H1007</f>
        <v>0</v>
      </c>
      <c r="Q1007" s="141">
        <v>0.0044</v>
      </c>
      <c r="R1007" s="141">
        <f>Q1007*H1007</f>
        <v>0.1255716</v>
      </c>
      <c r="S1007" s="141">
        <v>0</v>
      </c>
      <c r="T1007" s="142">
        <f>S1007*H1007</f>
        <v>0</v>
      </c>
      <c r="AR1007" s="143" t="s">
        <v>304</v>
      </c>
      <c r="AT1007" s="143" t="s">
        <v>242</v>
      </c>
      <c r="AU1007" s="143" t="s">
        <v>82</v>
      </c>
      <c r="AY1007" s="18" t="s">
        <v>208</v>
      </c>
      <c r="BE1007" s="144">
        <f>IF(N1007="základní",J1007,0)</f>
        <v>0</v>
      </c>
      <c r="BF1007" s="144">
        <f>IF(N1007="snížená",J1007,0)</f>
        <v>0</v>
      </c>
      <c r="BG1007" s="144">
        <f>IF(N1007="zákl. přenesená",J1007,0)</f>
        <v>0</v>
      </c>
      <c r="BH1007" s="144">
        <f>IF(N1007="sníž. přenesená",J1007,0)</f>
        <v>0</v>
      </c>
      <c r="BI1007" s="144">
        <f>IF(N1007="nulová",J1007,0)</f>
        <v>0</v>
      </c>
      <c r="BJ1007" s="18" t="s">
        <v>80</v>
      </c>
      <c r="BK1007" s="144">
        <f>ROUND(I1007*H1007,2)</f>
        <v>0</v>
      </c>
      <c r="BL1007" s="18" t="s">
        <v>297</v>
      </c>
      <c r="BM1007" s="143" t="s">
        <v>2607</v>
      </c>
    </row>
    <row r="1008" spans="2:47" s="1" customFormat="1" ht="12">
      <c r="B1008" s="33"/>
      <c r="D1008" s="145" t="s">
        <v>218</v>
      </c>
      <c r="F1008" s="146" t="s">
        <v>2606</v>
      </c>
      <c r="I1008" s="147"/>
      <c r="L1008" s="33"/>
      <c r="M1008" s="148"/>
      <c r="T1008" s="54"/>
      <c r="AT1008" s="18" t="s">
        <v>218</v>
      </c>
      <c r="AU1008" s="18" t="s">
        <v>82</v>
      </c>
    </row>
    <row r="1009" spans="2:51" s="13" customFormat="1" ht="12">
      <c r="B1009" s="157"/>
      <c r="D1009" s="145" t="s">
        <v>222</v>
      </c>
      <c r="F1009" s="159" t="s">
        <v>2608</v>
      </c>
      <c r="H1009" s="160">
        <v>28.539</v>
      </c>
      <c r="I1009" s="161"/>
      <c r="L1009" s="157"/>
      <c r="M1009" s="162"/>
      <c r="T1009" s="163"/>
      <c r="AT1009" s="158" t="s">
        <v>222</v>
      </c>
      <c r="AU1009" s="158" t="s">
        <v>82</v>
      </c>
      <c r="AV1009" s="13" t="s">
        <v>82</v>
      </c>
      <c r="AW1009" s="13" t="s">
        <v>4</v>
      </c>
      <c r="AX1009" s="13" t="s">
        <v>80</v>
      </c>
      <c r="AY1009" s="158" t="s">
        <v>208</v>
      </c>
    </row>
    <row r="1010" spans="2:65" s="1" customFormat="1" ht="16.5" customHeight="1">
      <c r="B1010" s="33"/>
      <c r="C1010" s="132" t="s">
        <v>2609</v>
      </c>
      <c r="D1010" s="132" t="s">
        <v>212</v>
      </c>
      <c r="E1010" s="133" t="s">
        <v>2610</v>
      </c>
      <c r="F1010" s="134" t="s">
        <v>2611</v>
      </c>
      <c r="G1010" s="135" t="s">
        <v>286</v>
      </c>
      <c r="H1010" s="136">
        <v>0.601</v>
      </c>
      <c r="I1010" s="137"/>
      <c r="J1010" s="138">
        <f>ROUND(I1010*H1010,2)</f>
        <v>0</v>
      </c>
      <c r="K1010" s="134" t="s">
        <v>216</v>
      </c>
      <c r="L1010" s="33"/>
      <c r="M1010" s="139" t="s">
        <v>19</v>
      </c>
      <c r="N1010" s="140" t="s">
        <v>45</v>
      </c>
      <c r="P1010" s="141">
        <f>O1010*H1010</f>
        <v>0</v>
      </c>
      <c r="Q1010" s="141">
        <v>0</v>
      </c>
      <c r="R1010" s="141">
        <f>Q1010*H1010</f>
        <v>0</v>
      </c>
      <c r="S1010" s="141">
        <v>0</v>
      </c>
      <c r="T1010" s="142">
        <f>S1010*H1010</f>
        <v>0</v>
      </c>
      <c r="AR1010" s="143" t="s">
        <v>297</v>
      </c>
      <c r="AT1010" s="143" t="s">
        <v>212</v>
      </c>
      <c r="AU1010" s="143" t="s">
        <v>82</v>
      </c>
      <c r="AY1010" s="18" t="s">
        <v>208</v>
      </c>
      <c r="BE1010" s="144">
        <f>IF(N1010="základní",J1010,0)</f>
        <v>0</v>
      </c>
      <c r="BF1010" s="144">
        <f>IF(N1010="snížená",J1010,0)</f>
        <v>0</v>
      </c>
      <c r="BG1010" s="144">
        <f>IF(N1010="zákl. přenesená",J1010,0)</f>
        <v>0</v>
      </c>
      <c r="BH1010" s="144">
        <f>IF(N1010="sníž. přenesená",J1010,0)</f>
        <v>0</v>
      </c>
      <c r="BI1010" s="144">
        <f>IF(N1010="nulová",J1010,0)</f>
        <v>0</v>
      </c>
      <c r="BJ1010" s="18" t="s">
        <v>80</v>
      </c>
      <c r="BK1010" s="144">
        <f>ROUND(I1010*H1010,2)</f>
        <v>0</v>
      </c>
      <c r="BL1010" s="18" t="s">
        <v>297</v>
      </c>
      <c r="BM1010" s="143" t="s">
        <v>2612</v>
      </c>
    </row>
    <row r="1011" spans="2:47" s="1" customFormat="1" ht="19.5">
      <c r="B1011" s="33"/>
      <c r="D1011" s="145" t="s">
        <v>218</v>
      </c>
      <c r="F1011" s="146" t="s">
        <v>2613</v>
      </c>
      <c r="I1011" s="147"/>
      <c r="L1011" s="33"/>
      <c r="M1011" s="148"/>
      <c r="T1011" s="54"/>
      <c r="AT1011" s="18" t="s">
        <v>218</v>
      </c>
      <c r="AU1011" s="18" t="s">
        <v>82</v>
      </c>
    </row>
    <row r="1012" spans="2:47" s="1" customFormat="1" ht="12">
      <c r="B1012" s="33"/>
      <c r="D1012" s="149" t="s">
        <v>220</v>
      </c>
      <c r="F1012" s="150" t="s">
        <v>2614</v>
      </c>
      <c r="I1012" s="147"/>
      <c r="L1012" s="33"/>
      <c r="M1012" s="148"/>
      <c r="T1012" s="54"/>
      <c r="AT1012" s="18" t="s">
        <v>220</v>
      </c>
      <c r="AU1012" s="18" t="s">
        <v>82</v>
      </c>
    </row>
    <row r="1013" spans="2:63" s="11" customFormat="1" ht="22.9" customHeight="1">
      <c r="B1013" s="120"/>
      <c r="D1013" s="121" t="s">
        <v>73</v>
      </c>
      <c r="E1013" s="130" t="s">
        <v>2615</v>
      </c>
      <c r="F1013" s="130" t="s">
        <v>168</v>
      </c>
      <c r="I1013" s="123"/>
      <c r="J1013" s="131">
        <f>BK1013</f>
        <v>0</v>
      </c>
      <c r="L1013" s="120"/>
      <c r="M1013" s="125"/>
      <c r="P1013" s="126">
        <f>SUM(P1014:P1021)</f>
        <v>0</v>
      </c>
      <c r="R1013" s="126">
        <f>SUM(R1014:R1021)</f>
        <v>0.0026</v>
      </c>
      <c r="T1013" s="127">
        <f>SUM(T1014:T1021)</f>
        <v>0</v>
      </c>
      <c r="AR1013" s="121" t="s">
        <v>82</v>
      </c>
      <c r="AT1013" s="128" t="s">
        <v>73</v>
      </c>
      <c r="AU1013" s="128" t="s">
        <v>80</v>
      </c>
      <c r="AY1013" s="121" t="s">
        <v>208</v>
      </c>
      <c r="BK1013" s="129">
        <f>SUM(BK1014:BK1021)</f>
        <v>0</v>
      </c>
    </row>
    <row r="1014" spans="2:65" s="1" customFormat="1" ht="16.5" customHeight="1">
      <c r="B1014" s="33"/>
      <c r="C1014" s="132" t="s">
        <v>2616</v>
      </c>
      <c r="D1014" s="132" t="s">
        <v>212</v>
      </c>
      <c r="E1014" s="133" t="s">
        <v>2617</v>
      </c>
      <c r="F1014" s="134" t="s">
        <v>2618</v>
      </c>
      <c r="G1014" s="135" t="s">
        <v>367</v>
      </c>
      <c r="H1014" s="136">
        <v>2</v>
      </c>
      <c r="I1014" s="137"/>
      <c r="J1014" s="138">
        <f>ROUND(I1014*H1014,2)</f>
        <v>0</v>
      </c>
      <c r="K1014" s="134" t="s">
        <v>216</v>
      </c>
      <c r="L1014" s="33"/>
      <c r="M1014" s="139" t="s">
        <v>19</v>
      </c>
      <c r="N1014" s="140" t="s">
        <v>45</v>
      </c>
      <c r="P1014" s="141">
        <f>O1014*H1014</f>
        <v>0</v>
      </c>
      <c r="Q1014" s="141">
        <v>0</v>
      </c>
      <c r="R1014" s="141">
        <f>Q1014*H1014</f>
        <v>0</v>
      </c>
      <c r="S1014" s="141">
        <v>0</v>
      </c>
      <c r="T1014" s="142">
        <f>S1014*H1014</f>
        <v>0</v>
      </c>
      <c r="AR1014" s="143" t="s">
        <v>297</v>
      </c>
      <c r="AT1014" s="143" t="s">
        <v>212</v>
      </c>
      <c r="AU1014" s="143" t="s">
        <v>82</v>
      </c>
      <c r="AY1014" s="18" t="s">
        <v>208</v>
      </c>
      <c r="BE1014" s="144">
        <f>IF(N1014="základní",J1014,0)</f>
        <v>0</v>
      </c>
      <c r="BF1014" s="144">
        <f>IF(N1014="snížená",J1014,0)</f>
        <v>0</v>
      </c>
      <c r="BG1014" s="144">
        <f>IF(N1014="zákl. přenesená",J1014,0)</f>
        <v>0</v>
      </c>
      <c r="BH1014" s="144">
        <f>IF(N1014="sníž. přenesená",J1014,0)</f>
        <v>0</v>
      </c>
      <c r="BI1014" s="144">
        <f>IF(N1014="nulová",J1014,0)</f>
        <v>0</v>
      </c>
      <c r="BJ1014" s="18" t="s">
        <v>80</v>
      </c>
      <c r="BK1014" s="144">
        <f>ROUND(I1014*H1014,2)</f>
        <v>0</v>
      </c>
      <c r="BL1014" s="18" t="s">
        <v>297</v>
      </c>
      <c r="BM1014" s="143" t="s">
        <v>2619</v>
      </c>
    </row>
    <row r="1015" spans="2:47" s="1" customFormat="1" ht="12">
      <c r="B1015" s="33"/>
      <c r="D1015" s="145" t="s">
        <v>218</v>
      </c>
      <c r="F1015" s="146" t="s">
        <v>2620</v>
      </c>
      <c r="I1015" s="147"/>
      <c r="L1015" s="33"/>
      <c r="M1015" s="148"/>
      <c r="T1015" s="54"/>
      <c r="AT1015" s="18" t="s">
        <v>218</v>
      </c>
      <c r="AU1015" s="18" t="s">
        <v>82</v>
      </c>
    </row>
    <row r="1016" spans="2:47" s="1" customFormat="1" ht="12">
      <c r="B1016" s="33"/>
      <c r="D1016" s="149" t="s">
        <v>220</v>
      </c>
      <c r="F1016" s="150" t="s">
        <v>2621</v>
      </c>
      <c r="I1016" s="147"/>
      <c r="L1016" s="33"/>
      <c r="M1016" s="148"/>
      <c r="T1016" s="54"/>
      <c r="AT1016" s="18" t="s">
        <v>220</v>
      </c>
      <c r="AU1016" s="18" t="s">
        <v>82</v>
      </c>
    </row>
    <row r="1017" spans="2:51" s="12" customFormat="1" ht="12">
      <c r="B1017" s="151"/>
      <c r="D1017" s="145" t="s">
        <v>222</v>
      </c>
      <c r="E1017" s="152" t="s">
        <v>19</v>
      </c>
      <c r="F1017" s="153" t="s">
        <v>2622</v>
      </c>
      <c r="H1017" s="152" t="s">
        <v>19</v>
      </c>
      <c r="I1017" s="154"/>
      <c r="L1017" s="151"/>
      <c r="M1017" s="155"/>
      <c r="T1017" s="156"/>
      <c r="AT1017" s="152" t="s">
        <v>222</v>
      </c>
      <c r="AU1017" s="152" t="s">
        <v>82</v>
      </c>
      <c r="AV1017" s="12" t="s">
        <v>80</v>
      </c>
      <c r="AW1017" s="12" t="s">
        <v>35</v>
      </c>
      <c r="AX1017" s="12" t="s">
        <v>74</v>
      </c>
      <c r="AY1017" s="152" t="s">
        <v>208</v>
      </c>
    </row>
    <row r="1018" spans="2:51" s="13" customFormat="1" ht="12">
      <c r="B1018" s="157"/>
      <c r="D1018" s="145" t="s">
        <v>222</v>
      </c>
      <c r="E1018" s="158" t="s">
        <v>19</v>
      </c>
      <c r="F1018" s="159" t="s">
        <v>82</v>
      </c>
      <c r="H1018" s="160">
        <v>2</v>
      </c>
      <c r="I1018" s="161"/>
      <c r="L1018" s="157"/>
      <c r="M1018" s="162"/>
      <c r="T1018" s="163"/>
      <c r="AT1018" s="158" t="s">
        <v>222</v>
      </c>
      <c r="AU1018" s="158" t="s">
        <v>82</v>
      </c>
      <c r="AV1018" s="13" t="s">
        <v>82</v>
      </c>
      <c r="AW1018" s="13" t="s">
        <v>35</v>
      </c>
      <c r="AX1018" s="13" t="s">
        <v>74</v>
      </c>
      <c r="AY1018" s="158" t="s">
        <v>208</v>
      </c>
    </row>
    <row r="1019" spans="2:51" s="14" customFormat="1" ht="12">
      <c r="B1019" s="164"/>
      <c r="D1019" s="145" t="s">
        <v>222</v>
      </c>
      <c r="E1019" s="165" t="s">
        <v>19</v>
      </c>
      <c r="F1019" s="166" t="s">
        <v>226</v>
      </c>
      <c r="H1019" s="167">
        <v>2</v>
      </c>
      <c r="I1019" s="168"/>
      <c r="L1019" s="164"/>
      <c r="M1019" s="169"/>
      <c r="T1019" s="170"/>
      <c r="AT1019" s="165" t="s">
        <v>222</v>
      </c>
      <c r="AU1019" s="165" t="s">
        <v>82</v>
      </c>
      <c r="AV1019" s="14" t="s">
        <v>112</v>
      </c>
      <c r="AW1019" s="14" t="s">
        <v>35</v>
      </c>
      <c r="AX1019" s="14" t="s">
        <v>80</v>
      </c>
      <c r="AY1019" s="165" t="s">
        <v>208</v>
      </c>
    </row>
    <row r="1020" spans="2:65" s="1" customFormat="1" ht="16.5" customHeight="1">
      <c r="B1020" s="33"/>
      <c r="C1020" s="171" t="s">
        <v>2623</v>
      </c>
      <c r="D1020" s="171" t="s">
        <v>242</v>
      </c>
      <c r="E1020" s="172" t="s">
        <v>2624</v>
      </c>
      <c r="F1020" s="173" t="s">
        <v>2625</v>
      </c>
      <c r="G1020" s="174" t="s">
        <v>367</v>
      </c>
      <c r="H1020" s="175">
        <v>2</v>
      </c>
      <c r="I1020" s="176"/>
      <c r="J1020" s="177">
        <f>ROUND(I1020*H1020,2)</f>
        <v>0</v>
      </c>
      <c r="K1020" s="173" t="s">
        <v>216</v>
      </c>
      <c r="L1020" s="178"/>
      <c r="M1020" s="179" t="s">
        <v>19</v>
      </c>
      <c r="N1020" s="180" t="s">
        <v>45</v>
      </c>
      <c r="P1020" s="141">
        <f>O1020*H1020</f>
        <v>0</v>
      </c>
      <c r="Q1020" s="141">
        <v>0.0013</v>
      </c>
      <c r="R1020" s="141">
        <f>Q1020*H1020</f>
        <v>0.0026</v>
      </c>
      <c r="S1020" s="141">
        <v>0</v>
      </c>
      <c r="T1020" s="142">
        <f>S1020*H1020</f>
        <v>0</v>
      </c>
      <c r="AR1020" s="143" t="s">
        <v>304</v>
      </c>
      <c r="AT1020" s="143" t="s">
        <v>242</v>
      </c>
      <c r="AU1020" s="143" t="s">
        <v>82</v>
      </c>
      <c r="AY1020" s="18" t="s">
        <v>208</v>
      </c>
      <c r="BE1020" s="144">
        <f>IF(N1020="základní",J1020,0)</f>
        <v>0</v>
      </c>
      <c r="BF1020" s="144">
        <f>IF(N1020="snížená",J1020,0)</f>
        <v>0</v>
      </c>
      <c r="BG1020" s="144">
        <f>IF(N1020="zákl. přenesená",J1020,0)</f>
        <v>0</v>
      </c>
      <c r="BH1020" s="144">
        <f>IF(N1020="sníž. přenesená",J1020,0)</f>
        <v>0</v>
      </c>
      <c r="BI1020" s="144">
        <f>IF(N1020="nulová",J1020,0)</f>
        <v>0</v>
      </c>
      <c r="BJ1020" s="18" t="s">
        <v>80</v>
      </c>
      <c r="BK1020" s="144">
        <f>ROUND(I1020*H1020,2)</f>
        <v>0</v>
      </c>
      <c r="BL1020" s="18" t="s">
        <v>297</v>
      </c>
      <c r="BM1020" s="143" t="s">
        <v>2626</v>
      </c>
    </row>
    <row r="1021" spans="2:47" s="1" customFormat="1" ht="12">
      <c r="B1021" s="33"/>
      <c r="D1021" s="145" t="s">
        <v>218</v>
      </c>
      <c r="F1021" s="146" t="s">
        <v>2625</v>
      </c>
      <c r="I1021" s="147"/>
      <c r="L1021" s="33"/>
      <c r="M1021" s="148"/>
      <c r="T1021" s="54"/>
      <c r="AT1021" s="18" t="s">
        <v>218</v>
      </c>
      <c r="AU1021" s="18" t="s">
        <v>82</v>
      </c>
    </row>
    <row r="1022" spans="2:63" s="11" customFormat="1" ht="22.9" customHeight="1">
      <c r="B1022" s="120"/>
      <c r="D1022" s="121" t="s">
        <v>73</v>
      </c>
      <c r="E1022" s="130" t="s">
        <v>814</v>
      </c>
      <c r="F1022" s="130" t="s">
        <v>815</v>
      </c>
      <c r="I1022" s="123"/>
      <c r="J1022" s="131">
        <f>BK1022</f>
        <v>0</v>
      </c>
      <c r="L1022" s="120"/>
      <c r="M1022" s="125"/>
      <c r="P1022" s="126">
        <f>SUM(P1023:P1070)</f>
        <v>0</v>
      </c>
      <c r="R1022" s="126">
        <f>SUM(R1023:R1070)</f>
        <v>0.7856047303999999</v>
      </c>
      <c r="T1022" s="127">
        <f>SUM(T1023:T1070)</f>
        <v>0</v>
      </c>
      <c r="AR1022" s="121" t="s">
        <v>82</v>
      </c>
      <c r="AT1022" s="128" t="s">
        <v>73</v>
      </c>
      <c r="AU1022" s="128" t="s">
        <v>80</v>
      </c>
      <c r="AY1022" s="121" t="s">
        <v>208</v>
      </c>
      <c r="BK1022" s="129">
        <f>SUM(BK1023:BK1070)</f>
        <v>0</v>
      </c>
    </row>
    <row r="1023" spans="2:65" s="1" customFormat="1" ht="16.5" customHeight="1">
      <c r="B1023" s="33"/>
      <c r="C1023" s="132" t="s">
        <v>2627</v>
      </c>
      <c r="D1023" s="132" t="s">
        <v>212</v>
      </c>
      <c r="E1023" s="133" t="s">
        <v>2628</v>
      </c>
      <c r="F1023" s="134" t="s">
        <v>2629</v>
      </c>
      <c r="G1023" s="135" t="s">
        <v>762</v>
      </c>
      <c r="H1023" s="136">
        <v>0.589</v>
      </c>
      <c r="I1023" s="137"/>
      <c r="J1023" s="138">
        <f>ROUND(I1023*H1023,2)</f>
        <v>0</v>
      </c>
      <c r="K1023" s="134" t="s">
        <v>216</v>
      </c>
      <c r="L1023" s="33"/>
      <c r="M1023" s="139" t="s">
        <v>19</v>
      </c>
      <c r="N1023" s="140" t="s">
        <v>45</v>
      </c>
      <c r="P1023" s="141">
        <f>O1023*H1023</f>
        <v>0</v>
      </c>
      <c r="Q1023" s="141">
        <v>0.001215</v>
      </c>
      <c r="R1023" s="141">
        <f>Q1023*H1023</f>
        <v>0.000715635</v>
      </c>
      <c r="S1023" s="141">
        <v>0</v>
      </c>
      <c r="T1023" s="142">
        <f>S1023*H1023</f>
        <v>0</v>
      </c>
      <c r="AR1023" s="143" t="s">
        <v>297</v>
      </c>
      <c r="AT1023" s="143" t="s">
        <v>212</v>
      </c>
      <c r="AU1023" s="143" t="s">
        <v>82</v>
      </c>
      <c r="AY1023" s="18" t="s">
        <v>208</v>
      </c>
      <c r="BE1023" s="144">
        <f>IF(N1023="základní",J1023,0)</f>
        <v>0</v>
      </c>
      <c r="BF1023" s="144">
        <f>IF(N1023="snížená",J1023,0)</f>
        <v>0</v>
      </c>
      <c r="BG1023" s="144">
        <f>IF(N1023="zákl. přenesená",J1023,0)</f>
        <v>0</v>
      </c>
      <c r="BH1023" s="144">
        <f>IF(N1023="sníž. přenesená",J1023,0)</f>
        <v>0</v>
      </c>
      <c r="BI1023" s="144">
        <f>IF(N1023="nulová",J1023,0)</f>
        <v>0</v>
      </c>
      <c r="BJ1023" s="18" t="s">
        <v>80</v>
      </c>
      <c r="BK1023" s="144">
        <f>ROUND(I1023*H1023,2)</f>
        <v>0</v>
      </c>
      <c r="BL1023" s="18" t="s">
        <v>297</v>
      </c>
      <c r="BM1023" s="143" t="s">
        <v>2630</v>
      </c>
    </row>
    <row r="1024" spans="2:47" s="1" customFormat="1" ht="12">
      <c r="B1024" s="33"/>
      <c r="D1024" s="145" t="s">
        <v>218</v>
      </c>
      <c r="F1024" s="146" t="s">
        <v>2631</v>
      </c>
      <c r="I1024" s="147"/>
      <c r="L1024" s="33"/>
      <c r="M1024" s="148"/>
      <c r="T1024" s="54"/>
      <c r="AT1024" s="18" t="s">
        <v>218</v>
      </c>
      <c r="AU1024" s="18" t="s">
        <v>82</v>
      </c>
    </row>
    <row r="1025" spans="2:47" s="1" customFormat="1" ht="12">
      <c r="B1025" s="33"/>
      <c r="D1025" s="149" t="s">
        <v>220</v>
      </c>
      <c r="F1025" s="150" t="s">
        <v>2632</v>
      </c>
      <c r="I1025" s="147"/>
      <c r="L1025" s="33"/>
      <c r="M1025" s="148"/>
      <c r="T1025" s="54"/>
      <c r="AT1025" s="18" t="s">
        <v>220</v>
      </c>
      <c r="AU1025" s="18" t="s">
        <v>82</v>
      </c>
    </row>
    <row r="1026" spans="2:65" s="1" customFormat="1" ht="21.75" customHeight="1">
      <c r="B1026" s="33"/>
      <c r="C1026" s="132" t="s">
        <v>2633</v>
      </c>
      <c r="D1026" s="132" t="s">
        <v>212</v>
      </c>
      <c r="E1026" s="133" t="s">
        <v>2634</v>
      </c>
      <c r="F1026" s="134" t="s">
        <v>2635</v>
      </c>
      <c r="G1026" s="135" t="s">
        <v>215</v>
      </c>
      <c r="H1026" s="136">
        <v>9.068</v>
      </c>
      <c r="I1026" s="137"/>
      <c r="J1026" s="138">
        <f>ROUND(I1026*H1026,2)</f>
        <v>0</v>
      </c>
      <c r="K1026" s="134" t="s">
        <v>216</v>
      </c>
      <c r="L1026" s="33"/>
      <c r="M1026" s="139" t="s">
        <v>19</v>
      </c>
      <c r="N1026" s="140" t="s">
        <v>45</v>
      </c>
      <c r="P1026" s="141">
        <f>O1026*H1026</f>
        <v>0</v>
      </c>
      <c r="Q1026" s="141">
        <v>0</v>
      </c>
      <c r="R1026" s="141">
        <f>Q1026*H1026</f>
        <v>0</v>
      </c>
      <c r="S1026" s="141">
        <v>0</v>
      </c>
      <c r="T1026" s="142">
        <f>S1026*H1026</f>
        <v>0</v>
      </c>
      <c r="AR1026" s="143" t="s">
        <v>297</v>
      </c>
      <c r="AT1026" s="143" t="s">
        <v>212</v>
      </c>
      <c r="AU1026" s="143" t="s">
        <v>82</v>
      </c>
      <c r="AY1026" s="18" t="s">
        <v>208</v>
      </c>
      <c r="BE1026" s="144">
        <f>IF(N1026="základní",J1026,0)</f>
        <v>0</v>
      </c>
      <c r="BF1026" s="144">
        <f>IF(N1026="snížená",J1026,0)</f>
        <v>0</v>
      </c>
      <c r="BG1026" s="144">
        <f>IF(N1026="zákl. přenesená",J1026,0)</f>
        <v>0</v>
      </c>
      <c r="BH1026" s="144">
        <f>IF(N1026="sníž. přenesená",J1026,0)</f>
        <v>0</v>
      </c>
      <c r="BI1026" s="144">
        <f>IF(N1026="nulová",J1026,0)</f>
        <v>0</v>
      </c>
      <c r="BJ1026" s="18" t="s">
        <v>80</v>
      </c>
      <c r="BK1026" s="144">
        <f>ROUND(I1026*H1026,2)</f>
        <v>0</v>
      </c>
      <c r="BL1026" s="18" t="s">
        <v>297</v>
      </c>
      <c r="BM1026" s="143" t="s">
        <v>2636</v>
      </c>
    </row>
    <row r="1027" spans="2:47" s="1" customFormat="1" ht="12">
      <c r="B1027" s="33"/>
      <c r="D1027" s="145" t="s">
        <v>218</v>
      </c>
      <c r="F1027" s="146" t="s">
        <v>2637</v>
      </c>
      <c r="I1027" s="147"/>
      <c r="L1027" s="33"/>
      <c r="M1027" s="148"/>
      <c r="T1027" s="54"/>
      <c r="AT1027" s="18" t="s">
        <v>218</v>
      </c>
      <c r="AU1027" s="18" t="s">
        <v>82</v>
      </c>
    </row>
    <row r="1028" spans="2:47" s="1" customFormat="1" ht="12">
      <c r="B1028" s="33"/>
      <c r="D1028" s="149" t="s">
        <v>220</v>
      </c>
      <c r="F1028" s="150" t="s">
        <v>2638</v>
      </c>
      <c r="I1028" s="147"/>
      <c r="L1028" s="33"/>
      <c r="M1028" s="148"/>
      <c r="T1028" s="54"/>
      <c r="AT1028" s="18" t="s">
        <v>220</v>
      </c>
      <c r="AU1028" s="18" t="s">
        <v>82</v>
      </c>
    </row>
    <row r="1029" spans="2:51" s="13" customFormat="1" ht="12">
      <c r="B1029" s="157"/>
      <c r="D1029" s="145" t="s">
        <v>222</v>
      </c>
      <c r="E1029" s="158" t="s">
        <v>19</v>
      </c>
      <c r="F1029" s="159" t="s">
        <v>2639</v>
      </c>
      <c r="H1029" s="160">
        <v>7.163</v>
      </c>
      <c r="I1029" s="161"/>
      <c r="L1029" s="157"/>
      <c r="M1029" s="162"/>
      <c r="T1029" s="163"/>
      <c r="AT1029" s="158" t="s">
        <v>222</v>
      </c>
      <c r="AU1029" s="158" t="s">
        <v>82</v>
      </c>
      <c r="AV1029" s="13" t="s">
        <v>82</v>
      </c>
      <c r="AW1029" s="13" t="s">
        <v>35</v>
      </c>
      <c r="AX1029" s="13" t="s">
        <v>74</v>
      </c>
      <c r="AY1029" s="158" t="s">
        <v>208</v>
      </c>
    </row>
    <row r="1030" spans="2:51" s="13" customFormat="1" ht="12">
      <c r="B1030" s="157"/>
      <c r="D1030" s="145" t="s">
        <v>222</v>
      </c>
      <c r="E1030" s="158" t="s">
        <v>19</v>
      </c>
      <c r="F1030" s="159" t="s">
        <v>2640</v>
      </c>
      <c r="H1030" s="160">
        <v>1.905</v>
      </c>
      <c r="I1030" s="161"/>
      <c r="L1030" s="157"/>
      <c r="M1030" s="162"/>
      <c r="T1030" s="163"/>
      <c r="AT1030" s="158" t="s">
        <v>222</v>
      </c>
      <c r="AU1030" s="158" t="s">
        <v>82</v>
      </c>
      <c r="AV1030" s="13" t="s">
        <v>82</v>
      </c>
      <c r="AW1030" s="13" t="s">
        <v>35</v>
      </c>
      <c r="AX1030" s="13" t="s">
        <v>74</v>
      </c>
      <c r="AY1030" s="158" t="s">
        <v>208</v>
      </c>
    </row>
    <row r="1031" spans="2:51" s="14" customFormat="1" ht="12">
      <c r="B1031" s="164"/>
      <c r="D1031" s="145" t="s">
        <v>222</v>
      </c>
      <c r="E1031" s="165" t="s">
        <v>19</v>
      </c>
      <c r="F1031" s="166" t="s">
        <v>226</v>
      </c>
      <c r="H1031" s="167">
        <v>9.068</v>
      </c>
      <c r="I1031" s="168"/>
      <c r="L1031" s="164"/>
      <c r="M1031" s="169"/>
      <c r="T1031" s="170"/>
      <c r="AT1031" s="165" t="s">
        <v>222</v>
      </c>
      <c r="AU1031" s="165" t="s">
        <v>82</v>
      </c>
      <c r="AV1031" s="14" t="s">
        <v>112</v>
      </c>
      <c r="AW1031" s="14" t="s">
        <v>35</v>
      </c>
      <c r="AX1031" s="14" t="s">
        <v>80</v>
      </c>
      <c r="AY1031" s="165" t="s">
        <v>208</v>
      </c>
    </row>
    <row r="1032" spans="2:65" s="1" customFormat="1" ht="16.5" customHeight="1">
      <c r="B1032" s="33"/>
      <c r="C1032" s="171" t="s">
        <v>2641</v>
      </c>
      <c r="D1032" s="171" t="s">
        <v>242</v>
      </c>
      <c r="E1032" s="172" t="s">
        <v>2642</v>
      </c>
      <c r="F1032" s="173" t="s">
        <v>2643</v>
      </c>
      <c r="G1032" s="174" t="s">
        <v>762</v>
      </c>
      <c r="H1032" s="175">
        <v>0.272</v>
      </c>
      <c r="I1032" s="176"/>
      <c r="J1032" s="177">
        <f>ROUND(I1032*H1032,2)</f>
        <v>0</v>
      </c>
      <c r="K1032" s="173" t="s">
        <v>216</v>
      </c>
      <c r="L1032" s="178"/>
      <c r="M1032" s="179" t="s">
        <v>19</v>
      </c>
      <c r="N1032" s="180" t="s">
        <v>45</v>
      </c>
      <c r="P1032" s="141">
        <f>O1032*H1032</f>
        <v>0</v>
      </c>
      <c r="Q1032" s="141">
        <v>0.55</v>
      </c>
      <c r="R1032" s="141">
        <f>Q1032*H1032</f>
        <v>0.1496</v>
      </c>
      <c r="S1032" s="141">
        <v>0</v>
      </c>
      <c r="T1032" s="142">
        <f>S1032*H1032</f>
        <v>0</v>
      </c>
      <c r="AR1032" s="143" t="s">
        <v>304</v>
      </c>
      <c r="AT1032" s="143" t="s">
        <v>242</v>
      </c>
      <c r="AU1032" s="143" t="s">
        <v>82</v>
      </c>
      <c r="AY1032" s="18" t="s">
        <v>208</v>
      </c>
      <c r="BE1032" s="144">
        <f>IF(N1032="základní",J1032,0)</f>
        <v>0</v>
      </c>
      <c r="BF1032" s="144">
        <f>IF(N1032="snížená",J1032,0)</f>
        <v>0</v>
      </c>
      <c r="BG1032" s="144">
        <f>IF(N1032="zákl. přenesená",J1032,0)</f>
        <v>0</v>
      </c>
      <c r="BH1032" s="144">
        <f>IF(N1032="sníž. přenesená",J1032,0)</f>
        <v>0</v>
      </c>
      <c r="BI1032" s="144">
        <f>IF(N1032="nulová",J1032,0)</f>
        <v>0</v>
      </c>
      <c r="BJ1032" s="18" t="s">
        <v>80</v>
      </c>
      <c r="BK1032" s="144">
        <f>ROUND(I1032*H1032,2)</f>
        <v>0</v>
      </c>
      <c r="BL1032" s="18" t="s">
        <v>297</v>
      </c>
      <c r="BM1032" s="143" t="s">
        <v>2644</v>
      </c>
    </row>
    <row r="1033" spans="2:47" s="1" customFormat="1" ht="12">
      <c r="B1033" s="33"/>
      <c r="D1033" s="145" t="s">
        <v>218</v>
      </c>
      <c r="F1033" s="146" t="s">
        <v>2643</v>
      </c>
      <c r="I1033" s="147"/>
      <c r="L1033" s="33"/>
      <c r="M1033" s="148"/>
      <c r="T1033" s="54"/>
      <c r="AT1033" s="18" t="s">
        <v>218</v>
      </c>
      <c r="AU1033" s="18" t="s">
        <v>82</v>
      </c>
    </row>
    <row r="1034" spans="2:51" s="13" customFormat="1" ht="12">
      <c r="B1034" s="157"/>
      <c r="D1034" s="145" t="s">
        <v>222</v>
      </c>
      <c r="E1034" s="158" t="s">
        <v>19</v>
      </c>
      <c r="F1034" s="159" t="s">
        <v>2645</v>
      </c>
      <c r="H1034" s="160">
        <v>0.227</v>
      </c>
      <c r="I1034" s="161"/>
      <c r="L1034" s="157"/>
      <c r="M1034" s="162"/>
      <c r="T1034" s="163"/>
      <c r="AT1034" s="158" t="s">
        <v>222</v>
      </c>
      <c r="AU1034" s="158" t="s">
        <v>82</v>
      </c>
      <c r="AV1034" s="13" t="s">
        <v>82</v>
      </c>
      <c r="AW1034" s="13" t="s">
        <v>35</v>
      </c>
      <c r="AX1034" s="13" t="s">
        <v>74</v>
      </c>
      <c r="AY1034" s="158" t="s">
        <v>208</v>
      </c>
    </row>
    <row r="1035" spans="2:51" s="13" customFormat="1" ht="12">
      <c r="B1035" s="157"/>
      <c r="D1035" s="145" t="s">
        <v>222</v>
      </c>
      <c r="E1035" s="158" t="s">
        <v>19</v>
      </c>
      <c r="F1035" s="159" t="s">
        <v>2646</v>
      </c>
      <c r="H1035" s="160">
        <v>0.272</v>
      </c>
      <c r="I1035" s="161"/>
      <c r="L1035" s="157"/>
      <c r="M1035" s="162"/>
      <c r="T1035" s="163"/>
      <c r="AT1035" s="158" t="s">
        <v>222</v>
      </c>
      <c r="AU1035" s="158" t="s">
        <v>82</v>
      </c>
      <c r="AV1035" s="13" t="s">
        <v>82</v>
      </c>
      <c r="AW1035" s="13" t="s">
        <v>35</v>
      </c>
      <c r="AX1035" s="13" t="s">
        <v>80</v>
      </c>
      <c r="AY1035" s="158" t="s">
        <v>208</v>
      </c>
    </row>
    <row r="1036" spans="2:65" s="1" customFormat="1" ht="16.5" customHeight="1">
      <c r="B1036" s="33"/>
      <c r="C1036" s="132" t="s">
        <v>2647</v>
      </c>
      <c r="D1036" s="132" t="s">
        <v>212</v>
      </c>
      <c r="E1036" s="133" t="s">
        <v>2648</v>
      </c>
      <c r="F1036" s="134" t="s">
        <v>2649</v>
      </c>
      <c r="G1036" s="135" t="s">
        <v>215</v>
      </c>
      <c r="H1036" s="136">
        <v>0.638</v>
      </c>
      <c r="I1036" s="137"/>
      <c r="J1036" s="138">
        <f>ROUND(I1036*H1036,2)</f>
        <v>0</v>
      </c>
      <c r="K1036" s="134" t="s">
        <v>216</v>
      </c>
      <c r="L1036" s="33"/>
      <c r="M1036" s="139" t="s">
        <v>19</v>
      </c>
      <c r="N1036" s="140" t="s">
        <v>45</v>
      </c>
      <c r="P1036" s="141">
        <f>O1036*H1036</f>
        <v>0</v>
      </c>
      <c r="Q1036" s="141">
        <v>0</v>
      </c>
      <c r="R1036" s="141">
        <f>Q1036*H1036</f>
        <v>0</v>
      </c>
      <c r="S1036" s="141">
        <v>0</v>
      </c>
      <c r="T1036" s="142">
        <f>S1036*H1036</f>
        <v>0</v>
      </c>
      <c r="AR1036" s="143" t="s">
        <v>297</v>
      </c>
      <c r="AT1036" s="143" t="s">
        <v>212</v>
      </c>
      <c r="AU1036" s="143" t="s">
        <v>82</v>
      </c>
      <c r="AY1036" s="18" t="s">
        <v>208</v>
      </c>
      <c r="BE1036" s="144">
        <f>IF(N1036="základní",J1036,0)</f>
        <v>0</v>
      </c>
      <c r="BF1036" s="144">
        <f>IF(N1036="snížená",J1036,0)</f>
        <v>0</v>
      </c>
      <c r="BG1036" s="144">
        <f>IF(N1036="zákl. přenesená",J1036,0)</f>
        <v>0</v>
      </c>
      <c r="BH1036" s="144">
        <f>IF(N1036="sníž. přenesená",J1036,0)</f>
        <v>0</v>
      </c>
      <c r="BI1036" s="144">
        <f>IF(N1036="nulová",J1036,0)</f>
        <v>0</v>
      </c>
      <c r="BJ1036" s="18" t="s">
        <v>80</v>
      </c>
      <c r="BK1036" s="144">
        <f>ROUND(I1036*H1036,2)</f>
        <v>0</v>
      </c>
      <c r="BL1036" s="18" t="s">
        <v>297</v>
      </c>
      <c r="BM1036" s="143" t="s">
        <v>2650</v>
      </c>
    </row>
    <row r="1037" spans="2:47" s="1" customFormat="1" ht="12">
      <c r="B1037" s="33"/>
      <c r="D1037" s="145" t="s">
        <v>218</v>
      </c>
      <c r="F1037" s="146" t="s">
        <v>2651</v>
      </c>
      <c r="I1037" s="147"/>
      <c r="L1037" s="33"/>
      <c r="M1037" s="148"/>
      <c r="T1037" s="54"/>
      <c r="AT1037" s="18" t="s">
        <v>218</v>
      </c>
      <c r="AU1037" s="18" t="s">
        <v>82</v>
      </c>
    </row>
    <row r="1038" spans="2:47" s="1" customFormat="1" ht="12">
      <c r="B1038" s="33"/>
      <c r="D1038" s="149" t="s">
        <v>220</v>
      </c>
      <c r="F1038" s="150" t="s">
        <v>2652</v>
      </c>
      <c r="I1038" s="147"/>
      <c r="L1038" s="33"/>
      <c r="M1038" s="148"/>
      <c r="T1038" s="54"/>
      <c r="AT1038" s="18" t="s">
        <v>220</v>
      </c>
      <c r="AU1038" s="18" t="s">
        <v>82</v>
      </c>
    </row>
    <row r="1039" spans="2:51" s="13" customFormat="1" ht="12">
      <c r="B1039" s="157"/>
      <c r="D1039" s="145" t="s">
        <v>222</v>
      </c>
      <c r="E1039" s="158" t="s">
        <v>19</v>
      </c>
      <c r="F1039" s="159" t="s">
        <v>2653</v>
      </c>
      <c r="H1039" s="160">
        <v>0.638</v>
      </c>
      <c r="I1039" s="161"/>
      <c r="L1039" s="157"/>
      <c r="M1039" s="162"/>
      <c r="T1039" s="163"/>
      <c r="AT1039" s="158" t="s">
        <v>222</v>
      </c>
      <c r="AU1039" s="158" t="s">
        <v>82</v>
      </c>
      <c r="AV1039" s="13" t="s">
        <v>82</v>
      </c>
      <c r="AW1039" s="13" t="s">
        <v>35</v>
      </c>
      <c r="AX1039" s="13" t="s">
        <v>74</v>
      </c>
      <c r="AY1039" s="158" t="s">
        <v>208</v>
      </c>
    </row>
    <row r="1040" spans="2:51" s="14" customFormat="1" ht="12">
      <c r="B1040" s="164"/>
      <c r="D1040" s="145" t="s">
        <v>222</v>
      </c>
      <c r="E1040" s="165" t="s">
        <v>19</v>
      </c>
      <c r="F1040" s="166" t="s">
        <v>226</v>
      </c>
      <c r="H1040" s="167">
        <v>0.638</v>
      </c>
      <c r="I1040" s="168"/>
      <c r="L1040" s="164"/>
      <c r="M1040" s="169"/>
      <c r="T1040" s="170"/>
      <c r="AT1040" s="165" t="s">
        <v>222</v>
      </c>
      <c r="AU1040" s="165" t="s">
        <v>82</v>
      </c>
      <c r="AV1040" s="14" t="s">
        <v>112</v>
      </c>
      <c r="AW1040" s="14" t="s">
        <v>35</v>
      </c>
      <c r="AX1040" s="14" t="s">
        <v>80</v>
      </c>
      <c r="AY1040" s="165" t="s">
        <v>208</v>
      </c>
    </row>
    <row r="1041" spans="2:65" s="1" customFormat="1" ht="16.5" customHeight="1">
      <c r="B1041" s="33"/>
      <c r="C1041" s="171" t="s">
        <v>2654</v>
      </c>
      <c r="D1041" s="171" t="s">
        <v>242</v>
      </c>
      <c r="E1041" s="172" t="s">
        <v>2655</v>
      </c>
      <c r="F1041" s="173" t="s">
        <v>2656</v>
      </c>
      <c r="G1041" s="174" t="s">
        <v>762</v>
      </c>
      <c r="H1041" s="175">
        <v>0.01</v>
      </c>
      <c r="I1041" s="176"/>
      <c r="J1041" s="177">
        <f>ROUND(I1041*H1041,2)</f>
        <v>0</v>
      </c>
      <c r="K1041" s="173" t="s">
        <v>216</v>
      </c>
      <c r="L1041" s="178"/>
      <c r="M1041" s="179" t="s">
        <v>19</v>
      </c>
      <c r="N1041" s="180" t="s">
        <v>45</v>
      </c>
      <c r="P1041" s="141">
        <f>O1041*H1041</f>
        <v>0</v>
      </c>
      <c r="Q1041" s="141">
        <v>0.55</v>
      </c>
      <c r="R1041" s="141">
        <f>Q1041*H1041</f>
        <v>0.0055000000000000005</v>
      </c>
      <c r="S1041" s="141">
        <v>0</v>
      </c>
      <c r="T1041" s="142">
        <f>S1041*H1041</f>
        <v>0</v>
      </c>
      <c r="AR1041" s="143" t="s">
        <v>304</v>
      </c>
      <c r="AT1041" s="143" t="s">
        <v>242</v>
      </c>
      <c r="AU1041" s="143" t="s">
        <v>82</v>
      </c>
      <c r="AY1041" s="18" t="s">
        <v>208</v>
      </c>
      <c r="BE1041" s="144">
        <f>IF(N1041="základní",J1041,0)</f>
        <v>0</v>
      </c>
      <c r="BF1041" s="144">
        <f>IF(N1041="snížená",J1041,0)</f>
        <v>0</v>
      </c>
      <c r="BG1041" s="144">
        <f>IF(N1041="zákl. přenesená",J1041,0)</f>
        <v>0</v>
      </c>
      <c r="BH1041" s="144">
        <f>IF(N1041="sníž. přenesená",J1041,0)</f>
        <v>0</v>
      </c>
      <c r="BI1041" s="144">
        <f>IF(N1041="nulová",J1041,0)</f>
        <v>0</v>
      </c>
      <c r="BJ1041" s="18" t="s">
        <v>80</v>
      </c>
      <c r="BK1041" s="144">
        <f>ROUND(I1041*H1041,2)</f>
        <v>0</v>
      </c>
      <c r="BL1041" s="18" t="s">
        <v>297</v>
      </c>
      <c r="BM1041" s="143" t="s">
        <v>2657</v>
      </c>
    </row>
    <row r="1042" spans="2:47" s="1" customFormat="1" ht="12">
      <c r="B1042" s="33"/>
      <c r="D1042" s="145" t="s">
        <v>218</v>
      </c>
      <c r="F1042" s="146" t="s">
        <v>2656</v>
      </c>
      <c r="I1042" s="147"/>
      <c r="L1042" s="33"/>
      <c r="M1042" s="148"/>
      <c r="T1042" s="54"/>
      <c r="AT1042" s="18" t="s">
        <v>218</v>
      </c>
      <c r="AU1042" s="18" t="s">
        <v>82</v>
      </c>
    </row>
    <row r="1043" spans="2:51" s="13" customFormat="1" ht="12">
      <c r="B1043" s="157"/>
      <c r="D1043" s="145" t="s">
        <v>222</v>
      </c>
      <c r="E1043" s="158" t="s">
        <v>19</v>
      </c>
      <c r="F1043" s="159" t="s">
        <v>2658</v>
      </c>
      <c r="H1043" s="160">
        <v>0.01</v>
      </c>
      <c r="I1043" s="161"/>
      <c r="L1043" s="157"/>
      <c r="M1043" s="162"/>
      <c r="T1043" s="163"/>
      <c r="AT1043" s="158" t="s">
        <v>222</v>
      </c>
      <c r="AU1043" s="158" t="s">
        <v>82</v>
      </c>
      <c r="AV1043" s="13" t="s">
        <v>82</v>
      </c>
      <c r="AW1043" s="13" t="s">
        <v>35</v>
      </c>
      <c r="AX1043" s="13" t="s">
        <v>74</v>
      </c>
      <c r="AY1043" s="158" t="s">
        <v>208</v>
      </c>
    </row>
    <row r="1044" spans="2:51" s="14" customFormat="1" ht="12">
      <c r="B1044" s="164"/>
      <c r="D1044" s="145" t="s">
        <v>222</v>
      </c>
      <c r="E1044" s="165" t="s">
        <v>19</v>
      </c>
      <c r="F1044" s="166" t="s">
        <v>226</v>
      </c>
      <c r="H1044" s="167">
        <v>0.01</v>
      </c>
      <c r="I1044" s="168"/>
      <c r="L1044" s="164"/>
      <c r="M1044" s="169"/>
      <c r="T1044" s="170"/>
      <c r="AT1044" s="165" t="s">
        <v>222</v>
      </c>
      <c r="AU1044" s="165" t="s">
        <v>82</v>
      </c>
      <c r="AV1044" s="14" t="s">
        <v>112</v>
      </c>
      <c r="AW1044" s="14" t="s">
        <v>35</v>
      </c>
      <c r="AX1044" s="14" t="s">
        <v>80</v>
      </c>
      <c r="AY1044" s="165" t="s">
        <v>208</v>
      </c>
    </row>
    <row r="1045" spans="2:65" s="1" customFormat="1" ht="16.5" customHeight="1">
      <c r="B1045" s="33"/>
      <c r="C1045" s="132" t="s">
        <v>2659</v>
      </c>
      <c r="D1045" s="132" t="s">
        <v>212</v>
      </c>
      <c r="E1045" s="133" t="s">
        <v>1470</v>
      </c>
      <c r="F1045" s="134" t="s">
        <v>2660</v>
      </c>
      <c r="G1045" s="135" t="s">
        <v>215</v>
      </c>
      <c r="H1045" s="136">
        <v>31.601</v>
      </c>
      <c r="I1045" s="137"/>
      <c r="J1045" s="138">
        <f>ROUND(I1045*H1045,2)</f>
        <v>0</v>
      </c>
      <c r="K1045" s="134" t="s">
        <v>216</v>
      </c>
      <c r="L1045" s="33"/>
      <c r="M1045" s="139" t="s">
        <v>19</v>
      </c>
      <c r="N1045" s="140" t="s">
        <v>45</v>
      </c>
      <c r="P1045" s="141">
        <f>O1045*H1045</f>
        <v>0</v>
      </c>
      <c r="Q1045" s="141">
        <v>0.013956</v>
      </c>
      <c r="R1045" s="141">
        <f>Q1045*H1045</f>
        <v>0.441023556</v>
      </c>
      <c r="S1045" s="141">
        <v>0</v>
      </c>
      <c r="T1045" s="142">
        <f>S1045*H1045</f>
        <v>0</v>
      </c>
      <c r="AR1045" s="143" t="s">
        <v>297</v>
      </c>
      <c r="AT1045" s="143" t="s">
        <v>212</v>
      </c>
      <c r="AU1045" s="143" t="s">
        <v>82</v>
      </c>
      <c r="AY1045" s="18" t="s">
        <v>208</v>
      </c>
      <c r="BE1045" s="144">
        <f>IF(N1045="základní",J1045,0)</f>
        <v>0</v>
      </c>
      <c r="BF1045" s="144">
        <f>IF(N1045="snížená",J1045,0)</f>
        <v>0</v>
      </c>
      <c r="BG1045" s="144">
        <f>IF(N1045="zákl. přenesená",J1045,0)</f>
        <v>0</v>
      </c>
      <c r="BH1045" s="144">
        <f>IF(N1045="sníž. přenesená",J1045,0)</f>
        <v>0</v>
      </c>
      <c r="BI1045" s="144">
        <f>IF(N1045="nulová",J1045,0)</f>
        <v>0</v>
      </c>
      <c r="BJ1045" s="18" t="s">
        <v>80</v>
      </c>
      <c r="BK1045" s="144">
        <f>ROUND(I1045*H1045,2)</f>
        <v>0</v>
      </c>
      <c r="BL1045" s="18" t="s">
        <v>297</v>
      </c>
      <c r="BM1045" s="143" t="s">
        <v>2661</v>
      </c>
    </row>
    <row r="1046" spans="2:47" s="1" customFormat="1" ht="19.5">
      <c r="B1046" s="33"/>
      <c r="D1046" s="145" t="s">
        <v>218</v>
      </c>
      <c r="F1046" s="146" t="s">
        <v>1473</v>
      </c>
      <c r="I1046" s="147"/>
      <c r="L1046" s="33"/>
      <c r="M1046" s="148"/>
      <c r="T1046" s="54"/>
      <c r="AT1046" s="18" t="s">
        <v>218</v>
      </c>
      <c r="AU1046" s="18" t="s">
        <v>82</v>
      </c>
    </row>
    <row r="1047" spans="2:47" s="1" customFormat="1" ht="12">
      <c r="B1047" s="33"/>
      <c r="D1047" s="149" t="s">
        <v>220</v>
      </c>
      <c r="F1047" s="150" t="s">
        <v>2662</v>
      </c>
      <c r="I1047" s="147"/>
      <c r="L1047" s="33"/>
      <c r="M1047" s="148"/>
      <c r="T1047" s="54"/>
      <c r="AT1047" s="18" t="s">
        <v>220</v>
      </c>
      <c r="AU1047" s="18" t="s">
        <v>82</v>
      </c>
    </row>
    <row r="1048" spans="2:51" s="12" customFormat="1" ht="12">
      <c r="B1048" s="151"/>
      <c r="D1048" s="145" t="s">
        <v>222</v>
      </c>
      <c r="E1048" s="152" t="s">
        <v>19</v>
      </c>
      <c r="F1048" s="153" t="s">
        <v>1744</v>
      </c>
      <c r="H1048" s="152" t="s">
        <v>19</v>
      </c>
      <c r="I1048" s="154"/>
      <c r="L1048" s="151"/>
      <c r="M1048" s="155"/>
      <c r="T1048" s="156"/>
      <c r="AT1048" s="152" t="s">
        <v>222</v>
      </c>
      <c r="AU1048" s="152" t="s">
        <v>82</v>
      </c>
      <c r="AV1048" s="12" t="s">
        <v>80</v>
      </c>
      <c r="AW1048" s="12" t="s">
        <v>35</v>
      </c>
      <c r="AX1048" s="12" t="s">
        <v>74</v>
      </c>
      <c r="AY1048" s="152" t="s">
        <v>208</v>
      </c>
    </row>
    <row r="1049" spans="2:51" s="13" customFormat="1" ht="12">
      <c r="B1049" s="157"/>
      <c r="D1049" s="145" t="s">
        <v>222</v>
      </c>
      <c r="E1049" s="158" t="s">
        <v>19</v>
      </c>
      <c r="F1049" s="159" t="s">
        <v>2663</v>
      </c>
      <c r="H1049" s="160">
        <v>30.58</v>
      </c>
      <c r="I1049" s="161"/>
      <c r="L1049" s="157"/>
      <c r="M1049" s="162"/>
      <c r="T1049" s="163"/>
      <c r="AT1049" s="158" t="s">
        <v>222</v>
      </c>
      <c r="AU1049" s="158" t="s">
        <v>82</v>
      </c>
      <c r="AV1049" s="13" t="s">
        <v>82</v>
      </c>
      <c r="AW1049" s="13" t="s">
        <v>35</v>
      </c>
      <c r="AX1049" s="13" t="s">
        <v>74</v>
      </c>
      <c r="AY1049" s="158" t="s">
        <v>208</v>
      </c>
    </row>
    <row r="1050" spans="2:51" s="12" customFormat="1" ht="12">
      <c r="B1050" s="151"/>
      <c r="D1050" s="145" t="s">
        <v>222</v>
      </c>
      <c r="E1050" s="152" t="s">
        <v>19</v>
      </c>
      <c r="F1050" s="153" t="s">
        <v>2664</v>
      </c>
      <c r="H1050" s="152" t="s">
        <v>19</v>
      </c>
      <c r="I1050" s="154"/>
      <c r="L1050" s="151"/>
      <c r="M1050" s="155"/>
      <c r="T1050" s="156"/>
      <c r="AT1050" s="152" t="s">
        <v>222</v>
      </c>
      <c r="AU1050" s="152" t="s">
        <v>82</v>
      </c>
      <c r="AV1050" s="12" t="s">
        <v>80</v>
      </c>
      <c r="AW1050" s="12" t="s">
        <v>35</v>
      </c>
      <c r="AX1050" s="12" t="s">
        <v>74</v>
      </c>
      <c r="AY1050" s="152" t="s">
        <v>208</v>
      </c>
    </row>
    <row r="1051" spans="2:51" s="13" customFormat="1" ht="12">
      <c r="B1051" s="157"/>
      <c r="D1051" s="145" t="s">
        <v>222</v>
      </c>
      <c r="E1051" s="158" t="s">
        <v>19</v>
      </c>
      <c r="F1051" s="159" t="s">
        <v>2665</v>
      </c>
      <c r="H1051" s="160">
        <v>0.646</v>
      </c>
      <c r="I1051" s="161"/>
      <c r="L1051" s="157"/>
      <c r="M1051" s="162"/>
      <c r="T1051" s="163"/>
      <c r="AT1051" s="158" t="s">
        <v>222</v>
      </c>
      <c r="AU1051" s="158" t="s">
        <v>82</v>
      </c>
      <c r="AV1051" s="13" t="s">
        <v>82</v>
      </c>
      <c r="AW1051" s="13" t="s">
        <v>35</v>
      </c>
      <c r="AX1051" s="13" t="s">
        <v>74</v>
      </c>
      <c r="AY1051" s="158" t="s">
        <v>208</v>
      </c>
    </row>
    <row r="1052" spans="2:51" s="12" customFormat="1" ht="12">
      <c r="B1052" s="151"/>
      <c r="D1052" s="145" t="s">
        <v>222</v>
      </c>
      <c r="E1052" s="152" t="s">
        <v>19</v>
      </c>
      <c r="F1052" s="153" t="s">
        <v>2666</v>
      </c>
      <c r="H1052" s="152" t="s">
        <v>19</v>
      </c>
      <c r="I1052" s="154"/>
      <c r="L1052" s="151"/>
      <c r="M1052" s="155"/>
      <c r="T1052" s="156"/>
      <c r="AT1052" s="152" t="s">
        <v>222</v>
      </c>
      <c r="AU1052" s="152" t="s">
        <v>82</v>
      </c>
      <c r="AV1052" s="12" t="s">
        <v>80</v>
      </c>
      <c r="AW1052" s="12" t="s">
        <v>35</v>
      </c>
      <c r="AX1052" s="12" t="s">
        <v>74</v>
      </c>
      <c r="AY1052" s="152" t="s">
        <v>208</v>
      </c>
    </row>
    <row r="1053" spans="2:51" s="13" customFormat="1" ht="12">
      <c r="B1053" s="157"/>
      <c r="D1053" s="145" t="s">
        <v>222</v>
      </c>
      <c r="E1053" s="158" t="s">
        <v>19</v>
      </c>
      <c r="F1053" s="159" t="s">
        <v>2667</v>
      </c>
      <c r="H1053" s="160">
        <v>0.375</v>
      </c>
      <c r="I1053" s="161"/>
      <c r="L1053" s="157"/>
      <c r="M1053" s="162"/>
      <c r="T1053" s="163"/>
      <c r="AT1053" s="158" t="s">
        <v>222</v>
      </c>
      <c r="AU1053" s="158" t="s">
        <v>82</v>
      </c>
      <c r="AV1053" s="13" t="s">
        <v>82</v>
      </c>
      <c r="AW1053" s="13" t="s">
        <v>35</v>
      </c>
      <c r="AX1053" s="13" t="s">
        <v>74</v>
      </c>
      <c r="AY1053" s="158" t="s">
        <v>208</v>
      </c>
    </row>
    <row r="1054" spans="2:51" s="14" customFormat="1" ht="12">
      <c r="B1054" s="164"/>
      <c r="D1054" s="145" t="s">
        <v>222</v>
      </c>
      <c r="E1054" s="165" t="s">
        <v>19</v>
      </c>
      <c r="F1054" s="166" t="s">
        <v>226</v>
      </c>
      <c r="H1054" s="167">
        <v>31.601</v>
      </c>
      <c r="I1054" s="168"/>
      <c r="L1054" s="164"/>
      <c r="M1054" s="169"/>
      <c r="T1054" s="170"/>
      <c r="AT1054" s="165" t="s">
        <v>222</v>
      </c>
      <c r="AU1054" s="165" t="s">
        <v>82</v>
      </c>
      <c r="AV1054" s="14" t="s">
        <v>112</v>
      </c>
      <c r="AW1054" s="14" t="s">
        <v>35</v>
      </c>
      <c r="AX1054" s="14" t="s">
        <v>80</v>
      </c>
      <c r="AY1054" s="165" t="s">
        <v>208</v>
      </c>
    </row>
    <row r="1055" spans="2:65" s="1" customFormat="1" ht="16.5" customHeight="1">
      <c r="B1055" s="33"/>
      <c r="C1055" s="132" t="s">
        <v>2668</v>
      </c>
      <c r="D1055" s="132" t="s">
        <v>212</v>
      </c>
      <c r="E1055" s="133" t="s">
        <v>2669</v>
      </c>
      <c r="F1055" s="134" t="s">
        <v>2670</v>
      </c>
      <c r="G1055" s="135" t="s">
        <v>236</v>
      </c>
      <c r="H1055" s="136">
        <v>5.08</v>
      </c>
      <c r="I1055" s="137"/>
      <c r="J1055" s="138">
        <f>ROUND(I1055*H1055,2)</f>
        <v>0</v>
      </c>
      <c r="K1055" s="134" t="s">
        <v>216</v>
      </c>
      <c r="L1055" s="33"/>
      <c r="M1055" s="139" t="s">
        <v>19</v>
      </c>
      <c r="N1055" s="140" t="s">
        <v>45</v>
      </c>
      <c r="P1055" s="141">
        <f>O1055*H1055</f>
        <v>0</v>
      </c>
      <c r="Q1055" s="141">
        <v>0</v>
      </c>
      <c r="R1055" s="141">
        <f>Q1055*H1055</f>
        <v>0</v>
      </c>
      <c r="S1055" s="141">
        <v>0</v>
      </c>
      <c r="T1055" s="142">
        <f>S1055*H1055</f>
        <v>0</v>
      </c>
      <c r="AR1055" s="143" t="s">
        <v>297</v>
      </c>
      <c r="AT1055" s="143" t="s">
        <v>212</v>
      </c>
      <c r="AU1055" s="143" t="s">
        <v>82</v>
      </c>
      <c r="AY1055" s="18" t="s">
        <v>208</v>
      </c>
      <c r="BE1055" s="144">
        <f>IF(N1055="základní",J1055,0)</f>
        <v>0</v>
      </c>
      <c r="BF1055" s="144">
        <f>IF(N1055="snížená",J1055,0)</f>
        <v>0</v>
      </c>
      <c r="BG1055" s="144">
        <f>IF(N1055="zákl. přenesená",J1055,0)</f>
        <v>0</v>
      </c>
      <c r="BH1055" s="144">
        <f>IF(N1055="sníž. přenesená",J1055,0)</f>
        <v>0</v>
      </c>
      <c r="BI1055" s="144">
        <f>IF(N1055="nulová",J1055,0)</f>
        <v>0</v>
      </c>
      <c r="BJ1055" s="18" t="s">
        <v>80</v>
      </c>
      <c r="BK1055" s="144">
        <f>ROUND(I1055*H1055,2)</f>
        <v>0</v>
      </c>
      <c r="BL1055" s="18" t="s">
        <v>297</v>
      </c>
      <c r="BM1055" s="143" t="s">
        <v>2671</v>
      </c>
    </row>
    <row r="1056" spans="2:47" s="1" customFormat="1" ht="12">
      <c r="B1056" s="33"/>
      <c r="D1056" s="145" t="s">
        <v>218</v>
      </c>
      <c r="F1056" s="146" t="s">
        <v>2672</v>
      </c>
      <c r="I1056" s="147"/>
      <c r="L1056" s="33"/>
      <c r="M1056" s="148"/>
      <c r="T1056" s="54"/>
      <c r="AT1056" s="18" t="s">
        <v>218</v>
      </c>
      <c r="AU1056" s="18" t="s">
        <v>82</v>
      </c>
    </row>
    <row r="1057" spans="2:47" s="1" customFormat="1" ht="12">
      <c r="B1057" s="33"/>
      <c r="D1057" s="149" t="s">
        <v>220</v>
      </c>
      <c r="F1057" s="150" t="s">
        <v>2673</v>
      </c>
      <c r="I1057" s="147"/>
      <c r="L1057" s="33"/>
      <c r="M1057" s="148"/>
      <c r="T1057" s="54"/>
      <c r="AT1057" s="18" t="s">
        <v>220</v>
      </c>
      <c r="AU1057" s="18" t="s">
        <v>82</v>
      </c>
    </row>
    <row r="1058" spans="2:51" s="13" customFormat="1" ht="12">
      <c r="B1058" s="157"/>
      <c r="D1058" s="145" t="s">
        <v>222</v>
      </c>
      <c r="E1058" s="158" t="s">
        <v>19</v>
      </c>
      <c r="F1058" s="159" t="s">
        <v>2674</v>
      </c>
      <c r="H1058" s="160">
        <v>5.08</v>
      </c>
      <c r="I1058" s="161"/>
      <c r="L1058" s="157"/>
      <c r="M1058" s="162"/>
      <c r="T1058" s="163"/>
      <c r="AT1058" s="158" t="s">
        <v>222</v>
      </c>
      <c r="AU1058" s="158" t="s">
        <v>82</v>
      </c>
      <c r="AV1058" s="13" t="s">
        <v>82</v>
      </c>
      <c r="AW1058" s="13" t="s">
        <v>35</v>
      </c>
      <c r="AX1058" s="13" t="s">
        <v>80</v>
      </c>
      <c r="AY1058" s="158" t="s">
        <v>208</v>
      </c>
    </row>
    <row r="1059" spans="2:65" s="1" customFormat="1" ht="16.5" customHeight="1">
      <c r="B1059" s="33"/>
      <c r="C1059" s="171" t="s">
        <v>2675</v>
      </c>
      <c r="D1059" s="171" t="s">
        <v>242</v>
      </c>
      <c r="E1059" s="172" t="s">
        <v>2676</v>
      </c>
      <c r="F1059" s="173" t="s">
        <v>2677</v>
      </c>
      <c r="G1059" s="174" t="s">
        <v>762</v>
      </c>
      <c r="H1059" s="175">
        <v>0.317</v>
      </c>
      <c r="I1059" s="176"/>
      <c r="J1059" s="177">
        <f>ROUND(I1059*H1059,2)</f>
        <v>0</v>
      </c>
      <c r="K1059" s="173" t="s">
        <v>216</v>
      </c>
      <c r="L1059" s="178"/>
      <c r="M1059" s="179" t="s">
        <v>19</v>
      </c>
      <c r="N1059" s="180" t="s">
        <v>45</v>
      </c>
      <c r="P1059" s="141">
        <f>O1059*H1059</f>
        <v>0</v>
      </c>
      <c r="Q1059" s="141">
        <v>0.55</v>
      </c>
      <c r="R1059" s="141">
        <f>Q1059*H1059</f>
        <v>0.17435</v>
      </c>
      <c r="S1059" s="141">
        <v>0</v>
      </c>
      <c r="T1059" s="142">
        <f>S1059*H1059</f>
        <v>0</v>
      </c>
      <c r="AR1059" s="143" t="s">
        <v>304</v>
      </c>
      <c r="AT1059" s="143" t="s">
        <v>242</v>
      </c>
      <c r="AU1059" s="143" t="s">
        <v>82</v>
      </c>
      <c r="AY1059" s="18" t="s">
        <v>208</v>
      </c>
      <c r="BE1059" s="144">
        <f>IF(N1059="základní",J1059,0)</f>
        <v>0</v>
      </c>
      <c r="BF1059" s="144">
        <f>IF(N1059="snížená",J1059,0)</f>
        <v>0</v>
      </c>
      <c r="BG1059" s="144">
        <f>IF(N1059="zákl. přenesená",J1059,0)</f>
        <v>0</v>
      </c>
      <c r="BH1059" s="144">
        <f>IF(N1059="sníž. přenesená",J1059,0)</f>
        <v>0</v>
      </c>
      <c r="BI1059" s="144">
        <f>IF(N1059="nulová",J1059,0)</f>
        <v>0</v>
      </c>
      <c r="BJ1059" s="18" t="s">
        <v>80</v>
      </c>
      <c r="BK1059" s="144">
        <f>ROUND(I1059*H1059,2)</f>
        <v>0</v>
      </c>
      <c r="BL1059" s="18" t="s">
        <v>297</v>
      </c>
      <c r="BM1059" s="143" t="s">
        <v>2678</v>
      </c>
    </row>
    <row r="1060" spans="2:47" s="1" customFormat="1" ht="12">
      <c r="B1060" s="33"/>
      <c r="D1060" s="145" t="s">
        <v>218</v>
      </c>
      <c r="F1060" s="146" t="s">
        <v>2677</v>
      </c>
      <c r="I1060" s="147"/>
      <c r="L1060" s="33"/>
      <c r="M1060" s="148"/>
      <c r="T1060" s="54"/>
      <c r="AT1060" s="18" t="s">
        <v>218</v>
      </c>
      <c r="AU1060" s="18" t="s">
        <v>82</v>
      </c>
    </row>
    <row r="1061" spans="2:51" s="13" customFormat="1" ht="12">
      <c r="B1061" s="157"/>
      <c r="D1061" s="145" t="s">
        <v>222</v>
      </c>
      <c r="E1061" s="158" t="s">
        <v>19</v>
      </c>
      <c r="F1061" s="159" t="s">
        <v>2679</v>
      </c>
      <c r="H1061" s="160">
        <v>0.264</v>
      </c>
      <c r="I1061" s="161"/>
      <c r="L1061" s="157"/>
      <c r="M1061" s="162"/>
      <c r="T1061" s="163"/>
      <c r="AT1061" s="158" t="s">
        <v>222</v>
      </c>
      <c r="AU1061" s="158" t="s">
        <v>82</v>
      </c>
      <c r="AV1061" s="13" t="s">
        <v>82</v>
      </c>
      <c r="AW1061" s="13" t="s">
        <v>35</v>
      </c>
      <c r="AX1061" s="13" t="s">
        <v>74</v>
      </c>
      <c r="AY1061" s="158" t="s">
        <v>208</v>
      </c>
    </row>
    <row r="1062" spans="2:51" s="14" customFormat="1" ht="12">
      <c r="B1062" s="164"/>
      <c r="D1062" s="145" t="s">
        <v>222</v>
      </c>
      <c r="E1062" s="165" t="s">
        <v>19</v>
      </c>
      <c r="F1062" s="166" t="s">
        <v>226</v>
      </c>
      <c r="H1062" s="167">
        <v>0.264</v>
      </c>
      <c r="I1062" s="168"/>
      <c r="L1062" s="164"/>
      <c r="M1062" s="169"/>
      <c r="T1062" s="170"/>
      <c r="AT1062" s="165" t="s">
        <v>222</v>
      </c>
      <c r="AU1062" s="165" t="s">
        <v>82</v>
      </c>
      <c r="AV1062" s="14" t="s">
        <v>112</v>
      </c>
      <c r="AW1062" s="14" t="s">
        <v>35</v>
      </c>
      <c r="AX1062" s="14" t="s">
        <v>74</v>
      </c>
      <c r="AY1062" s="165" t="s">
        <v>208</v>
      </c>
    </row>
    <row r="1063" spans="2:51" s="13" customFormat="1" ht="12">
      <c r="B1063" s="157"/>
      <c r="D1063" s="145" t="s">
        <v>222</v>
      </c>
      <c r="E1063" s="158" t="s">
        <v>19</v>
      </c>
      <c r="F1063" s="159" t="s">
        <v>2680</v>
      </c>
      <c r="H1063" s="160">
        <v>0.317</v>
      </c>
      <c r="I1063" s="161"/>
      <c r="L1063" s="157"/>
      <c r="M1063" s="162"/>
      <c r="T1063" s="163"/>
      <c r="AT1063" s="158" t="s">
        <v>222</v>
      </c>
      <c r="AU1063" s="158" t="s">
        <v>82</v>
      </c>
      <c r="AV1063" s="13" t="s">
        <v>82</v>
      </c>
      <c r="AW1063" s="13" t="s">
        <v>35</v>
      </c>
      <c r="AX1063" s="13" t="s">
        <v>80</v>
      </c>
      <c r="AY1063" s="158" t="s">
        <v>208</v>
      </c>
    </row>
    <row r="1064" spans="2:65" s="1" customFormat="1" ht="16.5" customHeight="1">
      <c r="B1064" s="33"/>
      <c r="C1064" s="132" t="s">
        <v>2681</v>
      </c>
      <c r="D1064" s="132" t="s">
        <v>212</v>
      </c>
      <c r="E1064" s="133" t="s">
        <v>2682</v>
      </c>
      <c r="F1064" s="134" t="s">
        <v>2683</v>
      </c>
      <c r="G1064" s="135" t="s">
        <v>762</v>
      </c>
      <c r="H1064" s="136">
        <v>0.589</v>
      </c>
      <c r="I1064" s="137"/>
      <c r="J1064" s="138">
        <f>ROUND(I1064*H1064,2)</f>
        <v>0</v>
      </c>
      <c r="K1064" s="134" t="s">
        <v>216</v>
      </c>
      <c r="L1064" s="33"/>
      <c r="M1064" s="139" t="s">
        <v>19</v>
      </c>
      <c r="N1064" s="140" t="s">
        <v>45</v>
      </c>
      <c r="P1064" s="141">
        <f>O1064*H1064</f>
        <v>0</v>
      </c>
      <c r="Q1064" s="141">
        <v>0.0244746</v>
      </c>
      <c r="R1064" s="141">
        <f>Q1064*H1064</f>
        <v>0.014415539399999998</v>
      </c>
      <c r="S1064" s="141">
        <v>0</v>
      </c>
      <c r="T1064" s="142">
        <f>S1064*H1064</f>
        <v>0</v>
      </c>
      <c r="AR1064" s="143" t="s">
        <v>297</v>
      </c>
      <c r="AT1064" s="143" t="s">
        <v>212</v>
      </c>
      <c r="AU1064" s="143" t="s">
        <v>82</v>
      </c>
      <c r="AY1064" s="18" t="s">
        <v>208</v>
      </c>
      <c r="BE1064" s="144">
        <f>IF(N1064="základní",J1064,0)</f>
        <v>0</v>
      </c>
      <c r="BF1064" s="144">
        <f>IF(N1064="snížená",J1064,0)</f>
        <v>0</v>
      </c>
      <c r="BG1064" s="144">
        <f>IF(N1064="zákl. přenesená",J1064,0)</f>
        <v>0</v>
      </c>
      <c r="BH1064" s="144">
        <f>IF(N1064="sníž. přenesená",J1064,0)</f>
        <v>0</v>
      </c>
      <c r="BI1064" s="144">
        <f>IF(N1064="nulová",J1064,0)</f>
        <v>0</v>
      </c>
      <c r="BJ1064" s="18" t="s">
        <v>80</v>
      </c>
      <c r="BK1064" s="144">
        <f>ROUND(I1064*H1064,2)</f>
        <v>0</v>
      </c>
      <c r="BL1064" s="18" t="s">
        <v>297</v>
      </c>
      <c r="BM1064" s="143" t="s">
        <v>2684</v>
      </c>
    </row>
    <row r="1065" spans="2:47" s="1" customFormat="1" ht="12">
      <c r="B1065" s="33"/>
      <c r="D1065" s="145" t="s">
        <v>218</v>
      </c>
      <c r="F1065" s="146" t="s">
        <v>2685</v>
      </c>
      <c r="I1065" s="147"/>
      <c r="L1065" s="33"/>
      <c r="M1065" s="148"/>
      <c r="T1065" s="54"/>
      <c r="AT1065" s="18" t="s">
        <v>218</v>
      </c>
      <c r="AU1065" s="18" t="s">
        <v>82</v>
      </c>
    </row>
    <row r="1066" spans="2:47" s="1" customFormat="1" ht="12">
      <c r="B1066" s="33"/>
      <c r="D1066" s="149" t="s">
        <v>220</v>
      </c>
      <c r="F1066" s="150" t="s">
        <v>2686</v>
      </c>
      <c r="I1066" s="147"/>
      <c r="L1066" s="33"/>
      <c r="M1066" s="148"/>
      <c r="T1066" s="54"/>
      <c r="AT1066" s="18" t="s">
        <v>220</v>
      </c>
      <c r="AU1066" s="18" t="s">
        <v>82</v>
      </c>
    </row>
    <row r="1067" spans="2:51" s="13" customFormat="1" ht="12">
      <c r="B1067" s="157"/>
      <c r="D1067" s="145" t="s">
        <v>222</v>
      </c>
      <c r="E1067" s="158" t="s">
        <v>19</v>
      </c>
      <c r="F1067" s="159" t="s">
        <v>2687</v>
      </c>
      <c r="H1067" s="160">
        <v>0.589</v>
      </c>
      <c r="I1067" s="161"/>
      <c r="L1067" s="157"/>
      <c r="M1067" s="162"/>
      <c r="T1067" s="163"/>
      <c r="AT1067" s="158" t="s">
        <v>222</v>
      </c>
      <c r="AU1067" s="158" t="s">
        <v>82</v>
      </c>
      <c r="AV1067" s="13" t="s">
        <v>82</v>
      </c>
      <c r="AW1067" s="13" t="s">
        <v>35</v>
      </c>
      <c r="AX1067" s="13" t="s">
        <v>80</v>
      </c>
      <c r="AY1067" s="158" t="s">
        <v>208</v>
      </c>
    </row>
    <row r="1068" spans="2:65" s="1" customFormat="1" ht="16.5" customHeight="1">
      <c r="B1068" s="33"/>
      <c r="C1068" s="132" t="s">
        <v>2688</v>
      </c>
      <c r="D1068" s="132" t="s">
        <v>212</v>
      </c>
      <c r="E1068" s="133" t="s">
        <v>2689</v>
      </c>
      <c r="F1068" s="134" t="s">
        <v>2690</v>
      </c>
      <c r="G1068" s="135" t="s">
        <v>286</v>
      </c>
      <c r="H1068" s="136">
        <v>0.339</v>
      </c>
      <c r="I1068" s="137"/>
      <c r="J1068" s="138">
        <f>ROUND(I1068*H1068,2)</f>
        <v>0</v>
      </c>
      <c r="K1068" s="134" t="s">
        <v>216</v>
      </c>
      <c r="L1068" s="33"/>
      <c r="M1068" s="139" t="s">
        <v>19</v>
      </c>
      <c r="N1068" s="140" t="s">
        <v>45</v>
      </c>
      <c r="P1068" s="141">
        <f>O1068*H1068</f>
        <v>0</v>
      </c>
      <c r="Q1068" s="141">
        <v>0</v>
      </c>
      <c r="R1068" s="141">
        <f>Q1068*H1068</f>
        <v>0</v>
      </c>
      <c r="S1068" s="141">
        <v>0</v>
      </c>
      <c r="T1068" s="142">
        <f>S1068*H1068</f>
        <v>0</v>
      </c>
      <c r="AR1068" s="143" t="s">
        <v>297</v>
      </c>
      <c r="AT1068" s="143" t="s">
        <v>212</v>
      </c>
      <c r="AU1068" s="143" t="s">
        <v>82</v>
      </c>
      <c r="AY1068" s="18" t="s">
        <v>208</v>
      </c>
      <c r="BE1068" s="144">
        <f>IF(N1068="základní",J1068,0)</f>
        <v>0</v>
      </c>
      <c r="BF1068" s="144">
        <f>IF(N1068="snížená",J1068,0)</f>
        <v>0</v>
      </c>
      <c r="BG1068" s="144">
        <f>IF(N1068="zákl. přenesená",J1068,0)</f>
        <v>0</v>
      </c>
      <c r="BH1068" s="144">
        <f>IF(N1068="sníž. přenesená",J1068,0)</f>
        <v>0</v>
      </c>
      <c r="BI1068" s="144">
        <f>IF(N1068="nulová",J1068,0)</f>
        <v>0</v>
      </c>
      <c r="BJ1068" s="18" t="s">
        <v>80</v>
      </c>
      <c r="BK1068" s="144">
        <f>ROUND(I1068*H1068,2)</f>
        <v>0</v>
      </c>
      <c r="BL1068" s="18" t="s">
        <v>297</v>
      </c>
      <c r="BM1068" s="143" t="s">
        <v>2691</v>
      </c>
    </row>
    <row r="1069" spans="2:47" s="1" customFormat="1" ht="19.5">
      <c r="B1069" s="33"/>
      <c r="D1069" s="145" t="s">
        <v>218</v>
      </c>
      <c r="F1069" s="146" t="s">
        <v>2692</v>
      </c>
      <c r="I1069" s="147"/>
      <c r="L1069" s="33"/>
      <c r="M1069" s="148"/>
      <c r="T1069" s="54"/>
      <c r="AT1069" s="18" t="s">
        <v>218</v>
      </c>
      <c r="AU1069" s="18" t="s">
        <v>82</v>
      </c>
    </row>
    <row r="1070" spans="2:47" s="1" customFormat="1" ht="12">
      <c r="B1070" s="33"/>
      <c r="D1070" s="149" t="s">
        <v>220</v>
      </c>
      <c r="F1070" s="150" t="s">
        <v>2693</v>
      </c>
      <c r="I1070" s="147"/>
      <c r="L1070" s="33"/>
      <c r="M1070" s="148"/>
      <c r="T1070" s="54"/>
      <c r="AT1070" s="18" t="s">
        <v>220</v>
      </c>
      <c r="AU1070" s="18" t="s">
        <v>82</v>
      </c>
    </row>
    <row r="1071" spans="2:63" s="11" customFormat="1" ht="22.9" customHeight="1">
      <c r="B1071" s="120"/>
      <c r="D1071" s="121" t="s">
        <v>73</v>
      </c>
      <c r="E1071" s="130" t="s">
        <v>313</v>
      </c>
      <c r="F1071" s="130" t="s">
        <v>314</v>
      </c>
      <c r="I1071" s="123"/>
      <c r="J1071" s="131">
        <f>BK1071</f>
        <v>0</v>
      </c>
      <c r="L1071" s="120"/>
      <c r="M1071" s="125"/>
      <c r="P1071" s="126">
        <f>SUM(P1072:P1159)</f>
        <v>0</v>
      </c>
      <c r="R1071" s="126">
        <f>SUM(R1072:R1159)</f>
        <v>5.16638809458</v>
      </c>
      <c r="T1071" s="127">
        <f>SUM(T1072:T1159)</f>
        <v>0</v>
      </c>
      <c r="AR1071" s="121" t="s">
        <v>82</v>
      </c>
      <c r="AT1071" s="128" t="s">
        <v>73</v>
      </c>
      <c r="AU1071" s="128" t="s">
        <v>80</v>
      </c>
      <c r="AY1071" s="121" t="s">
        <v>208</v>
      </c>
      <c r="BK1071" s="129">
        <f>SUM(BK1072:BK1159)</f>
        <v>0</v>
      </c>
    </row>
    <row r="1072" spans="2:65" s="1" customFormat="1" ht="16.5" customHeight="1">
      <c r="B1072" s="33"/>
      <c r="C1072" s="132" t="s">
        <v>2694</v>
      </c>
      <c r="D1072" s="132" t="s">
        <v>212</v>
      </c>
      <c r="E1072" s="133" t="s">
        <v>2695</v>
      </c>
      <c r="F1072" s="134" t="s">
        <v>2696</v>
      </c>
      <c r="G1072" s="135" t="s">
        <v>215</v>
      </c>
      <c r="H1072" s="136">
        <v>9.418</v>
      </c>
      <c r="I1072" s="137"/>
      <c r="J1072" s="138">
        <f>ROUND(I1072*H1072,2)</f>
        <v>0</v>
      </c>
      <c r="K1072" s="134" t="s">
        <v>216</v>
      </c>
      <c r="L1072" s="33"/>
      <c r="M1072" s="139" t="s">
        <v>19</v>
      </c>
      <c r="N1072" s="140" t="s">
        <v>45</v>
      </c>
      <c r="P1072" s="141">
        <f>O1072*H1072</f>
        <v>0</v>
      </c>
      <c r="Q1072" s="141">
        <v>0.027951</v>
      </c>
      <c r="R1072" s="141">
        <f>Q1072*H1072</f>
        <v>0.263242518</v>
      </c>
      <c r="S1072" s="141">
        <v>0</v>
      </c>
      <c r="T1072" s="142">
        <f>S1072*H1072</f>
        <v>0</v>
      </c>
      <c r="AR1072" s="143" t="s">
        <v>297</v>
      </c>
      <c r="AT1072" s="143" t="s">
        <v>212</v>
      </c>
      <c r="AU1072" s="143" t="s">
        <v>82</v>
      </c>
      <c r="AY1072" s="18" t="s">
        <v>208</v>
      </c>
      <c r="BE1072" s="144">
        <f>IF(N1072="základní",J1072,0)</f>
        <v>0</v>
      </c>
      <c r="BF1072" s="144">
        <f>IF(N1072="snížená",J1072,0)</f>
        <v>0</v>
      </c>
      <c r="BG1072" s="144">
        <f>IF(N1072="zákl. přenesená",J1072,0)</f>
        <v>0</v>
      </c>
      <c r="BH1072" s="144">
        <f>IF(N1072="sníž. přenesená",J1072,0)</f>
        <v>0</v>
      </c>
      <c r="BI1072" s="144">
        <f>IF(N1072="nulová",J1072,0)</f>
        <v>0</v>
      </c>
      <c r="BJ1072" s="18" t="s">
        <v>80</v>
      </c>
      <c r="BK1072" s="144">
        <f>ROUND(I1072*H1072,2)</f>
        <v>0</v>
      </c>
      <c r="BL1072" s="18" t="s">
        <v>297</v>
      </c>
      <c r="BM1072" s="143" t="s">
        <v>2697</v>
      </c>
    </row>
    <row r="1073" spans="2:47" s="1" customFormat="1" ht="19.5">
      <c r="B1073" s="33"/>
      <c r="D1073" s="145" t="s">
        <v>218</v>
      </c>
      <c r="F1073" s="146" t="s">
        <v>2698</v>
      </c>
      <c r="I1073" s="147"/>
      <c r="L1073" s="33"/>
      <c r="M1073" s="148"/>
      <c r="T1073" s="54"/>
      <c r="AT1073" s="18" t="s">
        <v>218</v>
      </c>
      <c r="AU1073" s="18" t="s">
        <v>82</v>
      </c>
    </row>
    <row r="1074" spans="2:47" s="1" customFormat="1" ht="12">
      <c r="B1074" s="33"/>
      <c r="D1074" s="149" t="s">
        <v>220</v>
      </c>
      <c r="F1074" s="150" t="s">
        <v>2699</v>
      </c>
      <c r="I1074" s="147"/>
      <c r="L1074" s="33"/>
      <c r="M1074" s="148"/>
      <c r="T1074" s="54"/>
      <c r="AT1074" s="18" t="s">
        <v>220</v>
      </c>
      <c r="AU1074" s="18" t="s">
        <v>82</v>
      </c>
    </row>
    <row r="1075" spans="2:51" s="13" customFormat="1" ht="12">
      <c r="B1075" s="157"/>
      <c r="D1075" s="145" t="s">
        <v>222</v>
      </c>
      <c r="E1075" s="158" t="s">
        <v>19</v>
      </c>
      <c r="F1075" s="159" t="s">
        <v>2700</v>
      </c>
      <c r="H1075" s="160">
        <v>9.418</v>
      </c>
      <c r="I1075" s="161"/>
      <c r="L1075" s="157"/>
      <c r="M1075" s="162"/>
      <c r="T1075" s="163"/>
      <c r="AT1075" s="158" t="s">
        <v>222</v>
      </c>
      <c r="AU1075" s="158" t="s">
        <v>82</v>
      </c>
      <c r="AV1075" s="13" t="s">
        <v>82</v>
      </c>
      <c r="AW1075" s="13" t="s">
        <v>35</v>
      </c>
      <c r="AX1075" s="13" t="s">
        <v>74</v>
      </c>
      <c r="AY1075" s="158" t="s">
        <v>208</v>
      </c>
    </row>
    <row r="1076" spans="2:51" s="14" customFormat="1" ht="12">
      <c r="B1076" s="164"/>
      <c r="D1076" s="145" t="s">
        <v>222</v>
      </c>
      <c r="E1076" s="165" t="s">
        <v>19</v>
      </c>
      <c r="F1076" s="166" t="s">
        <v>226</v>
      </c>
      <c r="H1076" s="167">
        <v>9.418</v>
      </c>
      <c r="I1076" s="168"/>
      <c r="L1076" s="164"/>
      <c r="M1076" s="169"/>
      <c r="T1076" s="170"/>
      <c r="AT1076" s="165" t="s">
        <v>222</v>
      </c>
      <c r="AU1076" s="165" t="s">
        <v>82</v>
      </c>
      <c r="AV1076" s="14" t="s">
        <v>112</v>
      </c>
      <c r="AW1076" s="14" t="s">
        <v>35</v>
      </c>
      <c r="AX1076" s="14" t="s">
        <v>80</v>
      </c>
      <c r="AY1076" s="165" t="s">
        <v>208</v>
      </c>
    </row>
    <row r="1077" spans="2:65" s="1" customFormat="1" ht="16.5" customHeight="1">
      <c r="B1077" s="33"/>
      <c r="C1077" s="132" t="s">
        <v>2701</v>
      </c>
      <c r="D1077" s="132" t="s">
        <v>212</v>
      </c>
      <c r="E1077" s="133" t="s">
        <v>2702</v>
      </c>
      <c r="F1077" s="134" t="s">
        <v>2703</v>
      </c>
      <c r="G1077" s="135" t="s">
        <v>215</v>
      </c>
      <c r="H1077" s="136">
        <v>9.418</v>
      </c>
      <c r="I1077" s="137"/>
      <c r="J1077" s="138">
        <f>ROUND(I1077*H1077,2)</f>
        <v>0</v>
      </c>
      <c r="K1077" s="134" t="s">
        <v>216</v>
      </c>
      <c r="L1077" s="33"/>
      <c r="M1077" s="139" t="s">
        <v>19</v>
      </c>
      <c r="N1077" s="140" t="s">
        <v>45</v>
      </c>
      <c r="P1077" s="141">
        <f>O1077*H1077</f>
        <v>0</v>
      </c>
      <c r="Q1077" s="141">
        <v>0.0002</v>
      </c>
      <c r="R1077" s="141">
        <f>Q1077*H1077</f>
        <v>0.0018836</v>
      </c>
      <c r="S1077" s="141">
        <v>0</v>
      </c>
      <c r="T1077" s="142">
        <f>S1077*H1077</f>
        <v>0</v>
      </c>
      <c r="AR1077" s="143" t="s">
        <v>297</v>
      </c>
      <c r="AT1077" s="143" t="s">
        <v>212</v>
      </c>
      <c r="AU1077" s="143" t="s">
        <v>82</v>
      </c>
      <c r="AY1077" s="18" t="s">
        <v>208</v>
      </c>
      <c r="BE1077" s="144">
        <f>IF(N1077="základní",J1077,0)</f>
        <v>0</v>
      </c>
      <c r="BF1077" s="144">
        <f>IF(N1077="snížená",J1077,0)</f>
        <v>0</v>
      </c>
      <c r="BG1077" s="144">
        <f>IF(N1077="zákl. přenesená",J1077,0)</f>
        <v>0</v>
      </c>
      <c r="BH1077" s="144">
        <f>IF(N1077="sníž. přenesená",J1077,0)</f>
        <v>0</v>
      </c>
      <c r="BI1077" s="144">
        <f>IF(N1077="nulová",J1077,0)</f>
        <v>0</v>
      </c>
      <c r="BJ1077" s="18" t="s">
        <v>80</v>
      </c>
      <c r="BK1077" s="144">
        <f>ROUND(I1077*H1077,2)</f>
        <v>0</v>
      </c>
      <c r="BL1077" s="18" t="s">
        <v>297</v>
      </c>
      <c r="BM1077" s="143" t="s">
        <v>2704</v>
      </c>
    </row>
    <row r="1078" spans="2:47" s="1" customFormat="1" ht="19.5">
      <c r="B1078" s="33"/>
      <c r="D1078" s="145" t="s">
        <v>218</v>
      </c>
      <c r="F1078" s="146" t="s">
        <v>2705</v>
      </c>
      <c r="I1078" s="147"/>
      <c r="L1078" s="33"/>
      <c r="M1078" s="148"/>
      <c r="T1078" s="54"/>
      <c r="AT1078" s="18" t="s">
        <v>218</v>
      </c>
      <c r="AU1078" s="18" t="s">
        <v>82</v>
      </c>
    </row>
    <row r="1079" spans="2:47" s="1" customFormat="1" ht="12">
      <c r="B1079" s="33"/>
      <c r="D1079" s="149" t="s">
        <v>220</v>
      </c>
      <c r="F1079" s="150" t="s">
        <v>2706</v>
      </c>
      <c r="I1079" s="147"/>
      <c r="L1079" s="33"/>
      <c r="M1079" s="148"/>
      <c r="T1079" s="54"/>
      <c r="AT1079" s="18" t="s">
        <v>220</v>
      </c>
      <c r="AU1079" s="18" t="s">
        <v>82</v>
      </c>
    </row>
    <row r="1080" spans="2:65" s="1" customFormat="1" ht="16.5" customHeight="1">
      <c r="B1080" s="33"/>
      <c r="C1080" s="132" t="s">
        <v>2707</v>
      </c>
      <c r="D1080" s="132" t="s">
        <v>212</v>
      </c>
      <c r="E1080" s="133" t="s">
        <v>2708</v>
      </c>
      <c r="F1080" s="134" t="s">
        <v>2709</v>
      </c>
      <c r="G1080" s="135" t="s">
        <v>215</v>
      </c>
      <c r="H1080" s="136">
        <v>9.418</v>
      </c>
      <c r="I1080" s="137"/>
      <c r="J1080" s="138">
        <f>ROUND(I1080*H1080,2)</f>
        <v>0</v>
      </c>
      <c r="K1080" s="134" t="s">
        <v>216</v>
      </c>
      <c r="L1080" s="33"/>
      <c r="M1080" s="139" t="s">
        <v>19</v>
      </c>
      <c r="N1080" s="140" t="s">
        <v>45</v>
      </c>
      <c r="P1080" s="141">
        <f>O1080*H1080</f>
        <v>0</v>
      </c>
      <c r="Q1080" s="141">
        <v>0.0014</v>
      </c>
      <c r="R1080" s="141">
        <f>Q1080*H1080</f>
        <v>0.0131852</v>
      </c>
      <c r="S1080" s="141">
        <v>0</v>
      </c>
      <c r="T1080" s="142">
        <f>S1080*H1080</f>
        <v>0</v>
      </c>
      <c r="AR1080" s="143" t="s">
        <v>297</v>
      </c>
      <c r="AT1080" s="143" t="s">
        <v>212</v>
      </c>
      <c r="AU1080" s="143" t="s">
        <v>82</v>
      </c>
      <c r="AY1080" s="18" t="s">
        <v>208</v>
      </c>
      <c r="BE1080" s="144">
        <f>IF(N1080="základní",J1080,0)</f>
        <v>0</v>
      </c>
      <c r="BF1080" s="144">
        <f>IF(N1080="snížená",J1080,0)</f>
        <v>0</v>
      </c>
      <c r="BG1080" s="144">
        <f>IF(N1080="zákl. přenesená",J1080,0)</f>
        <v>0</v>
      </c>
      <c r="BH1080" s="144">
        <f>IF(N1080="sníž. přenesená",J1080,0)</f>
        <v>0</v>
      </c>
      <c r="BI1080" s="144">
        <f>IF(N1080="nulová",J1080,0)</f>
        <v>0</v>
      </c>
      <c r="BJ1080" s="18" t="s">
        <v>80</v>
      </c>
      <c r="BK1080" s="144">
        <f>ROUND(I1080*H1080,2)</f>
        <v>0</v>
      </c>
      <c r="BL1080" s="18" t="s">
        <v>297</v>
      </c>
      <c r="BM1080" s="143" t="s">
        <v>2710</v>
      </c>
    </row>
    <row r="1081" spans="2:47" s="1" customFormat="1" ht="12">
      <c r="B1081" s="33"/>
      <c r="D1081" s="145" t="s">
        <v>218</v>
      </c>
      <c r="F1081" s="146" t="s">
        <v>2711</v>
      </c>
      <c r="I1081" s="147"/>
      <c r="L1081" s="33"/>
      <c r="M1081" s="148"/>
      <c r="T1081" s="54"/>
      <c r="AT1081" s="18" t="s">
        <v>218</v>
      </c>
      <c r="AU1081" s="18" t="s">
        <v>82</v>
      </c>
    </row>
    <row r="1082" spans="2:47" s="1" customFormat="1" ht="12">
      <c r="B1082" s="33"/>
      <c r="D1082" s="149" t="s">
        <v>220</v>
      </c>
      <c r="F1082" s="150" t="s">
        <v>2712</v>
      </c>
      <c r="I1082" s="147"/>
      <c r="L1082" s="33"/>
      <c r="M1082" s="148"/>
      <c r="T1082" s="54"/>
      <c r="AT1082" s="18" t="s">
        <v>220</v>
      </c>
      <c r="AU1082" s="18" t="s">
        <v>82</v>
      </c>
    </row>
    <row r="1083" spans="2:65" s="1" customFormat="1" ht="24.2" customHeight="1">
      <c r="B1083" s="33"/>
      <c r="C1083" s="132" t="s">
        <v>2713</v>
      </c>
      <c r="D1083" s="132" t="s">
        <v>212</v>
      </c>
      <c r="E1083" s="133" t="s">
        <v>2714</v>
      </c>
      <c r="F1083" s="134" t="s">
        <v>2715</v>
      </c>
      <c r="G1083" s="135" t="s">
        <v>215</v>
      </c>
      <c r="H1083" s="136">
        <v>19.822</v>
      </c>
      <c r="I1083" s="137"/>
      <c r="J1083" s="138">
        <f>ROUND(I1083*H1083,2)</f>
        <v>0</v>
      </c>
      <c r="K1083" s="134" t="s">
        <v>216</v>
      </c>
      <c r="L1083" s="33"/>
      <c r="M1083" s="139" t="s">
        <v>19</v>
      </c>
      <c r="N1083" s="140" t="s">
        <v>45</v>
      </c>
      <c r="P1083" s="141">
        <f>O1083*H1083</f>
        <v>0</v>
      </c>
      <c r="Q1083" s="141">
        <v>0.0552532</v>
      </c>
      <c r="R1083" s="141">
        <f>Q1083*H1083</f>
        <v>1.0952289304</v>
      </c>
      <c r="S1083" s="141">
        <v>0</v>
      </c>
      <c r="T1083" s="142">
        <f>S1083*H1083</f>
        <v>0</v>
      </c>
      <c r="AR1083" s="143" t="s">
        <v>297</v>
      </c>
      <c r="AT1083" s="143" t="s">
        <v>212</v>
      </c>
      <c r="AU1083" s="143" t="s">
        <v>82</v>
      </c>
      <c r="AY1083" s="18" t="s">
        <v>208</v>
      </c>
      <c r="BE1083" s="144">
        <f>IF(N1083="základní",J1083,0)</f>
        <v>0</v>
      </c>
      <c r="BF1083" s="144">
        <f>IF(N1083="snížená",J1083,0)</f>
        <v>0</v>
      </c>
      <c r="BG1083" s="144">
        <f>IF(N1083="zákl. přenesená",J1083,0)</f>
        <v>0</v>
      </c>
      <c r="BH1083" s="144">
        <f>IF(N1083="sníž. přenesená",J1083,0)</f>
        <v>0</v>
      </c>
      <c r="BI1083" s="144">
        <f>IF(N1083="nulová",J1083,0)</f>
        <v>0</v>
      </c>
      <c r="BJ1083" s="18" t="s">
        <v>80</v>
      </c>
      <c r="BK1083" s="144">
        <f>ROUND(I1083*H1083,2)</f>
        <v>0</v>
      </c>
      <c r="BL1083" s="18" t="s">
        <v>297</v>
      </c>
      <c r="BM1083" s="143" t="s">
        <v>2716</v>
      </c>
    </row>
    <row r="1084" spans="2:47" s="1" customFormat="1" ht="29.25">
      <c r="B1084" s="33"/>
      <c r="D1084" s="145" t="s">
        <v>218</v>
      </c>
      <c r="F1084" s="146" t="s">
        <v>2717</v>
      </c>
      <c r="I1084" s="147"/>
      <c r="L1084" s="33"/>
      <c r="M1084" s="148"/>
      <c r="T1084" s="54"/>
      <c r="AT1084" s="18" t="s">
        <v>218</v>
      </c>
      <c r="AU1084" s="18" t="s">
        <v>82</v>
      </c>
    </row>
    <row r="1085" spans="2:47" s="1" customFormat="1" ht="12">
      <c r="B1085" s="33"/>
      <c r="D1085" s="149" t="s">
        <v>220</v>
      </c>
      <c r="F1085" s="150" t="s">
        <v>2718</v>
      </c>
      <c r="I1085" s="147"/>
      <c r="L1085" s="33"/>
      <c r="M1085" s="148"/>
      <c r="T1085" s="54"/>
      <c r="AT1085" s="18" t="s">
        <v>220</v>
      </c>
      <c r="AU1085" s="18" t="s">
        <v>82</v>
      </c>
    </row>
    <row r="1086" spans="2:51" s="13" customFormat="1" ht="12">
      <c r="B1086" s="157"/>
      <c r="D1086" s="145" t="s">
        <v>222</v>
      </c>
      <c r="E1086" s="158" t="s">
        <v>19</v>
      </c>
      <c r="F1086" s="159" t="s">
        <v>2719</v>
      </c>
      <c r="H1086" s="160">
        <v>1.7</v>
      </c>
      <c r="I1086" s="161"/>
      <c r="L1086" s="157"/>
      <c r="M1086" s="162"/>
      <c r="T1086" s="163"/>
      <c r="AT1086" s="158" t="s">
        <v>222</v>
      </c>
      <c r="AU1086" s="158" t="s">
        <v>82</v>
      </c>
      <c r="AV1086" s="13" t="s">
        <v>82</v>
      </c>
      <c r="AW1086" s="13" t="s">
        <v>35</v>
      </c>
      <c r="AX1086" s="13" t="s">
        <v>74</v>
      </c>
      <c r="AY1086" s="158" t="s">
        <v>208</v>
      </c>
    </row>
    <row r="1087" spans="2:51" s="13" customFormat="1" ht="12">
      <c r="B1087" s="157"/>
      <c r="D1087" s="145" t="s">
        <v>222</v>
      </c>
      <c r="E1087" s="158" t="s">
        <v>19</v>
      </c>
      <c r="F1087" s="159" t="s">
        <v>2720</v>
      </c>
      <c r="H1087" s="160">
        <v>10.268</v>
      </c>
      <c r="I1087" s="161"/>
      <c r="L1087" s="157"/>
      <c r="M1087" s="162"/>
      <c r="T1087" s="163"/>
      <c r="AT1087" s="158" t="s">
        <v>222</v>
      </c>
      <c r="AU1087" s="158" t="s">
        <v>82</v>
      </c>
      <c r="AV1087" s="13" t="s">
        <v>82</v>
      </c>
      <c r="AW1087" s="13" t="s">
        <v>35</v>
      </c>
      <c r="AX1087" s="13" t="s">
        <v>74</v>
      </c>
      <c r="AY1087" s="158" t="s">
        <v>208</v>
      </c>
    </row>
    <row r="1088" spans="2:51" s="13" customFormat="1" ht="12">
      <c r="B1088" s="157"/>
      <c r="D1088" s="145" t="s">
        <v>222</v>
      </c>
      <c r="E1088" s="158" t="s">
        <v>19</v>
      </c>
      <c r="F1088" s="159" t="s">
        <v>2721</v>
      </c>
      <c r="H1088" s="160">
        <v>7.854</v>
      </c>
      <c r="I1088" s="161"/>
      <c r="L1088" s="157"/>
      <c r="M1088" s="162"/>
      <c r="T1088" s="163"/>
      <c r="AT1088" s="158" t="s">
        <v>222</v>
      </c>
      <c r="AU1088" s="158" t="s">
        <v>82</v>
      </c>
      <c r="AV1088" s="13" t="s">
        <v>82</v>
      </c>
      <c r="AW1088" s="13" t="s">
        <v>35</v>
      </c>
      <c r="AX1088" s="13" t="s">
        <v>74</v>
      </c>
      <c r="AY1088" s="158" t="s">
        <v>208</v>
      </c>
    </row>
    <row r="1089" spans="2:51" s="14" customFormat="1" ht="12">
      <c r="B1089" s="164"/>
      <c r="D1089" s="145" t="s">
        <v>222</v>
      </c>
      <c r="E1089" s="165" t="s">
        <v>19</v>
      </c>
      <c r="F1089" s="166" t="s">
        <v>226</v>
      </c>
      <c r="H1089" s="167">
        <v>19.822</v>
      </c>
      <c r="I1089" s="168"/>
      <c r="L1089" s="164"/>
      <c r="M1089" s="169"/>
      <c r="T1089" s="170"/>
      <c r="AT1089" s="165" t="s">
        <v>222</v>
      </c>
      <c r="AU1089" s="165" t="s">
        <v>82</v>
      </c>
      <c r="AV1089" s="14" t="s">
        <v>112</v>
      </c>
      <c r="AW1089" s="14" t="s">
        <v>35</v>
      </c>
      <c r="AX1089" s="14" t="s">
        <v>80</v>
      </c>
      <c r="AY1089" s="165" t="s">
        <v>208</v>
      </c>
    </row>
    <row r="1090" spans="2:65" s="1" customFormat="1" ht="16.5" customHeight="1">
      <c r="B1090" s="33"/>
      <c r="C1090" s="132" t="s">
        <v>315</v>
      </c>
      <c r="D1090" s="132" t="s">
        <v>212</v>
      </c>
      <c r="E1090" s="133" t="s">
        <v>316</v>
      </c>
      <c r="F1090" s="134" t="s">
        <v>317</v>
      </c>
      <c r="G1090" s="135" t="s">
        <v>215</v>
      </c>
      <c r="H1090" s="136">
        <v>156.406</v>
      </c>
      <c r="I1090" s="137"/>
      <c r="J1090" s="138">
        <f>ROUND(I1090*H1090,2)</f>
        <v>0</v>
      </c>
      <c r="K1090" s="134" t="s">
        <v>19</v>
      </c>
      <c r="L1090" s="33"/>
      <c r="M1090" s="139" t="s">
        <v>19</v>
      </c>
      <c r="N1090" s="140" t="s">
        <v>45</v>
      </c>
      <c r="P1090" s="141">
        <f>O1090*H1090</f>
        <v>0</v>
      </c>
      <c r="Q1090" s="141">
        <v>0.01182</v>
      </c>
      <c r="R1090" s="141">
        <f>Q1090*H1090</f>
        <v>1.8487189200000003</v>
      </c>
      <c r="S1090" s="141">
        <v>0</v>
      </c>
      <c r="T1090" s="142">
        <f>S1090*H1090</f>
        <v>0</v>
      </c>
      <c r="AR1090" s="143" t="s">
        <v>297</v>
      </c>
      <c r="AT1090" s="143" t="s">
        <v>212</v>
      </c>
      <c r="AU1090" s="143" t="s">
        <v>82</v>
      </c>
      <c r="AY1090" s="18" t="s">
        <v>208</v>
      </c>
      <c r="BE1090" s="144">
        <f>IF(N1090="základní",J1090,0)</f>
        <v>0</v>
      </c>
      <c r="BF1090" s="144">
        <f>IF(N1090="snížená",J1090,0)</f>
        <v>0</v>
      </c>
      <c r="BG1090" s="144">
        <f>IF(N1090="zákl. přenesená",J1090,0)</f>
        <v>0</v>
      </c>
      <c r="BH1090" s="144">
        <f>IF(N1090="sníž. přenesená",J1090,0)</f>
        <v>0</v>
      </c>
      <c r="BI1090" s="144">
        <f>IF(N1090="nulová",J1090,0)</f>
        <v>0</v>
      </c>
      <c r="BJ1090" s="18" t="s">
        <v>80</v>
      </c>
      <c r="BK1090" s="144">
        <f>ROUND(I1090*H1090,2)</f>
        <v>0</v>
      </c>
      <c r="BL1090" s="18" t="s">
        <v>297</v>
      </c>
      <c r="BM1090" s="143" t="s">
        <v>318</v>
      </c>
    </row>
    <row r="1091" spans="2:47" s="1" customFormat="1" ht="12">
      <c r="B1091" s="33"/>
      <c r="D1091" s="145" t="s">
        <v>218</v>
      </c>
      <c r="F1091" s="146" t="s">
        <v>317</v>
      </c>
      <c r="I1091" s="147"/>
      <c r="L1091" s="33"/>
      <c r="M1091" s="148"/>
      <c r="T1091" s="54"/>
      <c r="AT1091" s="18" t="s">
        <v>218</v>
      </c>
      <c r="AU1091" s="18" t="s">
        <v>82</v>
      </c>
    </row>
    <row r="1092" spans="2:51" s="13" customFormat="1" ht="12">
      <c r="B1092" s="157"/>
      <c r="D1092" s="145" t="s">
        <v>222</v>
      </c>
      <c r="E1092" s="158" t="s">
        <v>19</v>
      </c>
      <c r="F1092" s="159" t="s">
        <v>2722</v>
      </c>
      <c r="H1092" s="160">
        <v>49.875</v>
      </c>
      <c r="I1092" s="161"/>
      <c r="L1092" s="157"/>
      <c r="M1092" s="162"/>
      <c r="T1092" s="163"/>
      <c r="AT1092" s="158" t="s">
        <v>222</v>
      </c>
      <c r="AU1092" s="158" t="s">
        <v>82</v>
      </c>
      <c r="AV1092" s="13" t="s">
        <v>82</v>
      </c>
      <c r="AW1092" s="13" t="s">
        <v>35</v>
      </c>
      <c r="AX1092" s="13" t="s">
        <v>74</v>
      </c>
      <c r="AY1092" s="158" t="s">
        <v>208</v>
      </c>
    </row>
    <row r="1093" spans="2:51" s="13" customFormat="1" ht="12">
      <c r="B1093" s="157"/>
      <c r="D1093" s="145" t="s">
        <v>222</v>
      </c>
      <c r="E1093" s="158" t="s">
        <v>19</v>
      </c>
      <c r="F1093" s="159" t="s">
        <v>1754</v>
      </c>
      <c r="H1093" s="160">
        <v>-7.5</v>
      </c>
      <c r="I1093" s="161"/>
      <c r="L1093" s="157"/>
      <c r="M1093" s="162"/>
      <c r="T1093" s="163"/>
      <c r="AT1093" s="158" t="s">
        <v>222</v>
      </c>
      <c r="AU1093" s="158" t="s">
        <v>82</v>
      </c>
      <c r="AV1093" s="13" t="s">
        <v>82</v>
      </c>
      <c r="AW1093" s="13" t="s">
        <v>35</v>
      </c>
      <c r="AX1093" s="13" t="s">
        <v>74</v>
      </c>
      <c r="AY1093" s="158" t="s">
        <v>208</v>
      </c>
    </row>
    <row r="1094" spans="2:51" s="13" customFormat="1" ht="12">
      <c r="B1094" s="157"/>
      <c r="D1094" s="145" t="s">
        <v>222</v>
      </c>
      <c r="E1094" s="158" t="s">
        <v>19</v>
      </c>
      <c r="F1094" s="159" t="s">
        <v>2723</v>
      </c>
      <c r="H1094" s="160">
        <v>127.568</v>
      </c>
      <c r="I1094" s="161"/>
      <c r="L1094" s="157"/>
      <c r="M1094" s="162"/>
      <c r="T1094" s="163"/>
      <c r="AT1094" s="158" t="s">
        <v>222</v>
      </c>
      <c r="AU1094" s="158" t="s">
        <v>82</v>
      </c>
      <c r="AV1094" s="13" t="s">
        <v>82</v>
      </c>
      <c r="AW1094" s="13" t="s">
        <v>35</v>
      </c>
      <c r="AX1094" s="13" t="s">
        <v>74</v>
      </c>
      <c r="AY1094" s="158" t="s">
        <v>208</v>
      </c>
    </row>
    <row r="1095" spans="2:51" s="13" customFormat="1" ht="12">
      <c r="B1095" s="157"/>
      <c r="D1095" s="145" t="s">
        <v>222</v>
      </c>
      <c r="E1095" s="158" t="s">
        <v>19</v>
      </c>
      <c r="F1095" s="159" t="s">
        <v>2724</v>
      </c>
      <c r="H1095" s="160">
        <v>-7.2</v>
      </c>
      <c r="I1095" s="161"/>
      <c r="L1095" s="157"/>
      <c r="M1095" s="162"/>
      <c r="T1095" s="163"/>
      <c r="AT1095" s="158" t="s">
        <v>222</v>
      </c>
      <c r="AU1095" s="158" t="s">
        <v>82</v>
      </c>
      <c r="AV1095" s="13" t="s">
        <v>82</v>
      </c>
      <c r="AW1095" s="13" t="s">
        <v>35</v>
      </c>
      <c r="AX1095" s="13" t="s">
        <v>74</v>
      </c>
      <c r="AY1095" s="158" t="s">
        <v>208</v>
      </c>
    </row>
    <row r="1096" spans="2:51" s="13" customFormat="1" ht="12">
      <c r="B1096" s="157"/>
      <c r="D1096" s="145" t="s">
        <v>222</v>
      </c>
      <c r="E1096" s="158" t="s">
        <v>19</v>
      </c>
      <c r="F1096" s="159" t="s">
        <v>2725</v>
      </c>
      <c r="H1096" s="160">
        <v>-4.1</v>
      </c>
      <c r="I1096" s="161"/>
      <c r="L1096" s="157"/>
      <c r="M1096" s="162"/>
      <c r="T1096" s="163"/>
      <c r="AT1096" s="158" t="s">
        <v>222</v>
      </c>
      <c r="AU1096" s="158" t="s">
        <v>82</v>
      </c>
      <c r="AV1096" s="13" t="s">
        <v>82</v>
      </c>
      <c r="AW1096" s="13" t="s">
        <v>35</v>
      </c>
      <c r="AX1096" s="13" t="s">
        <v>74</v>
      </c>
      <c r="AY1096" s="158" t="s">
        <v>208</v>
      </c>
    </row>
    <row r="1097" spans="2:51" s="13" customFormat="1" ht="12">
      <c r="B1097" s="157"/>
      <c r="D1097" s="145" t="s">
        <v>222</v>
      </c>
      <c r="E1097" s="158" t="s">
        <v>19</v>
      </c>
      <c r="F1097" s="159" t="s">
        <v>2726</v>
      </c>
      <c r="H1097" s="160">
        <v>-37.2</v>
      </c>
      <c r="I1097" s="161"/>
      <c r="L1097" s="157"/>
      <c r="M1097" s="162"/>
      <c r="T1097" s="163"/>
      <c r="AT1097" s="158" t="s">
        <v>222</v>
      </c>
      <c r="AU1097" s="158" t="s">
        <v>82</v>
      </c>
      <c r="AV1097" s="13" t="s">
        <v>82</v>
      </c>
      <c r="AW1097" s="13" t="s">
        <v>35</v>
      </c>
      <c r="AX1097" s="13" t="s">
        <v>74</v>
      </c>
      <c r="AY1097" s="158" t="s">
        <v>208</v>
      </c>
    </row>
    <row r="1098" spans="2:51" s="13" customFormat="1" ht="12">
      <c r="B1098" s="157"/>
      <c r="D1098" s="145" t="s">
        <v>222</v>
      </c>
      <c r="E1098" s="158" t="s">
        <v>19</v>
      </c>
      <c r="F1098" s="159" t="s">
        <v>2727</v>
      </c>
      <c r="H1098" s="160">
        <v>109.446</v>
      </c>
      <c r="I1098" s="161"/>
      <c r="L1098" s="157"/>
      <c r="M1098" s="162"/>
      <c r="T1098" s="163"/>
      <c r="AT1098" s="158" t="s">
        <v>222</v>
      </c>
      <c r="AU1098" s="158" t="s">
        <v>82</v>
      </c>
      <c r="AV1098" s="13" t="s">
        <v>82</v>
      </c>
      <c r="AW1098" s="13" t="s">
        <v>35</v>
      </c>
      <c r="AX1098" s="13" t="s">
        <v>74</v>
      </c>
      <c r="AY1098" s="158" t="s">
        <v>208</v>
      </c>
    </row>
    <row r="1099" spans="2:51" s="13" customFormat="1" ht="12">
      <c r="B1099" s="157"/>
      <c r="D1099" s="145" t="s">
        <v>222</v>
      </c>
      <c r="E1099" s="158" t="s">
        <v>19</v>
      </c>
      <c r="F1099" s="159" t="s">
        <v>2726</v>
      </c>
      <c r="H1099" s="160">
        <v>-37.2</v>
      </c>
      <c r="I1099" s="161"/>
      <c r="L1099" s="157"/>
      <c r="M1099" s="162"/>
      <c r="T1099" s="163"/>
      <c r="AT1099" s="158" t="s">
        <v>222</v>
      </c>
      <c r="AU1099" s="158" t="s">
        <v>82</v>
      </c>
      <c r="AV1099" s="13" t="s">
        <v>82</v>
      </c>
      <c r="AW1099" s="13" t="s">
        <v>35</v>
      </c>
      <c r="AX1099" s="13" t="s">
        <v>74</v>
      </c>
      <c r="AY1099" s="158" t="s">
        <v>208</v>
      </c>
    </row>
    <row r="1100" spans="2:51" s="13" customFormat="1" ht="12">
      <c r="B1100" s="157"/>
      <c r="D1100" s="145" t="s">
        <v>222</v>
      </c>
      <c r="E1100" s="158" t="s">
        <v>19</v>
      </c>
      <c r="F1100" s="159" t="s">
        <v>2724</v>
      </c>
      <c r="H1100" s="160">
        <v>-7.2</v>
      </c>
      <c r="I1100" s="161"/>
      <c r="L1100" s="157"/>
      <c r="M1100" s="162"/>
      <c r="T1100" s="163"/>
      <c r="AT1100" s="158" t="s">
        <v>222</v>
      </c>
      <c r="AU1100" s="158" t="s">
        <v>82</v>
      </c>
      <c r="AV1100" s="13" t="s">
        <v>82</v>
      </c>
      <c r="AW1100" s="13" t="s">
        <v>35</v>
      </c>
      <c r="AX1100" s="13" t="s">
        <v>74</v>
      </c>
      <c r="AY1100" s="158" t="s">
        <v>208</v>
      </c>
    </row>
    <row r="1101" spans="2:51" s="13" customFormat="1" ht="12">
      <c r="B1101" s="157"/>
      <c r="D1101" s="145" t="s">
        <v>222</v>
      </c>
      <c r="E1101" s="158" t="s">
        <v>19</v>
      </c>
      <c r="F1101" s="159" t="s">
        <v>2728</v>
      </c>
      <c r="H1101" s="160">
        <v>-30.083</v>
      </c>
      <c r="I1101" s="161"/>
      <c r="L1101" s="157"/>
      <c r="M1101" s="162"/>
      <c r="T1101" s="163"/>
      <c r="AT1101" s="158" t="s">
        <v>222</v>
      </c>
      <c r="AU1101" s="158" t="s">
        <v>82</v>
      </c>
      <c r="AV1101" s="13" t="s">
        <v>82</v>
      </c>
      <c r="AW1101" s="13" t="s">
        <v>35</v>
      </c>
      <c r="AX1101" s="13" t="s">
        <v>74</v>
      </c>
      <c r="AY1101" s="158" t="s">
        <v>208</v>
      </c>
    </row>
    <row r="1102" spans="2:51" s="14" customFormat="1" ht="12">
      <c r="B1102" s="164"/>
      <c r="D1102" s="145" t="s">
        <v>222</v>
      </c>
      <c r="E1102" s="165" t="s">
        <v>19</v>
      </c>
      <c r="F1102" s="166" t="s">
        <v>226</v>
      </c>
      <c r="H1102" s="167">
        <v>156.406</v>
      </c>
      <c r="I1102" s="168"/>
      <c r="L1102" s="164"/>
      <c r="M1102" s="169"/>
      <c r="T1102" s="170"/>
      <c r="AT1102" s="165" t="s">
        <v>222</v>
      </c>
      <c r="AU1102" s="165" t="s">
        <v>82</v>
      </c>
      <c r="AV1102" s="14" t="s">
        <v>112</v>
      </c>
      <c r="AW1102" s="14" t="s">
        <v>35</v>
      </c>
      <c r="AX1102" s="14" t="s">
        <v>80</v>
      </c>
      <c r="AY1102" s="165" t="s">
        <v>208</v>
      </c>
    </row>
    <row r="1103" spans="2:65" s="1" customFormat="1" ht="16.5" customHeight="1">
      <c r="B1103" s="33"/>
      <c r="C1103" s="132" t="s">
        <v>320</v>
      </c>
      <c r="D1103" s="132" t="s">
        <v>212</v>
      </c>
      <c r="E1103" s="133" t="s">
        <v>321</v>
      </c>
      <c r="F1103" s="134" t="s">
        <v>322</v>
      </c>
      <c r="G1103" s="135" t="s">
        <v>215</v>
      </c>
      <c r="H1103" s="136">
        <v>176.228</v>
      </c>
      <c r="I1103" s="137"/>
      <c r="J1103" s="138">
        <f>ROUND(I1103*H1103,2)</f>
        <v>0</v>
      </c>
      <c r="K1103" s="134" t="s">
        <v>216</v>
      </c>
      <c r="L1103" s="33"/>
      <c r="M1103" s="139" t="s">
        <v>19</v>
      </c>
      <c r="N1103" s="140" t="s">
        <v>45</v>
      </c>
      <c r="P1103" s="141">
        <f>O1103*H1103</f>
        <v>0</v>
      </c>
      <c r="Q1103" s="141">
        <v>0.0001</v>
      </c>
      <c r="R1103" s="141">
        <f>Q1103*H1103</f>
        <v>0.0176228</v>
      </c>
      <c r="S1103" s="141">
        <v>0</v>
      </c>
      <c r="T1103" s="142">
        <f>S1103*H1103</f>
        <v>0</v>
      </c>
      <c r="AR1103" s="143" t="s">
        <v>297</v>
      </c>
      <c r="AT1103" s="143" t="s">
        <v>212</v>
      </c>
      <c r="AU1103" s="143" t="s">
        <v>82</v>
      </c>
      <c r="AY1103" s="18" t="s">
        <v>208</v>
      </c>
      <c r="BE1103" s="144">
        <f>IF(N1103="základní",J1103,0)</f>
        <v>0</v>
      </c>
      <c r="BF1103" s="144">
        <f>IF(N1103="snížená",J1103,0)</f>
        <v>0</v>
      </c>
      <c r="BG1103" s="144">
        <f>IF(N1103="zákl. přenesená",J1103,0)</f>
        <v>0</v>
      </c>
      <c r="BH1103" s="144">
        <f>IF(N1103="sníž. přenesená",J1103,0)</f>
        <v>0</v>
      </c>
      <c r="BI1103" s="144">
        <f>IF(N1103="nulová",J1103,0)</f>
        <v>0</v>
      </c>
      <c r="BJ1103" s="18" t="s">
        <v>80</v>
      </c>
      <c r="BK1103" s="144">
        <f>ROUND(I1103*H1103,2)</f>
        <v>0</v>
      </c>
      <c r="BL1103" s="18" t="s">
        <v>297</v>
      </c>
      <c r="BM1103" s="143" t="s">
        <v>323</v>
      </c>
    </row>
    <row r="1104" spans="2:47" s="1" customFormat="1" ht="19.5">
      <c r="B1104" s="33"/>
      <c r="D1104" s="145" t="s">
        <v>218</v>
      </c>
      <c r="F1104" s="146" t="s">
        <v>324</v>
      </c>
      <c r="I1104" s="147"/>
      <c r="L1104" s="33"/>
      <c r="M1104" s="148"/>
      <c r="T1104" s="54"/>
      <c r="AT1104" s="18" t="s">
        <v>218</v>
      </c>
      <c r="AU1104" s="18" t="s">
        <v>82</v>
      </c>
    </row>
    <row r="1105" spans="2:47" s="1" customFormat="1" ht="12">
      <c r="B1105" s="33"/>
      <c r="D1105" s="149" t="s">
        <v>220</v>
      </c>
      <c r="F1105" s="150" t="s">
        <v>325</v>
      </c>
      <c r="I1105" s="147"/>
      <c r="L1105" s="33"/>
      <c r="M1105" s="148"/>
      <c r="T1105" s="54"/>
      <c r="AT1105" s="18" t="s">
        <v>220</v>
      </c>
      <c r="AU1105" s="18" t="s">
        <v>82</v>
      </c>
    </row>
    <row r="1106" spans="2:51" s="13" customFormat="1" ht="12">
      <c r="B1106" s="157"/>
      <c r="D1106" s="145" t="s">
        <v>222</v>
      </c>
      <c r="E1106" s="158" t="s">
        <v>19</v>
      </c>
      <c r="F1106" s="159" t="s">
        <v>2729</v>
      </c>
      <c r="H1106" s="160">
        <v>206.311</v>
      </c>
      <c r="I1106" s="161"/>
      <c r="L1106" s="157"/>
      <c r="M1106" s="162"/>
      <c r="T1106" s="163"/>
      <c r="AT1106" s="158" t="s">
        <v>222</v>
      </c>
      <c r="AU1106" s="158" t="s">
        <v>82</v>
      </c>
      <c r="AV1106" s="13" t="s">
        <v>82</v>
      </c>
      <c r="AW1106" s="13" t="s">
        <v>35</v>
      </c>
      <c r="AX1106" s="13" t="s">
        <v>74</v>
      </c>
      <c r="AY1106" s="158" t="s">
        <v>208</v>
      </c>
    </row>
    <row r="1107" spans="2:51" s="13" customFormat="1" ht="12">
      <c r="B1107" s="157"/>
      <c r="D1107" s="145" t="s">
        <v>222</v>
      </c>
      <c r="E1107" s="158" t="s">
        <v>19</v>
      </c>
      <c r="F1107" s="159" t="s">
        <v>2728</v>
      </c>
      <c r="H1107" s="160">
        <v>-30.083</v>
      </c>
      <c r="I1107" s="161"/>
      <c r="L1107" s="157"/>
      <c r="M1107" s="162"/>
      <c r="T1107" s="163"/>
      <c r="AT1107" s="158" t="s">
        <v>222</v>
      </c>
      <c r="AU1107" s="158" t="s">
        <v>82</v>
      </c>
      <c r="AV1107" s="13" t="s">
        <v>82</v>
      </c>
      <c r="AW1107" s="13" t="s">
        <v>35</v>
      </c>
      <c r="AX1107" s="13" t="s">
        <v>74</v>
      </c>
      <c r="AY1107" s="158" t="s">
        <v>208</v>
      </c>
    </row>
    <row r="1108" spans="2:51" s="14" customFormat="1" ht="12">
      <c r="B1108" s="164"/>
      <c r="D1108" s="145" t="s">
        <v>222</v>
      </c>
      <c r="E1108" s="165" t="s">
        <v>19</v>
      </c>
      <c r="F1108" s="166" t="s">
        <v>226</v>
      </c>
      <c r="H1108" s="167">
        <v>176.228</v>
      </c>
      <c r="I1108" s="168"/>
      <c r="L1108" s="164"/>
      <c r="M1108" s="169"/>
      <c r="T1108" s="170"/>
      <c r="AT1108" s="165" t="s">
        <v>222</v>
      </c>
      <c r="AU1108" s="165" t="s">
        <v>82</v>
      </c>
      <c r="AV1108" s="14" t="s">
        <v>112</v>
      </c>
      <c r="AW1108" s="14" t="s">
        <v>35</v>
      </c>
      <c r="AX1108" s="14" t="s">
        <v>80</v>
      </c>
      <c r="AY1108" s="165" t="s">
        <v>208</v>
      </c>
    </row>
    <row r="1109" spans="2:65" s="1" customFormat="1" ht="16.5" customHeight="1">
      <c r="B1109" s="33"/>
      <c r="C1109" s="132" t="s">
        <v>327</v>
      </c>
      <c r="D1109" s="132" t="s">
        <v>212</v>
      </c>
      <c r="E1109" s="133" t="s">
        <v>328</v>
      </c>
      <c r="F1109" s="134" t="s">
        <v>329</v>
      </c>
      <c r="G1109" s="135" t="s">
        <v>215</v>
      </c>
      <c r="H1109" s="136">
        <v>176.228</v>
      </c>
      <c r="I1109" s="137"/>
      <c r="J1109" s="138">
        <f>ROUND(I1109*H1109,2)</f>
        <v>0</v>
      </c>
      <c r="K1109" s="134" t="s">
        <v>216</v>
      </c>
      <c r="L1109" s="33"/>
      <c r="M1109" s="139" t="s">
        <v>19</v>
      </c>
      <c r="N1109" s="140" t="s">
        <v>45</v>
      </c>
      <c r="P1109" s="141">
        <f>O1109*H1109</f>
        <v>0</v>
      </c>
      <c r="Q1109" s="141">
        <v>0.0007</v>
      </c>
      <c r="R1109" s="141">
        <f>Q1109*H1109</f>
        <v>0.1233596</v>
      </c>
      <c r="S1109" s="141">
        <v>0</v>
      </c>
      <c r="T1109" s="142">
        <f>S1109*H1109</f>
        <v>0</v>
      </c>
      <c r="AR1109" s="143" t="s">
        <v>297</v>
      </c>
      <c r="AT1109" s="143" t="s">
        <v>212</v>
      </c>
      <c r="AU1109" s="143" t="s">
        <v>82</v>
      </c>
      <c r="AY1109" s="18" t="s">
        <v>208</v>
      </c>
      <c r="BE1109" s="144">
        <f>IF(N1109="základní",J1109,0)</f>
        <v>0</v>
      </c>
      <c r="BF1109" s="144">
        <f>IF(N1109="snížená",J1109,0)</f>
        <v>0</v>
      </c>
      <c r="BG1109" s="144">
        <f>IF(N1109="zákl. přenesená",J1109,0)</f>
        <v>0</v>
      </c>
      <c r="BH1109" s="144">
        <f>IF(N1109="sníž. přenesená",J1109,0)</f>
        <v>0</v>
      </c>
      <c r="BI1109" s="144">
        <f>IF(N1109="nulová",J1109,0)</f>
        <v>0</v>
      </c>
      <c r="BJ1109" s="18" t="s">
        <v>80</v>
      </c>
      <c r="BK1109" s="144">
        <f>ROUND(I1109*H1109,2)</f>
        <v>0</v>
      </c>
      <c r="BL1109" s="18" t="s">
        <v>297</v>
      </c>
      <c r="BM1109" s="143" t="s">
        <v>330</v>
      </c>
    </row>
    <row r="1110" spans="2:47" s="1" customFormat="1" ht="12">
      <c r="B1110" s="33"/>
      <c r="D1110" s="145" t="s">
        <v>218</v>
      </c>
      <c r="F1110" s="146" t="s">
        <v>331</v>
      </c>
      <c r="I1110" s="147"/>
      <c r="L1110" s="33"/>
      <c r="M1110" s="148"/>
      <c r="T1110" s="54"/>
      <c r="AT1110" s="18" t="s">
        <v>218</v>
      </c>
      <c r="AU1110" s="18" t="s">
        <v>82</v>
      </c>
    </row>
    <row r="1111" spans="2:47" s="1" customFormat="1" ht="12">
      <c r="B1111" s="33"/>
      <c r="D1111" s="149" t="s">
        <v>220</v>
      </c>
      <c r="F1111" s="150" t="s">
        <v>332</v>
      </c>
      <c r="I1111" s="147"/>
      <c r="L1111" s="33"/>
      <c r="M1111" s="148"/>
      <c r="T1111" s="54"/>
      <c r="AT1111" s="18" t="s">
        <v>220</v>
      </c>
      <c r="AU1111" s="18" t="s">
        <v>82</v>
      </c>
    </row>
    <row r="1112" spans="2:65" s="1" customFormat="1" ht="16.5" customHeight="1">
      <c r="B1112" s="33"/>
      <c r="C1112" s="132" t="s">
        <v>333</v>
      </c>
      <c r="D1112" s="132" t="s">
        <v>212</v>
      </c>
      <c r="E1112" s="133" t="s">
        <v>334</v>
      </c>
      <c r="F1112" s="134" t="s">
        <v>335</v>
      </c>
      <c r="G1112" s="135" t="s">
        <v>215</v>
      </c>
      <c r="H1112" s="136">
        <v>80.2</v>
      </c>
      <c r="I1112" s="137"/>
      <c r="J1112" s="138">
        <f>ROUND(I1112*H1112,2)</f>
        <v>0</v>
      </c>
      <c r="K1112" s="134" t="s">
        <v>216</v>
      </c>
      <c r="L1112" s="33"/>
      <c r="M1112" s="139" t="s">
        <v>19</v>
      </c>
      <c r="N1112" s="140" t="s">
        <v>45</v>
      </c>
      <c r="P1112" s="141">
        <f>O1112*H1112</f>
        <v>0</v>
      </c>
      <c r="Q1112" s="141">
        <v>0.0122014909</v>
      </c>
      <c r="R1112" s="141">
        <f>Q1112*H1112</f>
        <v>0.9785595701800001</v>
      </c>
      <c r="S1112" s="141">
        <v>0</v>
      </c>
      <c r="T1112" s="142">
        <f>S1112*H1112</f>
        <v>0</v>
      </c>
      <c r="AR1112" s="143" t="s">
        <v>297</v>
      </c>
      <c r="AT1112" s="143" t="s">
        <v>212</v>
      </c>
      <c r="AU1112" s="143" t="s">
        <v>82</v>
      </c>
      <c r="AY1112" s="18" t="s">
        <v>208</v>
      </c>
      <c r="BE1112" s="144">
        <f>IF(N1112="základní",J1112,0)</f>
        <v>0</v>
      </c>
      <c r="BF1112" s="144">
        <f>IF(N1112="snížená",J1112,0)</f>
        <v>0</v>
      </c>
      <c r="BG1112" s="144">
        <f>IF(N1112="zákl. přenesená",J1112,0)</f>
        <v>0</v>
      </c>
      <c r="BH1112" s="144">
        <f>IF(N1112="sníž. přenesená",J1112,0)</f>
        <v>0</v>
      </c>
      <c r="BI1112" s="144">
        <f>IF(N1112="nulová",J1112,0)</f>
        <v>0</v>
      </c>
      <c r="BJ1112" s="18" t="s">
        <v>80</v>
      </c>
      <c r="BK1112" s="144">
        <f>ROUND(I1112*H1112,2)</f>
        <v>0</v>
      </c>
      <c r="BL1112" s="18" t="s">
        <v>297</v>
      </c>
      <c r="BM1112" s="143" t="s">
        <v>336</v>
      </c>
    </row>
    <row r="1113" spans="2:47" s="1" customFormat="1" ht="19.5">
      <c r="B1113" s="33"/>
      <c r="D1113" s="145" t="s">
        <v>218</v>
      </c>
      <c r="F1113" s="146" t="s">
        <v>337</v>
      </c>
      <c r="I1113" s="147"/>
      <c r="L1113" s="33"/>
      <c r="M1113" s="148"/>
      <c r="T1113" s="54"/>
      <c r="AT1113" s="18" t="s">
        <v>218</v>
      </c>
      <c r="AU1113" s="18" t="s">
        <v>82</v>
      </c>
    </row>
    <row r="1114" spans="2:47" s="1" customFormat="1" ht="12">
      <c r="B1114" s="33"/>
      <c r="D1114" s="149" t="s">
        <v>220</v>
      </c>
      <c r="F1114" s="150" t="s">
        <v>338</v>
      </c>
      <c r="I1114" s="147"/>
      <c r="L1114" s="33"/>
      <c r="M1114" s="148"/>
      <c r="T1114" s="54"/>
      <c r="AT1114" s="18" t="s">
        <v>220</v>
      </c>
      <c r="AU1114" s="18" t="s">
        <v>82</v>
      </c>
    </row>
    <row r="1115" spans="2:51" s="13" customFormat="1" ht="12">
      <c r="B1115" s="157"/>
      <c r="D1115" s="145" t="s">
        <v>222</v>
      </c>
      <c r="E1115" s="158" t="s">
        <v>19</v>
      </c>
      <c r="F1115" s="159" t="s">
        <v>2730</v>
      </c>
      <c r="H1115" s="160">
        <v>29.2</v>
      </c>
      <c r="I1115" s="161"/>
      <c r="L1115" s="157"/>
      <c r="M1115" s="162"/>
      <c r="T1115" s="163"/>
      <c r="AT1115" s="158" t="s">
        <v>222</v>
      </c>
      <c r="AU1115" s="158" t="s">
        <v>82</v>
      </c>
      <c r="AV1115" s="13" t="s">
        <v>82</v>
      </c>
      <c r="AW1115" s="13" t="s">
        <v>35</v>
      </c>
      <c r="AX1115" s="13" t="s">
        <v>74</v>
      </c>
      <c r="AY1115" s="158" t="s">
        <v>208</v>
      </c>
    </row>
    <row r="1116" spans="2:51" s="13" customFormat="1" ht="12">
      <c r="B1116" s="157"/>
      <c r="D1116" s="145" t="s">
        <v>222</v>
      </c>
      <c r="E1116" s="158" t="s">
        <v>19</v>
      </c>
      <c r="F1116" s="159" t="s">
        <v>2731</v>
      </c>
      <c r="H1116" s="160">
        <v>50.9</v>
      </c>
      <c r="I1116" s="161"/>
      <c r="L1116" s="157"/>
      <c r="M1116" s="162"/>
      <c r="T1116" s="163"/>
      <c r="AT1116" s="158" t="s">
        <v>222</v>
      </c>
      <c r="AU1116" s="158" t="s">
        <v>82</v>
      </c>
      <c r="AV1116" s="13" t="s">
        <v>82</v>
      </c>
      <c r="AW1116" s="13" t="s">
        <v>35</v>
      </c>
      <c r="AX1116" s="13" t="s">
        <v>74</v>
      </c>
      <c r="AY1116" s="158" t="s">
        <v>208</v>
      </c>
    </row>
    <row r="1117" spans="2:51" s="13" customFormat="1" ht="12">
      <c r="B1117" s="157"/>
      <c r="D1117" s="145" t="s">
        <v>222</v>
      </c>
      <c r="E1117" s="158" t="s">
        <v>19</v>
      </c>
      <c r="F1117" s="159" t="s">
        <v>2732</v>
      </c>
      <c r="H1117" s="160">
        <v>24.5</v>
      </c>
      <c r="I1117" s="161"/>
      <c r="L1117" s="157"/>
      <c r="M1117" s="162"/>
      <c r="T1117" s="163"/>
      <c r="AT1117" s="158" t="s">
        <v>222</v>
      </c>
      <c r="AU1117" s="158" t="s">
        <v>82</v>
      </c>
      <c r="AV1117" s="13" t="s">
        <v>82</v>
      </c>
      <c r="AW1117" s="13" t="s">
        <v>35</v>
      </c>
      <c r="AX1117" s="13" t="s">
        <v>74</v>
      </c>
      <c r="AY1117" s="158" t="s">
        <v>208</v>
      </c>
    </row>
    <row r="1118" spans="2:51" s="13" customFormat="1" ht="12">
      <c r="B1118" s="157"/>
      <c r="D1118" s="145" t="s">
        <v>222</v>
      </c>
      <c r="E1118" s="158" t="s">
        <v>19</v>
      </c>
      <c r="F1118" s="159" t="s">
        <v>2171</v>
      </c>
      <c r="H1118" s="160">
        <v>-24.4</v>
      </c>
      <c r="I1118" s="161"/>
      <c r="L1118" s="157"/>
      <c r="M1118" s="162"/>
      <c r="T1118" s="163"/>
      <c r="AT1118" s="158" t="s">
        <v>222</v>
      </c>
      <c r="AU1118" s="158" t="s">
        <v>82</v>
      </c>
      <c r="AV1118" s="13" t="s">
        <v>82</v>
      </c>
      <c r="AW1118" s="13" t="s">
        <v>35</v>
      </c>
      <c r="AX1118" s="13" t="s">
        <v>74</v>
      </c>
      <c r="AY1118" s="158" t="s">
        <v>208</v>
      </c>
    </row>
    <row r="1119" spans="2:51" s="14" customFormat="1" ht="12">
      <c r="B1119" s="164"/>
      <c r="D1119" s="145" t="s">
        <v>222</v>
      </c>
      <c r="E1119" s="165" t="s">
        <v>19</v>
      </c>
      <c r="F1119" s="166" t="s">
        <v>226</v>
      </c>
      <c r="H1119" s="167">
        <v>80.2</v>
      </c>
      <c r="I1119" s="168"/>
      <c r="L1119" s="164"/>
      <c r="M1119" s="169"/>
      <c r="T1119" s="170"/>
      <c r="AT1119" s="165" t="s">
        <v>222</v>
      </c>
      <c r="AU1119" s="165" t="s">
        <v>82</v>
      </c>
      <c r="AV1119" s="14" t="s">
        <v>112</v>
      </c>
      <c r="AW1119" s="14" t="s">
        <v>35</v>
      </c>
      <c r="AX1119" s="14" t="s">
        <v>80</v>
      </c>
      <c r="AY1119" s="165" t="s">
        <v>208</v>
      </c>
    </row>
    <row r="1120" spans="2:65" s="1" customFormat="1" ht="16.5" customHeight="1">
      <c r="B1120" s="33"/>
      <c r="C1120" s="132" t="s">
        <v>339</v>
      </c>
      <c r="D1120" s="132" t="s">
        <v>212</v>
      </c>
      <c r="E1120" s="133" t="s">
        <v>340</v>
      </c>
      <c r="F1120" s="134" t="s">
        <v>341</v>
      </c>
      <c r="G1120" s="135" t="s">
        <v>215</v>
      </c>
      <c r="H1120" s="136">
        <v>80.2</v>
      </c>
      <c r="I1120" s="137"/>
      <c r="J1120" s="138">
        <f>ROUND(I1120*H1120,2)</f>
        <v>0</v>
      </c>
      <c r="K1120" s="134" t="s">
        <v>216</v>
      </c>
      <c r="L1120" s="33"/>
      <c r="M1120" s="139" t="s">
        <v>19</v>
      </c>
      <c r="N1120" s="140" t="s">
        <v>45</v>
      </c>
      <c r="P1120" s="141">
        <f>O1120*H1120</f>
        <v>0</v>
      </c>
      <c r="Q1120" s="141">
        <v>0.0001</v>
      </c>
      <c r="R1120" s="141">
        <f>Q1120*H1120</f>
        <v>0.008020000000000001</v>
      </c>
      <c r="S1120" s="141">
        <v>0</v>
      </c>
      <c r="T1120" s="142">
        <f>S1120*H1120</f>
        <v>0</v>
      </c>
      <c r="AR1120" s="143" t="s">
        <v>297</v>
      </c>
      <c r="AT1120" s="143" t="s">
        <v>212</v>
      </c>
      <c r="AU1120" s="143" t="s">
        <v>82</v>
      </c>
      <c r="AY1120" s="18" t="s">
        <v>208</v>
      </c>
      <c r="BE1120" s="144">
        <f>IF(N1120="základní",J1120,0)</f>
        <v>0</v>
      </c>
      <c r="BF1120" s="144">
        <f>IF(N1120="snížená",J1120,0)</f>
        <v>0</v>
      </c>
      <c r="BG1120" s="144">
        <f>IF(N1120="zákl. přenesená",J1120,0)</f>
        <v>0</v>
      </c>
      <c r="BH1120" s="144">
        <f>IF(N1120="sníž. přenesená",J1120,0)</f>
        <v>0</v>
      </c>
      <c r="BI1120" s="144">
        <f>IF(N1120="nulová",J1120,0)</f>
        <v>0</v>
      </c>
      <c r="BJ1120" s="18" t="s">
        <v>80</v>
      </c>
      <c r="BK1120" s="144">
        <f>ROUND(I1120*H1120,2)</f>
        <v>0</v>
      </c>
      <c r="BL1120" s="18" t="s">
        <v>297</v>
      </c>
      <c r="BM1120" s="143" t="s">
        <v>342</v>
      </c>
    </row>
    <row r="1121" spans="2:47" s="1" customFormat="1" ht="12">
      <c r="B1121" s="33"/>
      <c r="D1121" s="145" t="s">
        <v>218</v>
      </c>
      <c r="F1121" s="146" t="s">
        <v>343</v>
      </c>
      <c r="I1121" s="147"/>
      <c r="L1121" s="33"/>
      <c r="M1121" s="148"/>
      <c r="T1121" s="54"/>
      <c r="AT1121" s="18" t="s">
        <v>218</v>
      </c>
      <c r="AU1121" s="18" t="s">
        <v>82</v>
      </c>
    </row>
    <row r="1122" spans="2:47" s="1" customFormat="1" ht="12">
      <c r="B1122" s="33"/>
      <c r="D1122" s="149" t="s">
        <v>220</v>
      </c>
      <c r="F1122" s="150" t="s">
        <v>344</v>
      </c>
      <c r="I1122" s="147"/>
      <c r="L1122" s="33"/>
      <c r="M1122" s="148"/>
      <c r="T1122" s="54"/>
      <c r="AT1122" s="18" t="s">
        <v>220</v>
      </c>
      <c r="AU1122" s="18" t="s">
        <v>82</v>
      </c>
    </row>
    <row r="1123" spans="2:51" s="13" customFormat="1" ht="12">
      <c r="B1123" s="157"/>
      <c r="D1123" s="145" t="s">
        <v>222</v>
      </c>
      <c r="E1123" s="158" t="s">
        <v>19</v>
      </c>
      <c r="F1123" s="159" t="s">
        <v>2733</v>
      </c>
      <c r="H1123" s="160">
        <v>80.2</v>
      </c>
      <c r="I1123" s="161"/>
      <c r="L1123" s="157"/>
      <c r="M1123" s="162"/>
      <c r="T1123" s="163"/>
      <c r="AT1123" s="158" t="s">
        <v>222</v>
      </c>
      <c r="AU1123" s="158" t="s">
        <v>82</v>
      </c>
      <c r="AV1123" s="13" t="s">
        <v>82</v>
      </c>
      <c r="AW1123" s="13" t="s">
        <v>35</v>
      </c>
      <c r="AX1123" s="13" t="s">
        <v>80</v>
      </c>
      <c r="AY1123" s="158" t="s">
        <v>208</v>
      </c>
    </row>
    <row r="1124" spans="2:65" s="1" customFormat="1" ht="16.5" customHeight="1">
      <c r="B1124" s="33"/>
      <c r="C1124" s="132" t="s">
        <v>345</v>
      </c>
      <c r="D1124" s="132" t="s">
        <v>212</v>
      </c>
      <c r="E1124" s="133" t="s">
        <v>346</v>
      </c>
      <c r="F1124" s="134" t="s">
        <v>347</v>
      </c>
      <c r="G1124" s="135" t="s">
        <v>215</v>
      </c>
      <c r="H1124" s="136">
        <v>80.2</v>
      </c>
      <c r="I1124" s="137"/>
      <c r="J1124" s="138">
        <f>ROUND(I1124*H1124,2)</f>
        <v>0</v>
      </c>
      <c r="K1124" s="134" t="s">
        <v>216</v>
      </c>
      <c r="L1124" s="33"/>
      <c r="M1124" s="139" t="s">
        <v>19</v>
      </c>
      <c r="N1124" s="140" t="s">
        <v>45</v>
      </c>
      <c r="P1124" s="141">
        <f>O1124*H1124</f>
        <v>0</v>
      </c>
      <c r="Q1124" s="141">
        <v>9.9E-05</v>
      </c>
      <c r="R1124" s="141">
        <f>Q1124*H1124</f>
        <v>0.0079398</v>
      </c>
      <c r="S1124" s="141">
        <v>0</v>
      </c>
      <c r="T1124" s="142">
        <f>S1124*H1124</f>
        <v>0</v>
      </c>
      <c r="AR1124" s="143" t="s">
        <v>297</v>
      </c>
      <c r="AT1124" s="143" t="s">
        <v>212</v>
      </c>
      <c r="AU1124" s="143" t="s">
        <v>82</v>
      </c>
      <c r="AY1124" s="18" t="s">
        <v>208</v>
      </c>
      <c r="BE1124" s="144">
        <f>IF(N1124="základní",J1124,0)</f>
        <v>0</v>
      </c>
      <c r="BF1124" s="144">
        <f>IF(N1124="snížená",J1124,0)</f>
        <v>0</v>
      </c>
      <c r="BG1124" s="144">
        <f>IF(N1124="zákl. přenesená",J1124,0)</f>
        <v>0</v>
      </c>
      <c r="BH1124" s="144">
        <f>IF(N1124="sníž. přenesená",J1124,0)</f>
        <v>0</v>
      </c>
      <c r="BI1124" s="144">
        <f>IF(N1124="nulová",J1124,0)</f>
        <v>0</v>
      </c>
      <c r="BJ1124" s="18" t="s">
        <v>80</v>
      </c>
      <c r="BK1124" s="144">
        <f>ROUND(I1124*H1124,2)</f>
        <v>0</v>
      </c>
      <c r="BL1124" s="18" t="s">
        <v>297</v>
      </c>
      <c r="BM1124" s="143" t="s">
        <v>348</v>
      </c>
    </row>
    <row r="1125" spans="2:47" s="1" customFormat="1" ht="12">
      <c r="B1125" s="33"/>
      <c r="D1125" s="145" t="s">
        <v>218</v>
      </c>
      <c r="F1125" s="146" t="s">
        <v>349</v>
      </c>
      <c r="I1125" s="147"/>
      <c r="L1125" s="33"/>
      <c r="M1125" s="148"/>
      <c r="T1125" s="54"/>
      <c r="AT1125" s="18" t="s">
        <v>218</v>
      </c>
      <c r="AU1125" s="18" t="s">
        <v>82</v>
      </c>
    </row>
    <row r="1126" spans="2:47" s="1" customFormat="1" ht="12">
      <c r="B1126" s="33"/>
      <c r="D1126" s="149" t="s">
        <v>220</v>
      </c>
      <c r="F1126" s="150" t="s">
        <v>350</v>
      </c>
      <c r="I1126" s="147"/>
      <c r="L1126" s="33"/>
      <c r="M1126" s="148"/>
      <c r="T1126" s="54"/>
      <c r="AT1126" s="18" t="s">
        <v>220</v>
      </c>
      <c r="AU1126" s="18" t="s">
        <v>82</v>
      </c>
    </row>
    <row r="1127" spans="2:65" s="1" customFormat="1" ht="16.5" customHeight="1">
      <c r="B1127" s="33"/>
      <c r="C1127" s="132" t="s">
        <v>351</v>
      </c>
      <c r="D1127" s="132" t="s">
        <v>212</v>
      </c>
      <c r="E1127" s="133" t="s">
        <v>352</v>
      </c>
      <c r="F1127" s="134" t="s">
        <v>353</v>
      </c>
      <c r="G1127" s="135" t="s">
        <v>215</v>
      </c>
      <c r="H1127" s="136">
        <v>80.2</v>
      </c>
      <c r="I1127" s="137"/>
      <c r="J1127" s="138">
        <f>ROUND(I1127*H1127,2)</f>
        <v>0</v>
      </c>
      <c r="K1127" s="134" t="s">
        <v>216</v>
      </c>
      <c r="L1127" s="33"/>
      <c r="M1127" s="139" t="s">
        <v>19</v>
      </c>
      <c r="N1127" s="140" t="s">
        <v>45</v>
      </c>
      <c r="P1127" s="141">
        <f>O1127*H1127</f>
        <v>0</v>
      </c>
      <c r="Q1127" s="141">
        <v>0.0007</v>
      </c>
      <c r="R1127" s="141">
        <f>Q1127*H1127</f>
        <v>0.05614</v>
      </c>
      <c r="S1127" s="141">
        <v>0</v>
      </c>
      <c r="T1127" s="142">
        <f>S1127*H1127</f>
        <v>0</v>
      </c>
      <c r="AR1127" s="143" t="s">
        <v>297</v>
      </c>
      <c r="AT1127" s="143" t="s">
        <v>212</v>
      </c>
      <c r="AU1127" s="143" t="s">
        <v>82</v>
      </c>
      <c r="AY1127" s="18" t="s">
        <v>208</v>
      </c>
      <c r="BE1127" s="144">
        <f>IF(N1127="základní",J1127,0)</f>
        <v>0</v>
      </c>
      <c r="BF1127" s="144">
        <f>IF(N1127="snížená",J1127,0)</f>
        <v>0</v>
      </c>
      <c r="BG1127" s="144">
        <f>IF(N1127="zákl. přenesená",J1127,0)</f>
        <v>0</v>
      </c>
      <c r="BH1127" s="144">
        <f>IF(N1127="sníž. přenesená",J1127,0)</f>
        <v>0</v>
      </c>
      <c r="BI1127" s="144">
        <f>IF(N1127="nulová",J1127,0)</f>
        <v>0</v>
      </c>
      <c r="BJ1127" s="18" t="s">
        <v>80</v>
      </c>
      <c r="BK1127" s="144">
        <f>ROUND(I1127*H1127,2)</f>
        <v>0</v>
      </c>
      <c r="BL1127" s="18" t="s">
        <v>297</v>
      </c>
      <c r="BM1127" s="143" t="s">
        <v>354</v>
      </c>
    </row>
    <row r="1128" spans="2:47" s="1" customFormat="1" ht="12">
      <c r="B1128" s="33"/>
      <c r="D1128" s="145" t="s">
        <v>218</v>
      </c>
      <c r="F1128" s="146" t="s">
        <v>355</v>
      </c>
      <c r="I1128" s="147"/>
      <c r="L1128" s="33"/>
      <c r="M1128" s="148"/>
      <c r="T1128" s="54"/>
      <c r="AT1128" s="18" t="s">
        <v>218</v>
      </c>
      <c r="AU1128" s="18" t="s">
        <v>82</v>
      </c>
    </row>
    <row r="1129" spans="2:47" s="1" customFormat="1" ht="12">
      <c r="B1129" s="33"/>
      <c r="D1129" s="149" t="s">
        <v>220</v>
      </c>
      <c r="F1129" s="150" t="s">
        <v>356</v>
      </c>
      <c r="I1129" s="147"/>
      <c r="L1129" s="33"/>
      <c r="M1129" s="148"/>
      <c r="T1129" s="54"/>
      <c r="AT1129" s="18" t="s">
        <v>220</v>
      </c>
      <c r="AU1129" s="18" t="s">
        <v>82</v>
      </c>
    </row>
    <row r="1130" spans="2:65" s="1" customFormat="1" ht="21.75" customHeight="1">
      <c r="B1130" s="33"/>
      <c r="C1130" s="132" t="s">
        <v>2734</v>
      </c>
      <c r="D1130" s="132" t="s">
        <v>212</v>
      </c>
      <c r="E1130" s="133" t="s">
        <v>2735</v>
      </c>
      <c r="F1130" s="134" t="s">
        <v>2736</v>
      </c>
      <c r="G1130" s="135" t="s">
        <v>215</v>
      </c>
      <c r="H1130" s="136">
        <v>55.4</v>
      </c>
      <c r="I1130" s="137"/>
      <c r="J1130" s="138">
        <f>ROUND(I1130*H1130,2)</f>
        <v>0</v>
      </c>
      <c r="K1130" s="134" t="s">
        <v>216</v>
      </c>
      <c r="L1130" s="33"/>
      <c r="M1130" s="139" t="s">
        <v>19</v>
      </c>
      <c r="N1130" s="140" t="s">
        <v>45</v>
      </c>
      <c r="P1130" s="141">
        <f>O1130*H1130</f>
        <v>0</v>
      </c>
      <c r="Q1130" s="141">
        <v>0.00125314</v>
      </c>
      <c r="R1130" s="141">
        <f>Q1130*H1130</f>
        <v>0.069423956</v>
      </c>
      <c r="S1130" s="141">
        <v>0</v>
      </c>
      <c r="T1130" s="142">
        <f>S1130*H1130</f>
        <v>0</v>
      </c>
      <c r="AR1130" s="143" t="s">
        <v>297</v>
      </c>
      <c r="AT1130" s="143" t="s">
        <v>212</v>
      </c>
      <c r="AU1130" s="143" t="s">
        <v>82</v>
      </c>
      <c r="AY1130" s="18" t="s">
        <v>208</v>
      </c>
      <c r="BE1130" s="144">
        <f>IF(N1130="základní",J1130,0)</f>
        <v>0</v>
      </c>
      <c r="BF1130" s="144">
        <f>IF(N1130="snížená",J1130,0)</f>
        <v>0</v>
      </c>
      <c r="BG1130" s="144">
        <f>IF(N1130="zákl. přenesená",J1130,0)</f>
        <v>0</v>
      </c>
      <c r="BH1130" s="144">
        <f>IF(N1130="sníž. přenesená",J1130,0)</f>
        <v>0</v>
      </c>
      <c r="BI1130" s="144">
        <f>IF(N1130="nulová",J1130,0)</f>
        <v>0</v>
      </c>
      <c r="BJ1130" s="18" t="s">
        <v>80</v>
      </c>
      <c r="BK1130" s="144">
        <f>ROUND(I1130*H1130,2)</f>
        <v>0</v>
      </c>
      <c r="BL1130" s="18" t="s">
        <v>297</v>
      </c>
      <c r="BM1130" s="143" t="s">
        <v>2737</v>
      </c>
    </row>
    <row r="1131" spans="2:47" s="1" customFormat="1" ht="19.5">
      <c r="B1131" s="33"/>
      <c r="D1131" s="145" t="s">
        <v>218</v>
      </c>
      <c r="F1131" s="146" t="s">
        <v>2738</v>
      </c>
      <c r="I1131" s="147"/>
      <c r="L1131" s="33"/>
      <c r="M1131" s="148"/>
      <c r="T1131" s="54"/>
      <c r="AT1131" s="18" t="s">
        <v>218</v>
      </c>
      <c r="AU1131" s="18" t="s">
        <v>82</v>
      </c>
    </row>
    <row r="1132" spans="2:47" s="1" customFormat="1" ht="12">
      <c r="B1132" s="33"/>
      <c r="D1132" s="149" t="s">
        <v>220</v>
      </c>
      <c r="F1132" s="150" t="s">
        <v>2739</v>
      </c>
      <c r="I1132" s="147"/>
      <c r="L1132" s="33"/>
      <c r="M1132" s="148"/>
      <c r="T1132" s="54"/>
      <c r="AT1132" s="18" t="s">
        <v>220</v>
      </c>
      <c r="AU1132" s="18" t="s">
        <v>82</v>
      </c>
    </row>
    <row r="1133" spans="2:51" s="13" customFormat="1" ht="12">
      <c r="B1133" s="157"/>
      <c r="D1133" s="145" t="s">
        <v>222</v>
      </c>
      <c r="E1133" s="158" t="s">
        <v>19</v>
      </c>
      <c r="F1133" s="159" t="s">
        <v>2740</v>
      </c>
      <c r="H1133" s="160">
        <v>39</v>
      </c>
      <c r="I1133" s="161"/>
      <c r="L1133" s="157"/>
      <c r="M1133" s="162"/>
      <c r="T1133" s="163"/>
      <c r="AT1133" s="158" t="s">
        <v>222</v>
      </c>
      <c r="AU1133" s="158" t="s">
        <v>82</v>
      </c>
      <c r="AV1133" s="13" t="s">
        <v>82</v>
      </c>
      <c r="AW1133" s="13" t="s">
        <v>35</v>
      </c>
      <c r="AX1133" s="13" t="s">
        <v>74</v>
      </c>
      <c r="AY1133" s="158" t="s">
        <v>208</v>
      </c>
    </row>
    <row r="1134" spans="2:51" s="13" customFormat="1" ht="12">
      <c r="B1134" s="157"/>
      <c r="D1134" s="145" t="s">
        <v>222</v>
      </c>
      <c r="E1134" s="158" t="s">
        <v>19</v>
      </c>
      <c r="F1134" s="159" t="s">
        <v>2741</v>
      </c>
      <c r="H1134" s="160">
        <v>16.4</v>
      </c>
      <c r="I1134" s="161"/>
      <c r="L1134" s="157"/>
      <c r="M1134" s="162"/>
      <c r="T1134" s="163"/>
      <c r="AT1134" s="158" t="s">
        <v>222</v>
      </c>
      <c r="AU1134" s="158" t="s">
        <v>82</v>
      </c>
      <c r="AV1134" s="13" t="s">
        <v>82</v>
      </c>
      <c r="AW1134" s="13" t="s">
        <v>35</v>
      </c>
      <c r="AX1134" s="13" t="s">
        <v>74</v>
      </c>
      <c r="AY1134" s="158" t="s">
        <v>208</v>
      </c>
    </row>
    <row r="1135" spans="2:51" s="14" customFormat="1" ht="12">
      <c r="B1135" s="164"/>
      <c r="D1135" s="145" t="s">
        <v>222</v>
      </c>
      <c r="E1135" s="165" t="s">
        <v>19</v>
      </c>
      <c r="F1135" s="166" t="s">
        <v>226</v>
      </c>
      <c r="H1135" s="167">
        <v>55.4</v>
      </c>
      <c r="I1135" s="168"/>
      <c r="L1135" s="164"/>
      <c r="M1135" s="169"/>
      <c r="T1135" s="170"/>
      <c r="AT1135" s="165" t="s">
        <v>222</v>
      </c>
      <c r="AU1135" s="165" t="s">
        <v>82</v>
      </c>
      <c r="AV1135" s="14" t="s">
        <v>112</v>
      </c>
      <c r="AW1135" s="14" t="s">
        <v>35</v>
      </c>
      <c r="AX1135" s="14" t="s">
        <v>80</v>
      </c>
      <c r="AY1135" s="165" t="s">
        <v>208</v>
      </c>
    </row>
    <row r="1136" spans="2:65" s="1" customFormat="1" ht="16.5" customHeight="1">
      <c r="B1136" s="33"/>
      <c r="C1136" s="171" t="s">
        <v>2742</v>
      </c>
      <c r="D1136" s="171" t="s">
        <v>242</v>
      </c>
      <c r="E1136" s="172" t="s">
        <v>2743</v>
      </c>
      <c r="F1136" s="173" t="s">
        <v>2744</v>
      </c>
      <c r="G1136" s="174" t="s">
        <v>215</v>
      </c>
      <c r="H1136" s="175">
        <v>58.433</v>
      </c>
      <c r="I1136" s="176"/>
      <c r="J1136" s="177">
        <f>ROUND(I1136*H1136,2)</f>
        <v>0</v>
      </c>
      <c r="K1136" s="173" t="s">
        <v>216</v>
      </c>
      <c r="L1136" s="178"/>
      <c r="M1136" s="179" t="s">
        <v>19</v>
      </c>
      <c r="N1136" s="180" t="s">
        <v>45</v>
      </c>
      <c r="P1136" s="141">
        <f>O1136*H1136</f>
        <v>0</v>
      </c>
      <c r="Q1136" s="141">
        <v>0.007</v>
      </c>
      <c r="R1136" s="141">
        <f>Q1136*H1136</f>
        <v>0.40903100000000003</v>
      </c>
      <c r="S1136" s="141">
        <v>0</v>
      </c>
      <c r="T1136" s="142">
        <f>S1136*H1136</f>
        <v>0</v>
      </c>
      <c r="AR1136" s="143" t="s">
        <v>304</v>
      </c>
      <c r="AT1136" s="143" t="s">
        <v>242</v>
      </c>
      <c r="AU1136" s="143" t="s">
        <v>82</v>
      </c>
      <c r="AY1136" s="18" t="s">
        <v>208</v>
      </c>
      <c r="BE1136" s="144">
        <f>IF(N1136="základní",J1136,0)</f>
        <v>0</v>
      </c>
      <c r="BF1136" s="144">
        <f>IF(N1136="snížená",J1136,0)</f>
        <v>0</v>
      </c>
      <c r="BG1136" s="144">
        <f>IF(N1136="zákl. přenesená",J1136,0)</f>
        <v>0</v>
      </c>
      <c r="BH1136" s="144">
        <f>IF(N1136="sníž. přenesená",J1136,0)</f>
        <v>0</v>
      </c>
      <c r="BI1136" s="144">
        <f>IF(N1136="nulová",J1136,0)</f>
        <v>0</v>
      </c>
      <c r="BJ1136" s="18" t="s">
        <v>80</v>
      </c>
      <c r="BK1136" s="144">
        <f>ROUND(I1136*H1136,2)</f>
        <v>0</v>
      </c>
      <c r="BL1136" s="18" t="s">
        <v>297</v>
      </c>
      <c r="BM1136" s="143" t="s">
        <v>2745</v>
      </c>
    </row>
    <row r="1137" spans="2:47" s="1" customFormat="1" ht="12">
      <c r="B1137" s="33"/>
      <c r="D1137" s="145" t="s">
        <v>218</v>
      </c>
      <c r="F1137" s="146" t="s">
        <v>2744</v>
      </c>
      <c r="I1137" s="147"/>
      <c r="L1137" s="33"/>
      <c r="M1137" s="148"/>
      <c r="T1137" s="54"/>
      <c r="AT1137" s="18" t="s">
        <v>218</v>
      </c>
      <c r="AU1137" s="18" t="s">
        <v>82</v>
      </c>
    </row>
    <row r="1138" spans="2:51" s="13" customFormat="1" ht="12">
      <c r="B1138" s="157"/>
      <c r="D1138" s="145" t="s">
        <v>222</v>
      </c>
      <c r="E1138" s="158" t="s">
        <v>19</v>
      </c>
      <c r="F1138" s="159" t="s">
        <v>2746</v>
      </c>
      <c r="H1138" s="160">
        <v>58.433</v>
      </c>
      <c r="I1138" s="161"/>
      <c r="L1138" s="157"/>
      <c r="M1138" s="162"/>
      <c r="T1138" s="163"/>
      <c r="AT1138" s="158" t="s">
        <v>222</v>
      </c>
      <c r="AU1138" s="158" t="s">
        <v>82</v>
      </c>
      <c r="AV1138" s="13" t="s">
        <v>82</v>
      </c>
      <c r="AW1138" s="13" t="s">
        <v>35</v>
      </c>
      <c r="AX1138" s="13" t="s">
        <v>80</v>
      </c>
      <c r="AY1138" s="158" t="s">
        <v>208</v>
      </c>
    </row>
    <row r="1139" spans="2:65" s="1" customFormat="1" ht="16.5" customHeight="1">
      <c r="B1139" s="33"/>
      <c r="C1139" s="132" t="s">
        <v>357</v>
      </c>
      <c r="D1139" s="132" t="s">
        <v>212</v>
      </c>
      <c r="E1139" s="133" t="s">
        <v>358</v>
      </c>
      <c r="F1139" s="134" t="s">
        <v>359</v>
      </c>
      <c r="G1139" s="135" t="s">
        <v>215</v>
      </c>
      <c r="H1139" s="136">
        <v>21.7</v>
      </c>
      <c r="I1139" s="137"/>
      <c r="J1139" s="138">
        <f>ROUND(I1139*H1139,2)</f>
        <v>0</v>
      </c>
      <c r="K1139" s="134" t="s">
        <v>216</v>
      </c>
      <c r="L1139" s="33"/>
      <c r="M1139" s="139" t="s">
        <v>19</v>
      </c>
      <c r="N1139" s="140" t="s">
        <v>45</v>
      </c>
      <c r="P1139" s="141">
        <f>O1139*H1139</f>
        <v>0</v>
      </c>
      <c r="Q1139" s="141">
        <v>0.011846</v>
      </c>
      <c r="R1139" s="141">
        <f>Q1139*H1139</f>
        <v>0.2570582</v>
      </c>
      <c r="S1139" s="141">
        <v>0</v>
      </c>
      <c r="T1139" s="142">
        <f>S1139*H1139</f>
        <v>0</v>
      </c>
      <c r="AR1139" s="143" t="s">
        <v>297</v>
      </c>
      <c r="AT1139" s="143" t="s">
        <v>212</v>
      </c>
      <c r="AU1139" s="143" t="s">
        <v>82</v>
      </c>
      <c r="AY1139" s="18" t="s">
        <v>208</v>
      </c>
      <c r="BE1139" s="144">
        <f>IF(N1139="základní",J1139,0)</f>
        <v>0</v>
      </c>
      <c r="BF1139" s="144">
        <f>IF(N1139="snížená",J1139,0)</f>
        <v>0</v>
      </c>
      <c r="BG1139" s="144">
        <f>IF(N1139="zákl. přenesená",J1139,0)</f>
        <v>0</v>
      </c>
      <c r="BH1139" s="144">
        <f>IF(N1139="sníž. přenesená",J1139,0)</f>
        <v>0</v>
      </c>
      <c r="BI1139" s="144">
        <f>IF(N1139="nulová",J1139,0)</f>
        <v>0</v>
      </c>
      <c r="BJ1139" s="18" t="s">
        <v>80</v>
      </c>
      <c r="BK1139" s="144">
        <f>ROUND(I1139*H1139,2)</f>
        <v>0</v>
      </c>
      <c r="BL1139" s="18" t="s">
        <v>297</v>
      </c>
      <c r="BM1139" s="143" t="s">
        <v>360</v>
      </c>
    </row>
    <row r="1140" spans="2:47" s="1" customFormat="1" ht="19.5">
      <c r="B1140" s="33"/>
      <c r="D1140" s="145" t="s">
        <v>218</v>
      </c>
      <c r="F1140" s="146" t="s">
        <v>361</v>
      </c>
      <c r="I1140" s="147"/>
      <c r="L1140" s="33"/>
      <c r="M1140" s="148"/>
      <c r="T1140" s="54"/>
      <c r="AT1140" s="18" t="s">
        <v>218</v>
      </c>
      <c r="AU1140" s="18" t="s">
        <v>82</v>
      </c>
    </row>
    <row r="1141" spans="2:47" s="1" customFormat="1" ht="12">
      <c r="B1141" s="33"/>
      <c r="D1141" s="149" t="s">
        <v>220</v>
      </c>
      <c r="F1141" s="150" t="s">
        <v>362</v>
      </c>
      <c r="I1141" s="147"/>
      <c r="L1141" s="33"/>
      <c r="M1141" s="148"/>
      <c r="T1141" s="54"/>
      <c r="AT1141" s="18" t="s">
        <v>220</v>
      </c>
      <c r="AU1141" s="18" t="s">
        <v>82</v>
      </c>
    </row>
    <row r="1142" spans="2:51" s="13" customFormat="1" ht="12">
      <c r="B1142" s="157"/>
      <c r="D1142" s="145" t="s">
        <v>222</v>
      </c>
      <c r="E1142" s="158" t="s">
        <v>19</v>
      </c>
      <c r="F1142" s="159" t="s">
        <v>2747</v>
      </c>
      <c r="H1142" s="160">
        <v>22.4</v>
      </c>
      <c r="I1142" s="161"/>
      <c r="L1142" s="157"/>
      <c r="M1142" s="162"/>
      <c r="T1142" s="163"/>
      <c r="AT1142" s="158" t="s">
        <v>222</v>
      </c>
      <c r="AU1142" s="158" t="s">
        <v>82</v>
      </c>
      <c r="AV1142" s="13" t="s">
        <v>82</v>
      </c>
      <c r="AW1142" s="13" t="s">
        <v>35</v>
      </c>
      <c r="AX1142" s="13" t="s">
        <v>74</v>
      </c>
      <c r="AY1142" s="158" t="s">
        <v>208</v>
      </c>
    </row>
    <row r="1143" spans="2:51" s="13" customFormat="1" ht="12">
      <c r="B1143" s="157"/>
      <c r="D1143" s="145" t="s">
        <v>222</v>
      </c>
      <c r="E1143" s="158" t="s">
        <v>19</v>
      </c>
      <c r="F1143" s="159" t="s">
        <v>2748</v>
      </c>
      <c r="H1143" s="160">
        <v>-0.7</v>
      </c>
      <c r="I1143" s="161"/>
      <c r="L1143" s="157"/>
      <c r="M1143" s="162"/>
      <c r="T1143" s="163"/>
      <c r="AT1143" s="158" t="s">
        <v>222</v>
      </c>
      <c r="AU1143" s="158" t="s">
        <v>82</v>
      </c>
      <c r="AV1143" s="13" t="s">
        <v>82</v>
      </c>
      <c r="AW1143" s="13" t="s">
        <v>35</v>
      </c>
      <c r="AX1143" s="13" t="s">
        <v>74</v>
      </c>
      <c r="AY1143" s="158" t="s">
        <v>208</v>
      </c>
    </row>
    <row r="1144" spans="2:51" s="14" customFormat="1" ht="12">
      <c r="B1144" s="164"/>
      <c r="D1144" s="145" t="s">
        <v>222</v>
      </c>
      <c r="E1144" s="165" t="s">
        <v>19</v>
      </c>
      <c r="F1144" s="166" t="s">
        <v>226</v>
      </c>
      <c r="H1144" s="167">
        <v>21.7</v>
      </c>
      <c r="I1144" s="168"/>
      <c r="L1144" s="164"/>
      <c r="M1144" s="169"/>
      <c r="T1144" s="170"/>
      <c r="AT1144" s="165" t="s">
        <v>222</v>
      </c>
      <c r="AU1144" s="165" t="s">
        <v>82</v>
      </c>
      <c r="AV1144" s="14" t="s">
        <v>112</v>
      </c>
      <c r="AW1144" s="14" t="s">
        <v>35</v>
      </c>
      <c r="AX1144" s="14" t="s">
        <v>80</v>
      </c>
      <c r="AY1144" s="165" t="s">
        <v>208</v>
      </c>
    </row>
    <row r="1145" spans="2:65" s="1" customFormat="1" ht="16.5" customHeight="1">
      <c r="B1145" s="33"/>
      <c r="C1145" s="132" t="s">
        <v>364</v>
      </c>
      <c r="D1145" s="132" t="s">
        <v>212</v>
      </c>
      <c r="E1145" s="133" t="s">
        <v>365</v>
      </c>
      <c r="F1145" s="134" t="s">
        <v>366</v>
      </c>
      <c r="G1145" s="135" t="s">
        <v>367</v>
      </c>
      <c r="H1145" s="136">
        <v>3</v>
      </c>
      <c r="I1145" s="137"/>
      <c r="J1145" s="138">
        <f>ROUND(I1145*H1145,2)</f>
        <v>0</v>
      </c>
      <c r="K1145" s="134" t="s">
        <v>216</v>
      </c>
      <c r="L1145" s="33"/>
      <c r="M1145" s="139" t="s">
        <v>19</v>
      </c>
      <c r="N1145" s="140" t="s">
        <v>45</v>
      </c>
      <c r="P1145" s="141">
        <f>O1145*H1145</f>
        <v>0</v>
      </c>
      <c r="Q1145" s="141">
        <v>2.6E-05</v>
      </c>
      <c r="R1145" s="141">
        <f>Q1145*H1145</f>
        <v>7.8E-05</v>
      </c>
      <c r="S1145" s="141">
        <v>0</v>
      </c>
      <c r="T1145" s="142">
        <f>S1145*H1145</f>
        <v>0</v>
      </c>
      <c r="AR1145" s="143" t="s">
        <v>297</v>
      </c>
      <c r="AT1145" s="143" t="s">
        <v>212</v>
      </c>
      <c r="AU1145" s="143" t="s">
        <v>82</v>
      </c>
      <c r="AY1145" s="18" t="s">
        <v>208</v>
      </c>
      <c r="BE1145" s="144">
        <f>IF(N1145="základní",J1145,0)</f>
        <v>0</v>
      </c>
      <c r="BF1145" s="144">
        <f>IF(N1145="snížená",J1145,0)</f>
        <v>0</v>
      </c>
      <c r="BG1145" s="144">
        <f>IF(N1145="zákl. přenesená",J1145,0)</f>
        <v>0</v>
      </c>
      <c r="BH1145" s="144">
        <f>IF(N1145="sníž. přenesená",J1145,0)</f>
        <v>0</v>
      </c>
      <c r="BI1145" s="144">
        <f>IF(N1145="nulová",J1145,0)</f>
        <v>0</v>
      </c>
      <c r="BJ1145" s="18" t="s">
        <v>80</v>
      </c>
      <c r="BK1145" s="144">
        <f>ROUND(I1145*H1145,2)</f>
        <v>0</v>
      </c>
      <c r="BL1145" s="18" t="s">
        <v>297</v>
      </c>
      <c r="BM1145" s="143" t="s">
        <v>368</v>
      </c>
    </row>
    <row r="1146" spans="2:47" s="1" customFormat="1" ht="19.5">
      <c r="B1146" s="33"/>
      <c r="D1146" s="145" t="s">
        <v>218</v>
      </c>
      <c r="F1146" s="146" t="s">
        <v>369</v>
      </c>
      <c r="I1146" s="147"/>
      <c r="L1146" s="33"/>
      <c r="M1146" s="148"/>
      <c r="T1146" s="54"/>
      <c r="AT1146" s="18" t="s">
        <v>218</v>
      </c>
      <c r="AU1146" s="18" t="s">
        <v>82</v>
      </c>
    </row>
    <row r="1147" spans="2:47" s="1" customFormat="1" ht="12">
      <c r="B1147" s="33"/>
      <c r="D1147" s="149" t="s">
        <v>220</v>
      </c>
      <c r="F1147" s="150" t="s">
        <v>370</v>
      </c>
      <c r="I1147" s="147"/>
      <c r="L1147" s="33"/>
      <c r="M1147" s="148"/>
      <c r="T1147" s="54"/>
      <c r="AT1147" s="18" t="s">
        <v>220</v>
      </c>
      <c r="AU1147" s="18" t="s">
        <v>82</v>
      </c>
    </row>
    <row r="1148" spans="2:51" s="13" customFormat="1" ht="12">
      <c r="B1148" s="157"/>
      <c r="D1148" s="145" t="s">
        <v>222</v>
      </c>
      <c r="E1148" s="158" t="s">
        <v>19</v>
      </c>
      <c r="F1148" s="159" t="s">
        <v>2749</v>
      </c>
      <c r="H1148" s="160">
        <v>3</v>
      </c>
      <c r="I1148" s="161"/>
      <c r="L1148" s="157"/>
      <c r="M1148" s="162"/>
      <c r="T1148" s="163"/>
      <c r="AT1148" s="158" t="s">
        <v>222</v>
      </c>
      <c r="AU1148" s="158" t="s">
        <v>82</v>
      </c>
      <c r="AV1148" s="13" t="s">
        <v>82</v>
      </c>
      <c r="AW1148" s="13" t="s">
        <v>35</v>
      </c>
      <c r="AX1148" s="13" t="s">
        <v>80</v>
      </c>
      <c r="AY1148" s="158" t="s">
        <v>208</v>
      </c>
    </row>
    <row r="1149" spans="2:65" s="1" customFormat="1" ht="16.5" customHeight="1">
      <c r="B1149" s="33"/>
      <c r="C1149" s="171" t="s">
        <v>371</v>
      </c>
      <c r="D1149" s="171" t="s">
        <v>242</v>
      </c>
      <c r="E1149" s="172" t="s">
        <v>372</v>
      </c>
      <c r="F1149" s="173" t="s">
        <v>373</v>
      </c>
      <c r="G1149" s="174" t="s">
        <v>367</v>
      </c>
      <c r="H1149" s="175">
        <v>3</v>
      </c>
      <c r="I1149" s="176"/>
      <c r="J1149" s="177">
        <f>ROUND(I1149*H1149,2)</f>
        <v>0</v>
      </c>
      <c r="K1149" s="173" t="s">
        <v>216</v>
      </c>
      <c r="L1149" s="178"/>
      <c r="M1149" s="179" t="s">
        <v>19</v>
      </c>
      <c r="N1149" s="180" t="s">
        <v>45</v>
      </c>
      <c r="P1149" s="141">
        <f>O1149*H1149</f>
        <v>0</v>
      </c>
      <c r="Q1149" s="141">
        <v>0.0014</v>
      </c>
      <c r="R1149" s="141">
        <f>Q1149*H1149</f>
        <v>0.0042</v>
      </c>
      <c r="S1149" s="141">
        <v>0</v>
      </c>
      <c r="T1149" s="142">
        <f>S1149*H1149</f>
        <v>0</v>
      </c>
      <c r="AR1149" s="143" t="s">
        <v>304</v>
      </c>
      <c r="AT1149" s="143" t="s">
        <v>242</v>
      </c>
      <c r="AU1149" s="143" t="s">
        <v>82</v>
      </c>
      <c r="AY1149" s="18" t="s">
        <v>208</v>
      </c>
      <c r="BE1149" s="144">
        <f>IF(N1149="základní",J1149,0)</f>
        <v>0</v>
      </c>
      <c r="BF1149" s="144">
        <f>IF(N1149="snížená",J1149,0)</f>
        <v>0</v>
      </c>
      <c r="BG1149" s="144">
        <f>IF(N1149="zákl. přenesená",J1149,0)</f>
        <v>0</v>
      </c>
      <c r="BH1149" s="144">
        <f>IF(N1149="sníž. přenesená",J1149,0)</f>
        <v>0</v>
      </c>
      <c r="BI1149" s="144">
        <f>IF(N1149="nulová",J1149,0)</f>
        <v>0</v>
      </c>
      <c r="BJ1149" s="18" t="s">
        <v>80</v>
      </c>
      <c r="BK1149" s="144">
        <f>ROUND(I1149*H1149,2)</f>
        <v>0</v>
      </c>
      <c r="BL1149" s="18" t="s">
        <v>297</v>
      </c>
      <c r="BM1149" s="143" t="s">
        <v>374</v>
      </c>
    </row>
    <row r="1150" spans="2:47" s="1" customFormat="1" ht="12">
      <c r="B1150" s="33"/>
      <c r="D1150" s="145" t="s">
        <v>218</v>
      </c>
      <c r="F1150" s="146" t="s">
        <v>373</v>
      </c>
      <c r="I1150" s="147"/>
      <c r="L1150" s="33"/>
      <c r="M1150" s="148"/>
      <c r="T1150" s="54"/>
      <c r="AT1150" s="18" t="s">
        <v>218</v>
      </c>
      <c r="AU1150" s="18" t="s">
        <v>82</v>
      </c>
    </row>
    <row r="1151" spans="2:65" s="1" customFormat="1" ht="16.5" customHeight="1">
      <c r="B1151" s="33"/>
      <c r="C1151" s="132" t="s">
        <v>2750</v>
      </c>
      <c r="D1151" s="132" t="s">
        <v>212</v>
      </c>
      <c r="E1151" s="133" t="s">
        <v>2751</v>
      </c>
      <c r="F1151" s="134" t="s">
        <v>2752</v>
      </c>
      <c r="G1151" s="135" t="s">
        <v>367</v>
      </c>
      <c r="H1151" s="136">
        <v>3</v>
      </c>
      <c r="I1151" s="137"/>
      <c r="J1151" s="138">
        <f>ROUND(I1151*H1151,2)</f>
        <v>0</v>
      </c>
      <c r="K1151" s="134" t="s">
        <v>216</v>
      </c>
      <c r="L1151" s="33"/>
      <c r="M1151" s="139" t="s">
        <v>19</v>
      </c>
      <c r="N1151" s="140" t="s">
        <v>45</v>
      </c>
      <c r="P1151" s="141">
        <f>O1151*H1151</f>
        <v>0</v>
      </c>
      <c r="Q1151" s="141">
        <v>3.2E-05</v>
      </c>
      <c r="R1151" s="141">
        <f>Q1151*H1151</f>
        <v>9.6E-05</v>
      </c>
      <c r="S1151" s="141">
        <v>0</v>
      </c>
      <c r="T1151" s="142">
        <f>S1151*H1151</f>
        <v>0</v>
      </c>
      <c r="AR1151" s="143" t="s">
        <v>297</v>
      </c>
      <c r="AT1151" s="143" t="s">
        <v>212</v>
      </c>
      <c r="AU1151" s="143" t="s">
        <v>82</v>
      </c>
      <c r="AY1151" s="18" t="s">
        <v>208</v>
      </c>
      <c r="BE1151" s="144">
        <f>IF(N1151="základní",J1151,0)</f>
        <v>0</v>
      </c>
      <c r="BF1151" s="144">
        <f>IF(N1151="snížená",J1151,0)</f>
        <v>0</v>
      </c>
      <c r="BG1151" s="144">
        <f>IF(N1151="zákl. přenesená",J1151,0)</f>
        <v>0</v>
      </c>
      <c r="BH1151" s="144">
        <f>IF(N1151="sníž. přenesená",J1151,0)</f>
        <v>0</v>
      </c>
      <c r="BI1151" s="144">
        <f>IF(N1151="nulová",J1151,0)</f>
        <v>0</v>
      </c>
      <c r="BJ1151" s="18" t="s">
        <v>80</v>
      </c>
      <c r="BK1151" s="144">
        <f>ROUND(I1151*H1151,2)</f>
        <v>0</v>
      </c>
      <c r="BL1151" s="18" t="s">
        <v>297</v>
      </c>
      <c r="BM1151" s="143" t="s">
        <v>2753</v>
      </c>
    </row>
    <row r="1152" spans="2:47" s="1" customFormat="1" ht="12">
      <c r="B1152" s="33"/>
      <c r="D1152" s="145" t="s">
        <v>218</v>
      </c>
      <c r="F1152" s="146" t="s">
        <v>2754</v>
      </c>
      <c r="I1152" s="147"/>
      <c r="L1152" s="33"/>
      <c r="M1152" s="148"/>
      <c r="T1152" s="54"/>
      <c r="AT1152" s="18" t="s">
        <v>218</v>
      </c>
      <c r="AU1152" s="18" t="s">
        <v>82</v>
      </c>
    </row>
    <row r="1153" spans="2:47" s="1" customFormat="1" ht="12">
      <c r="B1153" s="33"/>
      <c r="D1153" s="149" t="s">
        <v>220</v>
      </c>
      <c r="F1153" s="150" t="s">
        <v>2755</v>
      </c>
      <c r="I1153" s="147"/>
      <c r="L1153" s="33"/>
      <c r="M1153" s="148"/>
      <c r="T1153" s="54"/>
      <c r="AT1153" s="18" t="s">
        <v>220</v>
      </c>
      <c r="AU1153" s="18" t="s">
        <v>82</v>
      </c>
    </row>
    <row r="1154" spans="2:65" s="1" customFormat="1" ht="16.5" customHeight="1">
      <c r="B1154" s="33"/>
      <c r="C1154" s="171" t="s">
        <v>2756</v>
      </c>
      <c r="D1154" s="171" t="s">
        <v>242</v>
      </c>
      <c r="E1154" s="172" t="s">
        <v>2757</v>
      </c>
      <c r="F1154" s="173" t="s">
        <v>2758</v>
      </c>
      <c r="G1154" s="174" t="s">
        <v>367</v>
      </c>
      <c r="H1154" s="175">
        <v>3</v>
      </c>
      <c r="I1154" s="176"/>
      <c r="J1154" s="177">
        <f>ROUND(I1154*H1154,2)</f>
        <v>0</v>
      </c>
      <c r="K1154" s="173" t="s">
        <v>216</v>
      </c>
      <c r="L1154" s="178"/>
      <c r="M1154" s="179" t="s">
        <v>19</v>
      </c>
      <c r="N1154" s="180" t="s">
        <v>45</v>
      </c>
      <c r="P1154" s="141">
        <f>O1154*H1154</f>
        <v>0</v>
      </c>
      <c r="Q1154" s="141">
        <v>0.0042</v>
      </c>
      <c r="R1154" s="141">
        <f>Q1154*H1154</f>
        <v>0.0126</v>
      </c>
      <c r="S1154" s="141">
        <v>0</v>
      </c>
      <c r="T1154" s="142">
        <f>S1154*H1154</f>
        <v>0</v>
      </c>
      <c r="AR1154" s="143" t="s">
        <v>304</v>
      </c>
      <c r="AT1154" s="143" t="s">
        <v>242</v>
      </c>
      <c r="AU1154" s="143" t="s">
        <v>82</v>
      </c>
      <c r="AY1154" s="18" t="s">
        <v>208</v>
      </c>
      <c r="BE1154" s="144">
        <f>IF(N1154="základní",J1154,0)</f>
        <v>0</v>
      </c>
      <c r="BF1154" s="144">
        <f>IF(N1154="snížená",J1154,0)</f>
        <v>0</v>
      </c>
      <c r="BG1154" s="144">
        <f>IF(N1154="zákl. přenesená",J1154,0)</f>
        <v>0</v>
      </c>
      <c r="BH1154" s="144">
        <f>IF(N1154="sníž. přenesená",J1154,0)</f>
        <v>0</v>
      </c>
      <c r="BI1154" s="144">
        <f>IF(N1154="nulová",J1154,0)</f>
        <v>0</v>
      </c>
      <c r="BJ1154" s="18" t="s">
        <v>80</v>
      </c>
      <c r="BK1154" s="144">
        <f>ROUND(I1154*H1154,2)</f>
        <v>0</v>
      </c>
      <c r="BL1154" s="18" t="s">
        <v>297</v>
      </c>
      <c r="BM1154" s="143" t="s">
        <v>2759</v>
      </c>
    </row>
    <row r="1155" spans="2:47" s="1" customFormat="1" ht="12">
      <c r="B1155" s="33"/>
      <c r="D1155" s="145" t="s">
        <v>218</v>
      </c>
      <c r="F1155" s="146" t="s">
        <v>2758</v>
      </c>
      <c r="I1155" s="147"/>
      <c r="L1155" s="33"/>
      <c r="M1155" s="148"/>
      <c r="T1155" s="54"/>
      <c r="AT1155" s="18" t="s">
        <v>218</v>
      </c>
      <c r="AU1155" s="18" t="s">
        <v>82</v>
      </c>
    </row>
    <row r="1156" spans="2:65" s="1" customFormat="1" ht="16.5" customHeight="1">
      <c r="B1156" s="33"/>
      <c r="C1156" s="132" t="s">
        <v>375</v>
      </c>
      <c r="D1156" s="132" t="s">
        <v>212</v>
      </c>
      <c r="E1156" s="133" t="s">
        <v>376</v>
      </c>
      <c r="F1156" s="134" t="s">
        <v>377</v>
      </c>
      <c r="G1156" s="135" t="s">
        <v>286</v>
      </c>
      <c r="H1156" s="136">
        <v>5.339</v>
      </c>
      <c r="I1156" s="137"/>
      <c r="J1156" s="138">
        <f>ROUND(I1156*H1156,2)</f>
        <v>0</v>
      </c>
      <c r="K1156" s="134" t="s">
        <v>216</v>
      </c>
      <c r="L1156" s="33"/>
      <c r="M1156" s="139" t="s">
        <v>19</v>
      </c>
      <c r="N1156" s="140" t="s">
        <v>45</v>
      </c>
      <c r="P1156" s="141">
        <f>O1156*H1156</f>
        <v>0</v>
      </c>
      <c r="Q1156" s="141">
        <v>0</v>
      </c>
      <c r="R1156" s="141">
        <f>Q1156*H1156</f>
        <v>0</v>
      </c>
      <c r="S1156" s="141">
        <v>0</v>
      </c>
      <c r="T1156" s="142">
        <f>S1156*H1156</f>
        <v>0</v>
      </c>
      <c r="AR1156" s="143" t="s">
        <v>297</v>
      </c>
      <c r="AT1156" s="143" t="s">
        <v>212</v>
      </c>
      <c r="AU1156" s="143" t="s">
        <v>82</v>
      </c>
      <c r="AY1156" s="18" t="s">
        <v>208</v>
      </c>
      <c r="BE1156" s="144">
        <f>IF(N1156="základní",J1156,0)</f>
        <v>0</v>
      </c>
      <c r="BF1156" s="144">
        <f>IF(N1156="snížená",J1156,0)</f>
        <v>0</v>
      </c>
      <c r="BG1156" s="144">
        <f>IF(N1156="zákl. přenesená",J1156,0)</f>
        <v>0</v>
      </c>
      <c r="BH1156" s="144">
        <f>IF(N1156="sníž. přenesená",J1156,0)</f>
        <v>0</v>
      </c>
      <c r="BI1156" s="144">
        <f>IF(N1156="nulová",J1156,0)</f>
        <v>0</v>
      </c>
      <c r="BJ1156" s="18" t="s">
        <v>80</v>
      </c>
      <c r="BK1156" s="144">
        <f>ROUND(I1156*H1156,2)</f>
        <v>0</v>
      </c>
      <c r="BL1156" s="18" t="s">
        <v>297</v>
      </c>
      <c r="BM1156" s="143" t="s">
        <v>378</v>
      </c>
    </row>
    <row r="1157" spans="2:47" s="1" customFormat="1" ht="19.5">
      <c r="B1157" s="33"/>
      <c r="D1157" s="145" t="s">
        <v>218</v>
      </c>
      <c r="F1157" s="146" t="s">
        <v>379</v>
      </c>
      <c r="I1157" s="147"/>
      <c r="L1157" s="33"/>
      <c r="M1157" s="148"/>
      <c r="T1157" s="54"/>
      <c r="AT1157" s="18" t="s">
        <v>218</v>
      </c>
      <c r="AU1157" s="18" t="s">
        <v>82</v>
      </c>
    </row>
    <row r="1158" spans="2:47" s="1" customFormat="1" ht="12">
      <c r="B1158" s="33"/>
      <c r="D1158" s="149" t="s">
        <v>220</v>
      </c>
      <c r="F1158" s="150" t="s">
        <v>380</v>
      </c>
      <c r="I1158" s="147"/>
      <c r="L1158" s="33"/>
      <c r="M1158" s="148"/>
      <c r="T1158" s="54"/>
      <c r="AT1158" s="18" t="s">
        <v>220</v>
      </c>
      <c r="AU1158" s="18" t="s">
        <v>82</v>
      </c>
    </row>
    <row r="1159" spans="2:51" s="13" customFormat="1" ht="12">
      <c r="B1159" s="157"/>
      <c r="D1159" s="145" t="s">
        <v>222</v>
      </c>
      <c r="E1159" s="158" t="s">
        <v>19</v>
      </c>
      <c r="F1159" s="159" t="s">
        <v>2760</v>
      </c>
      <c r="H1159" s="160">
        <v>5.339</v>
      </c>
      <c r="I1159" s="161"/>
      <c r="L1159" s="157"/>
      <c r="M1159" s="162"/>
      <c r="T1159" s="163"/>
      <c r="AT1159" s="158" t="s">
        <v>222</v>
      </c>
      <c r="AU1159" s="158" t="s">
        <v>82</v>
      </c>
      <c r="AV1159" s="13" t="s">
        <v>82</v>
      </c>
      <c r="AW1159" s="13" t="s">
        <v>35</v>
      </c>
      <c r="AX1159" s="13" t="s">
        <v>80</v>
      </c>
      <c r="AY1159" s="158" t="s">
        <v>208</v>
      </c>
    </row>
    <row r="1160" spans="2:63" s="11" customFormat="1" ht="22.9" customHeight="1">
      <c r="B1160" s="120"/>
      <c r="D1160" s="121" t="s">
        <v>73</v>
      </c>
      <c r="E1160" s="130" t="s">
        <v>835</v>
      </c>
      <c r="F1160" s="130" t="s">
        <v>836</v>
      </c>
      <c r="I1160" s="123"/>
      <c r="J1160" s="131">
        <f>BK1160</f>
        <v>0</v>
      </c>
      <c r="L1160" s="120"/>
      <c r="M1160" s="125"/>
      <c r="P1160" s="126">
        <f>SUM(P1161:P1252)</f>
        <v>0</v>
      </c>
      <c r="R1160" s="126">
        <f>SUM(R1161:R1252)</f>
        <v>0.374915456592</v>
      </c>
      <c r="T1160" s="127">
        <f>SUM(T1161:T1252)</f>
        <v>0.00668</v>
      </c>
      <c r="AR1160" s="121" t="s">
        <v>82</v>
      </c>
      <c r="AT1160" s="128" t="s">
        <v>73</v>
      </c>
      <c r="AU1160" s="128" t="s">
        <v>80</v>
      </c>
      <c r="AY1160" s="121" t="s">
        <v>208</v>
      </c>
      <c r="BK1160" s="129">
        <f>SUM(BK1161:BK1252)</f>
        <v>0</v>
      </c>
    </row>
    <row r="1161" spans="2:65" s="1" customFormat="1" ht="16.5" customHeight="1">
      <c r="B1161" s="33"/>
      <c r="C1161" s="132" t="s">
        <v>2761</v>
      </c>
      <c r="D1161" s="132" t="s">
        <v>212</v>
      </c>
      <c r="E1161" s="133" t="s">
        <v>2762</v>
      </c>
      <c r="F1161" s="134" t="s">
        <v>2763</v>
      </c>
      <c r="G1161" s="135" t="s">
        <v>236</v>
      </c>
      <c r="H1161" s="136">
        <v>4</v>
      </c>
      <c r="I1161" s="137"/>
      <c r="J1161" s="138">
        <f>ROUND(I1161*H1161,2)</f>
        <v>0</v>
      </c>
      <c r="K1161" s="134" t="s">
        <v>216</v>
      </c>
      <c r="L1161" s="33"/>
      <c r="M1161" s="139" t="s">
        <v>19</v>
      </c>
      <c r="N1161" s="140" t="s">
        <v>45</v>
      </c>
      <c r="P1161" s="141">
        <f>O1161*H1161</f>
        <v>0</v>
      </c>
      <c r="Q1161" s="141">
        <v>0</v>
      </c>
      <c r="R1161" s="141">
        <f>Q1161*H1161</f>
        <v>0</v>
      </c>
      <c r="S1161" s="141">
        <v>0.00167</v>
      </c>
      <c r="T1161" s="142">
        <f>S1161*H1161</f>
        <v>0.00668</v>
      </c>
      <c r="AR1161" s="143" t="s">
        <v>297</v>
      </c>
      <c r="AT1161" s="143" t="s">
        <v>212</v>
      </c>
      <c r="AU1161" s="143" t="s">
        <v>82</v>
      </c>
      <c r="AY1161" s="18" t="s">
        <v>208</v>
      </c>
      <c r="BE1161" s="144">
        <f>IF(N1161="základní",J1161,0)</f>
        <v>0</v>
      </c>
      <c r="BF1161" s="144">
        <f>IF(N1161="snížená",J1161,0)</f>
        <v>0</v>
      </c>
      <c r="BG1161" s="144">
        <f>IF(N1161="zákl. přenesená",J1161,0)</f>
        <v>0</v>
      </c>
      <c r="BH1161" s="144">
        <f>IF(N1161="sníž. přenesená",J1161,0)</f>
        <v>0</v>
      </c>
      <c r="BI1161" s="144">
        <f>IF(N1161="nulová",J1161,0)</f>
        <v>0</v>
      </c>
      <c r="BJ1161" s="18" t="s">
        <v>80</v>
      </c>
      <c r="BK1161" s="144">
        <f>ROUND(I1161*H1161,2)</f>
        <v>0</v>
      </c>
      <c r="BL1161" s="18" t="s">
        <v>297</v>
      </c>
      <c r="BM1161" s="143" t="s">
        <v>2764</v>
      </c>
    </row>
    <row r="1162" spans="2:47" s="1" customFormat="1" ht="12">
      <c r="B1162" s="33"/>
      <c r="D1162" s="145" t="s">
        <v>218</v>
      </c>
      <c r="F1162" s="146" t="s">
        <v>2765</v>
      </c>
      <c r="I1162" s="147"/>
      <c r="L1162" s="33"/>
      <c r="M1162" s="148"/>
      <c r="T1162" s="54"/>
      <c r="AT1162" s="18" t="s">
        <v>218</v>
      </c>
      <c r="AU1162" s="18" t="s">
        <v>82</v>
      </c>
    </row>
    <row r="1163" spans="2:47" s="1" customFormat="1" ht="12">
      <c r="B1163" s="33"/>
      <c r="D1163" s="149" t="s">
        <v>220</v>
      </c>
      <c r="F1163" s="150" t="s">
        <v>2766</v>
      </c>
      <c r="I1163" s="147"/>
      <c r="L1163" s="33"/>
      <c r="M1163" s="148"/>
      <c r="T1163" s="54"/>
      <c r="AT1163" s="18" t="s">
        <v>220</v>
      </c>
      <c r="AU1163" s="18" t="s">
        <v>82</v>
      </c>
    </row>
    <row r="1164" spans="2:65" s="1" customFormat="1" ht="21.75" customHeight="1">
      <c r="B1164" s="33"/>
      <c r="C1164" s="132" t="s">
        <v>2767</v>
      </c>
      <c r="D1164" s="132" t="s">
        <v>212</v>
      </c>
      <c r="E1164" s="133" t="s">
        <v>2768</v>
      </c>
      <c r="F1164" s="134" t="s">
        <v>2769</v>
      </c>
      <c r="G1164" s="135" t="s">
        <v>236</v>
      </c>
      <c r="H1164" s="136">
        <v>44.85</v>
      </c>
      <c r="I1164" s="137"/>
      <c r="J1164" s="138">
        <f>ROUND(I1164*H1164,2)</f>
        <v>0</v>
      </c>
      <c r="K1164" s="134" t="s">
        <v>216</v>
      </c>
      <c r="L1164" s="33"/>
      <c r="M1164" s="139" t="s">
        <v>19</v>
      </c>
      <c r="N1164" s="140" t="s">
        <v>45</v>
      </c>
      <c r="P1164" s="141">
        <f>O1164*H1164</f>
        <v>0</v>
      </c>
      <c r="Q1164" s="141">
        <v>0.000937</v>
      </c>
      <c r="R1164" s="141">
        <f>Q1164*H1164</f>
        <v>0.042024450000000005</v>
      </c>
      <c r="S1164" s="141">
        <v>0</v>
      </c>
      <c r="T1164" s="142">
        <f>S1164*H1164</f>
        <v>0</v>
      </c>
      <c r="AR1164" s="143" t="s">
        <v>297</v>
      </c>
      <c r="AT1164" s="143" t="s">
        <v>212</v>
      </c>
      <c r="AU1164" s="143" t="s">
        <v>82</v>
      </c>
      <c r="AY1164" s="18" t="s">
        <v>208</v>
      </c>
      <c r="BE1164" s="144">
        <f>IF(N1164="základní",J1164,0)</f>
        <v>0</v>
      </c>
      <c r="BF1164" s="144">
        <f>IF(N1164="snížená",J1164,0)</f>
        <v>0</v>
      </c>
      <c r="BG1164" s="144">
        <f>IF(N1164="zákl. přenesená",J1164,0)</f>
        <v>0</v>
      </c>
      <c r="BH1164" s="144">
        <f>IF(N1164="sníž. přenesená",J1164,0)</f>
        <v>0</v>
      </c>
      <c r="BI1164" s="144">
        <f>IF(N1164="nulová",J1164,0)</f>
        <v>0</v>
      </c>
      <c r="BJ1164" s="18" t="s">
        <v>80</v>
      </c>
      <c r="BK1164" s="144">
        <f>ROUND(I1164*H1164,2)</f>
        <v>0</v>
      </c>
      <c r="BL1164" s="18" t="s">
        <v>297</v>
      </c>
      <c r="BM1164" s="143" t="s">
        <v>2770</v>
      </c>
    </row>
    <row r="1165" spans="2:47" s="1" customFormat="1" ht="12">
      <c r="B1165" s="33"/>
      <c r="D1165" s="145" t="s">
        <v>218</v>
      </c>
      <c r="F1165" s="146" t="s">
        <v>2771</v>
      </c>
      <c r="I1165" s="147"/>
      <c r="L1165" s="33"/>
      <c r="M1165" s="148"/>
      <c r="T1165" s="54"/>
      <c r="AT1165" s="18" t="s">
        <v>218</v>
      </c>
      <c r="AU1165" s="18" t="s">
        <v>82</v>
      </c>
    </row>
    <row r="1166" spans="2:47" s="1" customFormat="1" ht="12">
      <c r="B1166" s="33"/>
      <c r="D1166" s="149" t="s">
        <v>220</v>
      </c>
      <c r="F1166" s="150" t="s">
        <v>2772</v>
      </c>
      <c r="I1166" s="147"/>
      <c r="L1166" s="33"/>
      <c r="M1166" s="148"/>
      <c r="T1166" s="54"/>
      <c r="AT1166" s="18" t="s">
        <v>220</v>
      </c>
      <c r="AU1166" s="18" t="s">
        <v>82</v>
      </c>
    </row>
    <row r="1167" spans="2:51" s="12" customFormat="1" ht="12">
      <c r="B1167" s="151"/>
      <c r="D1167" s="145" t="s">
        <v>222</v>
      </c>
      <c r="E1167" s="152" t="s">
        <v>19</v>
      </c>
      <c r="F1167" s="153" t="s">
        <v>2773</v>
      </c>
      <c r="H1167" s="152" t="s">
        <v>19</v>
      </c>
      <c r="I1167" s="154"/>
      <c r="L1167" s="151"/>
      <c r="M1167" s="155"/>
      <c r="T1167" s="156"/>
      <c r="AT1167" s="152" t="s">
        <v>222</v>
      </c>
      <c r="AU1167" s="152" t="s">
        <v>82</v>
      </c>
      <c r="AV1167" s="12" t="s">
        <v>80</v>
      </c>
      <c r="AW1167" s="12" t="s">
        <v>35</v>
      </c>
      <c r="AX1167" s="12" t="s">
        <v>74</v>
      </c>
      <c r="AY1167" s="152" t="s">
        <v>208</v>
      </c>
    </row>
    <row r="1168" spans="2:51" s="13" customFormat="1" ht="12">
      <c r="B1168" s="157"/>
      <c r="D1168" s="145" t="s">
        <v>222</v>
      </c>
      <c r="E1168" s="158" t="s">
        <v>19</v>
      </c>
      <c r="F1168" s="159" t="s">
        <v>2774</v>
      </c>
      <c r="H1168" s="160">
        <v>41.8</v>
      </c>
      <c r="I1168" s="161"/>
      <c r="L1168" s="157"/>
      <c r="M1168" s="162"/>
      <c r="T1168" s="163"/>
      <c r="AT1168" s="158" t="s">
        <v>222</v>
      </c>
      <c r="AU1168" s="158" t="s">
        <v>82</v>
      </c>
      <c r="AV1168" s="13" t="s">
        <v>82</v>
      </c>
      <c r="AW1168" s="13" t="s">
        <v>35</v>
      </c>
      <c r="AX1168" s="13" t="s">
        <v>74</v>
      </c>
      <c r="AY1168" s="158" t="s">
        <v>208</v>
      </c>
    </row>
    <row r="1169" spans="2:51" s="12" customFormat="1" ht="12">
      <c r="B1169" s="151"/>
      <c r="D1169" s="145" t="s">
        <v>222</v>
      </c>
      <c r="E1169" s="152" t="s">
        <v>19</v>
      </c>
      <c r="F1169" s="153" t="s">
        <v>2775</v>
      </c>
      <c r="H1169" s="152" t="s">
        <v>19</v>
      </c>
      <c r="I1169" s="154"/>
      <c r="L1169" s="151"/>
      <c r="M1169" s="155"/>
      <c r="T1169" s="156"/>
      <c r="AT1169" s="152" t="s">
        <v>222</v>
      </c>
      <c r="AU1169" s="152" t="s">
        <v>82</v>
      </c>
      <c r="AV1169" s="12" t="s">
        <v>80</v>
      </c>
      <c r="AW1169" s="12" t="s">
        <v>35</v>
      </c>
      <c r="AX1169" s="12" t="s">
        <v>74</v>
      </c>
      <c r="AY1169" s="152" t="s">
        <v>208</v>
      </c>
    </row>
    <row r="1170" spans="2:51" s="13" customFormat="1" ht="12">
      <c r="B1170" s="157"/>
      <c r="D1170" s="145" t="s">
        <v>222</v>
      </c>
      <c r="E1170" s="158" t="s">
        <v>19</v>
      </c>
      <c r="F1170" s="159" t="s">
        <v>2776</v>
      </c>
      <c r="H1170" s="160">
        <v>3.05</v>
      </c>
      <c r="I1170" s="161"/>
      <c r="L1170" s="157"/>
      <c r="M1170" s="162"/>
      <c r="T1170" s="163"/>
      <c r="AT1170" s="158" t="s">
        <v>222</v>
      </c>
      <c r="AU1170" s="158" t="s">
        <v>82</v>
      </c>
      <c r="AV1170" s="13" t="s">
        <v>82</v>
      </c>
      <c r="AW1170" s="13" t="s">
        <v>35</v>
      </c>
      <c r="AX1170" s="13" t="s">
        <v>74</v>
      </c>
      <c r="AY1170" s="158" t="s">
        <v>208</v>
      </c>
    </row>
    <row r="1171" spans="2:51" s="14" customFormat="1" ht="12">
      <c r="B1171" s="164"/>
      <c r="D1171" s="145" t="s">
        <v>222</v>
      </c>
      <c r="E1171" s="165" t="s">
        <v>19</v>
      </c>
      <c r="F1171" s="166" t="s">
        <v>226</v>
      </c>
      <c r="H1171" s="167">
        <v>44.85</v>
      </c>
      <c r="I1171" s="168"/>
      <c r="L1171" s="164"/>
      <c r="M1171" s="169"/>
      <c r="T1171" s="170"/>
      <c r="AT1171" s="165" t="s">
        <v>222</v>
      </c>
      <c r="AU1171" s="165" t="s">
        <v>82</v>
      </c>
      <c r="AV1171" s="14" t="s">
        <v>112</v>
      </c>
      <c r="AW1171" s="14" t="s">
        <v>35</v>
      </c>
      <c r="AX1171" s="14" t="s">
        <v>80</v>
      </c>
      <c r="AY1171" s="165" t="s">
        <v>208</v>
      </c>
    </row>
    <row r="1172" spans="2:65" s="1" customFormat="1" ht="21.75" customHeight="1">
      <c r="B1172" s="33"/>
      <c r="C1172" s="132" t="s">
        <v>2777</v>
      </c>
      <c r="D1172" s="132" t="s">
        <v>212</v>
      </c>
      <c r="E1172" s="133" t="s">
        <v>2778</v>
      </c>
      <c r="F1172" s="134" t="s">
        <v>2779</v>
      </c>
      <c r="G1172" s="135" t="s">
        <v>236</v>
      </c>
      <c r="H1172" s="136">
        <v>61.8</v>
      </c>
      <c r="I1172" s="137"/>
      <c r="J1172" s="138">
        <f>ROUND(I1172*H1172,2)</f>
        <v>0</v>
      </c>
      <c r="K1172" s="134" t="s">
        <v>216</v>
      </c>
      <c r="L1172" s="33"/>
      <c r="M1172" s="139" t="s">
        <v>19</v>
      </c>
      <c r="N1172" s="140" t="s">
        <v>45</v>
      </c>
      <c r="P1172" s="141">
        <f>O1172*H1172</f>
        <v>0</v>
      </c>
      <c r="Q1172" s="141">
        <v>0.003348</v>
      </c>
      <c r="R1172" s="141">
        <f>Q1172*H1172</f>
        <v>0.2069064</v>
      </c>
      <c r="S1172" s="141">
        <v>0</v>
      </c>
      <c r="T1172" s="142">
        <f>S1172*H1172</f>
        <v>0</v>
      </c>
      <c r="AR1172" s="143" t="s">
        <v>297</v>
      </c>
      <c r="AT1172" s="143" t="s">
        <v>212</v>
      </c>
      <c r="AU1172" s="143" t="s">
        <v>82</v>
      </c>
      <c r="AY1172" s="18" t="s">
        <v>208</v>
      </c>
      <c r="BE1172" s="144">
        <f>IF(N1172="základní",J1172,0)</f>
        <v>0</v>
      </c>
      <c r="BF1172" s="144">
        <f>IF(N1172="snížená",J1172,0)</f>
        <v>0</v>
      </c>
      <c r="BG1172" s="144">
        <f>IF(N1172="zákl. přenesená",J1172,0)</f>
        <v>0</v>
      </c>
      <c r="BH1172" s="144">
        <f>IF(N1172="sníž. přenesená",J1172,0)</f>
        <v>0</v>
      </c>
      <c r="BI1172" s="144">
        <f>IF(N1172="nulová",J1172,0)</f>
        <v>0</v>
      </c>
      <c r="BJ1172" s="18" t="s">
        <v>80</v>
      </c>
      <c r="BK1172" s="144">
        <f>ROUND(I1172*H1172,2)</f>
        <v>0</v>
      </c>
      <c r="BL1172" s="18" t="s">
        <v>297</v>
      </c>
      <c r="BM1172" s="143" t="s">
        <v>2780</v>
      </c>
    </row>
    <row r="1173" spans="2:47" s="1" customFormat="1" ht="12">
      <c r="B1173" s="33"/>
      <c r="D1173" s="145" t="s">
        <v>218</v>
      </c>
      <c r="F1173" s="146" t="s">
        <v>2781</v>
      </c>
      <c r="I1173" s="147"/>
      <c r="L1173" s="33"/>
      <c r="M1173" s="148"/>
      <c r="T1173" s="54"/>
      <c r="AT1173" s="18" t="s">
        <v>218</v>
      </c>
      <c r="AU1173" s="18" t="s">
        <v>82</v>
      </c>
    </row>
    <row r="1174" spans="2:47" s="1" customFormat="1" ht="12">
      <c r="B1174" s="33"/>
      <c r="D1174" s="149" t="s">
        <v>220</v>
      </c>
      <c r="F1174" s="150" t="s">
        <v>2782</v>
      </c>
      <c r="I1174" s="147"/>
      <c r="L1174" s="33"/>
      <c r="M1174" s="148"/>
      <c r="T1174" s="54"/>
      <c r="AT1174" s="18" t="s">
        <v>220</v>
      </c>
      <c r="AU1174" s="18" t="s">
        <v>82</v>
      </c>
    </row>
    <row r="1175" spans="2:51" s="12" customFormat="1" ht="12">
      <c r="B1175" s="151"/>
      <c r="D1175" s="145" t="s">
        <v>222</v>
      </c>
      <c r="E1175" s="152" t="s">
        <v>19</v>
      </c>
      <c r="F1175" s="153" t="s">
        <v>2783</v>
      </c>
      <c r="H1175" s="152" t="s">
        <v>19</v>
      </c>
      <c r="I1175" s="154"/>
      <c r="L1175" s="151"/>
      <c r="M1175" s="155"/>
      <c r="T1175" s="156"/>
      <c r="AT1175" s="152" t="s">
        <v>222</v>
      </c>
      <c r="AU1175" s="152" t="s">
        <v>82</v>
      </c>
      <c r="AV1175" s="12" t="s">
        <v>80</v>
      </c>
      <c r="AW1175" s="12" t="s">
        <v>35</v>
      </c>
      <c r="AX1175" s="12" t="s">
        <v>74</v>
      </c>
      <c r="AY1175" s="152" t="s">
        <v>208</v>
      </c>
    </row>
    <row r="1176" spans="2:51" s="13" customFormat="1" ht="12">
      <c r="B1176" s="157"/>
      <c r="D1176" s="145" t="s">
        <v>222</v>
      </c>
      <c r="E1176" s="158" t="s">
        <v>19</v>
      </c>
      <c r="F1176" s="159" t="s">
        <v>2784</v>
      </c>
      <c r="H1176" s="160">
        <v>20</v>
      </c>
      <c r="I1176" s="161"/>
      <c r="L1176" s="157"/>
      <c r="M1176" s="162"/>
      <c r="T1176" s="163"/>
      <c r="AT1176" s="158" t="s">
        <v>222</v>
      </c>
      <c r="AU1176" s="158" t="s">
        <v>82</v>
      </c>
      <c r="AV1176" s="13" t="s">
        <v>82</v>
      </c>
      <c r="AW1176" s="13" t="s">
        <v>35</v>
      </c>
      <c r="AX1176" s="13" t="s">
        <v>74</v>
      </c>
      <c r="AY1176" s="158" t="s">
        <v>208</v>
      </c>
    </row>
    <row r="1177" spans="2:51" s="12" customFormat="1" ht="12">
      <c r="B1177" s="151"/>
      <c r="D1177" s="145" t="s">
        <v>222</v>
      </c>
      <c r="E1177" s="152" t="s">
        <v>19</v>
      </c>
      <c r="F1177" s="153" t="s">
        <v>2785</v>
      </c>
      <c r="H1177" s="152" t="s">
        <v>19</v>
      </c>
      <c r="I1177" s="154"/>
      <c r="L1177" s="151"/>
      <c r="M1177" s="155"/>
      <c r="T1177" s="156"/>
      <c r="AT1177" s="152" t="s">
        <v>222</v>
      </c>
      <c r="AU1177" s="152" t="s">
        <v>82</v>
      </c>
      <c r="AV1177" s="12" t="s">
        <v>80</v>
      </c>
      <c r="AW1177" s="12" t="s">
        <v>35</v>
      </c>
      <c r="AX1177" s="12" t="s">
        <v>74</v>
      </c>
      <c r="AY1177" s="152" t="s">
        <v>208</v>
      </c>
    </row>
    <row r="1178" spans="2:51" s="13" customFormat="1" ht="12">
      <c r="B1178" s="157"/>
      <c r="D1178" s="145" t="s">
        <v>222</v>
      </c>
      <c r="E1178" s="158" t="s">
        <v>19</v>
      </c>
      <c r="F1178" s="159" t="s">
        <v>2786</v>
      </c>
      <c r="H1178" s="160">
        <v>41.8</v>
      </c>
      <c r="I1178" s="161"/>
      <c r="L1178" s="157"/>
      <c r="M1178" s="162"/>
      <c r="T1178" s="163"/>
      <c r="AT1178" s="158" t="s">
        <v>222</v>
      </c>
      <c r="AU1178" s="158" t="s">
        <v>82</v>
      </c>
      <c r="AV1178" s="13" t="s">
        <v>82</v>
      </c>
      <c r="AW1178" s="13" t="s">
        <v>35</v>
      </c>
      <c r="AX1178" s="13" t="s">
        <v>74</v>
      </c>
      <c r="AY1178" s="158" t="s">
        <v>208</v>
      </c>
    </row>
    <row r="1179" spans="2:51" s="14" customFormat="1" ht="12">
      <c r="B1179" s="164"/>
      <c r="D1179" s="145" t="s">
        <v>222</v>
      </c>
      <c r="E1179" s="165" t="s">
        <v>19</v>
      </c>
      <c r="F1179" s="166" t="s">
        <v>226</v>
      </c>
      <c r="H1179" s="167">
        <v>61.8</v>
      </c>
      <c r="I1179" s="168"/>
      <c r="L1179" s="164"/>
      <c r="M1179" s="169"/>
      <c r="T1179" s="170"/>
      <c r="AT1179" s="165" t="s">
        <v>222</v>
      </c>
      <c r="AU1179" s="165" t="s">
        <v>82</v>
      </c>
      <c r="AV1179" s="14" t="s">
        <v>112</v>
      </c>
      <c r="AW1179" s="14" t="s">
        <v>35</v>
      </c>
      <c r="AX1179" s="14" t="s">
        <v>80</v>
      </c>
      <c r="AY1179" s="165" t="s">
        <v>208</v>
      </c>
    </row>
    <row r="1180" spans="2:65" s="1" customFormat="1" ht="16.5" customHeight="1">
      <c r="B1180" s="33"/>
      <c r="C1180" s="132" t="s">
        <v>2787</v>
      </c>
      <c r="D1180" s="132" t="s">
        <v>212</v>
      </c>
      <c r="E1180" s="133" t="s">
        <v>2788</v>
      </c>
      <c r="F1180" s="134" t="s">
        <v>2789</v>
      </c>
      <c r="G1180" s="135" t="s">
        <v>236</v>
      </c>
      <c r="H1180" s="136">
        <v>35</v>
      </c>
      <c r="I1180" s="137"/>
      <c r="J1180" s="138">
        <f>ROUND(I1180*H1180,2)</f>
        <v>0</v>
      </c>
      <c r="K1180" s="134" t="s">
        <v>216</v>
      </c>
      <c r="L1180" s="33"/>
      <c r="M1180" s="139" t="s">
        <v>19</v>
      </c>
      <c r="N1180" s="140" t="s">
        <v>45</v>
      </c>
      <c r="P1180" s="141">
        <f>O1180*H1180</f>
        <v>0</v>
      </c>
      <c r="Q1180" s="141">
        <v>0.001081466</v>
      </c>
      <c r="R1180" s="141">
        <f>Q1180*H1180</f>
        <v>0.03785131</v>
      </c>
      <c r="S1180" s="141">
        <v>0</v>
      </c>
      <c r="T1180" s="142">
        <f>S1180*H1180</f>
        <v>0</v>
      </c>
      <c r="AR1180" s="143" t="s">
        <v>297</v>
      </c>
      <c r="AT1180" s="143" t="s">
        <v>212</v>
      </c>
      <c r="AU1180" s="143" t="s">
        <v>82</v>
      </c>
      <c r="AY1180" s="18" t="s">
        <v>208</v>
      </c>
      <c r="BE1180" s="144">
        <f>IF(N1180="základní",J1180,0)</f>
        <v>0</v>
      </c>
      <c r="BF1180" s="144">
        <f>IF(N1180="snížená",J1180,0)</f>
        <v>0</v>
      </c>
      <c r="BG1180" s="144">
        <f>IF(N1180="zákl. přenesená",J1180,0)</f>
        <v>0</v>
      </c>
      <c r="BH1180" s="144">
        <f>IF(N1180="sníž. přenesená",J1180,0)</f>
        <v>0</v>
      </c>
      <c r="BI1180" s="144">
        <f>IF(N1180="nulová",J1180,0)</f>
        <v>0</v>
      </c>
      <c r="BJ1180" s="18" t="s">
        <v>80</v>
      </c>
      <c r="BK1180" s="144">
        <f>ROUND(I1180*H1180,2)</f>
        <v>0</v>
      </c>
      <c r="BL1180" s="18" t="s">
        <v>297</v>
      </c>
      <c r="BM1180" s="143" t="s">
        <v>2790</v>
      </c>
    </row>
    <row r="1181" spans="2:47" s="1" customFormat="1" ht="12">
      <c r="B1181" s="33"/>
      <c r="D1181" s="145" t="s">
        <v>218</v>
      </c>
      <c r="F1181" s="146" t="s">
        <v>2791</v>
      </c>
      <c r="I1181" s="147"/>
      <c r="L1181" s="33"/>
      <c r="M1181" s="148"/>
      <c r="T1181" s="54"/>
      <c r="AT1181" s="18" t="s">
        <v>218</v>
      </c>
      <c r="AU1181" s="18" t="s">
        <v>82</v>
      </c>
    </row>
    <row r="1182" spans="2:47" s="1" customFormat="1" ht="12">
      <c r="B1182" s="33"/>
      <c r="D1182" s="149" t="s">
        <v>220</v>
      </c>
      <c r="F1182" s="150" t="s">
        <v>2792</v>
      </c>
      <c r="I1182" s="147"/>
      <c r="L1182" s="33"/>
      <c r="M1182" s="148"/>
      <c r="T1182" s="54"/>
      <c r="AT1182" s="18" t="s">
        <v>220</v>
      </c>
      <c r="AU1182" s="18" t="s">
        <v>82</v>
      </c>
    </row>
    <row r="1183" spans="2:51" s="12" customFormat="1" ht="12">
      <c r="B1183" s="151"/>
      <c r="D1183" s="145" t="s">
        <v>222</v>
      </c>
      <c r="E1183" s="152" t="s">
        <v>19</v>
      </c>
      <c r="F1183" s="153" t="s">
        <v>2793</v>
      </c>
      <c r="H1183" s="152" t="s">
        <v>19</v>
      </c>
      <c r="I1183" s="154"/>
      <c r="L1183" s="151"/>
      <c r="M1183" s="155"/>
      <c r="T1183" s="156"/>
      <c r="AT1183" s="152" t="s">
        <v>222</v>
      </c>
      <c r="AU1183" s="152" t="s">
        <v>82</v>
      </c>
      <c r="AV1183" s="12" t="s">
        <v>80</v>
      </c>
      <c r="AW1183" s="12" t="s">
        <v>35</v>
      </c>
      <c r="AX1183" s="12" t="s">
        <v>74</v>
      </c>
      <c r="AY1183" s="152" t="s">
        <v>208</v>
      </c>
    </row>
    <row r="1184" spans="2:51" s="13" customFormat="1" ht="12">
      <c r="B1184" s="157"/>
      <c r="D1184" s="145" t="s">
        <v>222</v>
      </c>
      <c r="E1184" s="158" t="s">
        <v>19</v>
      </c>
      <c r="F1184" s="159" t="s">
        <v>2794</v>
      </c>
      <c r="H1184" s="160">
        <v>3</v>
      </c>
      <c r="I1184" s="161"/>
      <c r="L1184" s="157"/>
      <c r="M1184" s="162"/>
      <c r="T1184" s="163"/>
      <c r="AT1184" s="158" t="s">
        <v>222</v>
      </c>
      <c r="AU1184" s="158" t="s">
        <v>82</v>
      </c>
      <c r="AV1184" s="13" t="s">
        <v>82</v>
      </c>
      <c r="AW1184" s="13" t="s">
        <v>35</v>
      </c>
      <c r="AX1184" s="13" t="s">
        <v>74</v>
      </c>
      <c r="AY1184" s="158" t="s">
        <v>208</v>
      </c>
    </row>
    <row r="1185" spans="2:51" s="12" customFormat="1" ht="12">
      <c r="B1185" s="151"/>
      <c r="D1185" s="145" t="s">
        <v>222</v>
      </c>
      <c r="E1185" s="152" t="s">
        <v>19</v>
      </c>
      <c r="F1185" s="153" t="s">
        <v>2795</v>
      </c>
      <c r="H1185" s="152" t="s">
        <v>19</v>
      </c>
      <c r="I1185" s="154"/>
      <c r="L1185" s="151"/>
      <c r="M1185" s="155"/>
      <c r="T1185" s="156"/>
      <c r="AT1185" s="152" t="s">
        <v>222</v>
      </c>
      <c r="AU1185" s="152" t="s">
        <v>82</v>
      </c>
      <c r="AV1185" s="12" t="s">
        <v>80</v>
      </c>
      <c r="AW1185" s="12" t="s">
        <v>35</v>
      </c>
      <c r="AX1185" s="12" t="s">
        <v>74</v>
      </c>
      <c r="AY1185" s="152" t="s">
        <v>208</v>
      </c>
    </row>
    <row r="1186" spans="2:51" s="13" customFormat="1" ht="12">
      <c r="B1186" s="157"/>
      <c r="D1186" s="145" t="s">
        <v>222</v>
      </c>
      <c r="E1186" s="158" t="s">
        <v>19</v>
      </c>
      <c r="F1186" s="159" t="s">
        <v>2796</v>
      </c>
      <c r="H1186" s="160">
        <v>32</v>
      </c>
      <c r="I1186" s="161"/>
      <c r="L1186" s="157"/>
      <c r="M1186" s="162"/>
      <c r="T1186" s="163"/>
      <c r="AT1186" s="158" t="s">
        <v>222</v>
      </c>
      <c r="AU1186" s="158" t="s">
        <v>82</v>
      </c>
      <c r="AV1186" s="13" t="s">
        <v>82</v>
      </c>
      <c r="AW1186" s="13" t="s">
        <v>35</v>
      </c>
      <c r="AX1186" s="13" t="s">
        <v>74</v>
      </c>
      <c r="AY1186" s="158" t="s">
        <v>208</v>
      </c>
    </row>
    <row r="1187" spans="2:51" s="14" customFormat="1" ht="12">
      <c r="B1187" s="164"/>
      <c r="D1187" s="145" t="s">
        <v>222</v>
      </c>
      <c r="E1187" s="165" t="s">
        <v>19</v>
      </c>
      <c r="F1187" s="166" t="s">
        <v>226</v>
      </c>
      <c r="H1187" s="167">
        <v>35</v>
      </c>
      <c r="I1187" s="168"/>
      <c r="L1187" s="164"/>
      <c r="M1187" s="169"/>
      <c r="T1187" s="170"/>
      <c r="AT1187" s="165" t="s">
        <v>222</v>
      </c>
      <c r="AU1187" s="165" t="s">
        <v>82</v>
      </c>
      <c r="AV1187" s="14" t="s">
        <v>112</v>
      </c>
      <c r="AW1187" s="14" t="s">
        <v>35</v>
      </c>
      <c r="AX1187" s="14" t="s">
        <v>80</v>
      </c>
      <c r="AY1187" s="165" t="s">
        <v>208</v>
      </c>
    </row>
    <row r="1188" spans="2:65" s="1" customFormat="1" ht="16.5" customHeight="1">
      <c r="B1188" s="33"/>
      <c r="C1188" s="132" t="s">
        <v>2797</v>
      </c>
      <c r="D1188" s="132" t="s">
        <v>212</v>
      </c>
      <c r="E1188" s="133" t="s">
        <v>2798</v>
      </c>
      <c r="F1188" s="134" t="s">
        <v>2799</v>
      </c>
      <c r="G1188" s="135" t="s">
        <v>236</v>
      </c>
      <c r="H1188" s="136">
        <v>6</v>
      </c>
      <c r="I1188" s="137"/>
      <c r="J1188" s="138">
        <f>ROUND(I1188*H1188,2)</f>
        <v>0</v>
      </c>
      <c r="K1188" s="134" t="s">
        <v>216</v>
      </c>
      <c r="L1188" s="33"/>
      <c r="M1188" s="139" t="s">
        <v>19</v>
      </c>
      <c r="N1188" s="140" t="s">
        <v>45</v>
      </c>
      <c r="P1188" s="141">
        <f>O1188*H1188</f>
        <v>0</v>
      </c>
      <c r="Q1188" s="141">
        <v>0.001456266</v>
      </c>
      <c r="R1188" s="141">
        <f>Q1188*H1188</f>
        <v>0.008737596</v>
      </c>
      <c r="S1188" s="141">
        <v>0</v>
      </c>
      <c r="T1188" s="142">
        <f>S1188*H1188</f>
        <v>0</v>
      </c>
      <c r="AR1188" s="143" t="s">
        <v>297</v>
      </c>
      <c r="AT1188" s="143" t="s">
        <v>212</v>
      </c>
      <c r="AU1188" s="143" t="s">
        <v>82</v>
      </c>
      <c r="AY1188" s="18" t="s">
        <v>208</v>
      </c>
      <c r="BE1188" s="144">
        <f>IF(N1188="základní",J1188,0)</f>
        <v>0</v>
      </c>
      <c r="BF1188" s="144">
        <f>IF(N1188="snížená",J1188,0)</f>
        <v>0</v>
      </c>
      <c r="BG1188" s="144">
        <f>IF(N1188="zákl. přenesená",J1188,0)</f>
        <v>0</v>
      </c>
      <c r="BH1188" s="144">
        <f>IF(N1188="sníž. přenesená",J1188,0)</f>
        <v>0</v>
      </c>
      <c r="BI1188" s="144">
        <f>IF(N1188="nulová",J1188,0)</f>
        <v>0</v>
      </c>
      <c r="BJ1188" s="18" t="s">
        <v>80</v>
      </c>
      <c r="BK1188" s="144">
        <f>ROUND(I1188*H1188,2)</f>
        <v>0</v>
      </c>
      <c r="BL1188" s="18" t="s">
        <v>297</v>
      </c>
      <c r="BM1188" s="143" t="s">
        <v>2800</v>
      </c>
    </row>
    <row r="1189" spans="2:47" s="1" customFormat="1" ht="12">
      <c r="B1189" s="33"/>
      <c r="D1189" s="145" t="s">
        <v>218</v>
      </c>
      <c r="F1189" s="146" t="s">
        <v>2801</v>
      </c>
      <c r="I1189" s="147"/>
      <c r="L1189" s="33"/>
      <c r="M1189" s="148"/>
      <c r="T1189" s="54"/>
      <c r="AT1189" s="18" t="s">
        <v>218</v>
      </c>
      <c r="AU1189" s="18" t="s">
        <v>82</v>
      </c>
    </row>
    <row r="1190" spans="2:47" s="1" customFormat="1" ht="12">
      <c r="B1190" s="33"/>
      <c r="D1190" s="149" t="s">
        <v>220</v>
      </c>
      <c r="F1190" s="150" t="s">
        <v>2802</v>
      </c>
      <c r="I1190" s="147"/>
      <c r="L1190" s="33"/>
      <c r="M1190" s="148"/>
      <c r="T1190" s="54"/>
      <c r="AT1190" s="18" t="s">
        <v>220</v>
      </c>
      <c r="AU1190" s="18" t="s">
        <v>82</v>
      </c>
    </row>
    <row r="1191" spans="2:51" s="12" customFormat="1" ht="12">
      <c r="B1191" s="151"/>
      <c r="D1191" s="145" t="s">
        <v>222</v>
      </c>
      <c r="E1191" s="152" t="s">
        <v>19</v>
      </c>
      <c r="F1191" s="153" t="s">
        <v>2803</v>
      </c>
      <c r="H1191" s="152" t="s">
        <v>19</v>
      </c>
      <c r="I1191" s="154"/>
      <c r="L1191" s="151"/>
      <c r="M1191" s="155"/>
      <c r="T1191" s="156"/>
      <c r="AT1191" s="152" t="s">
        <v>222</v>
      </c>
      <c r="AU1191" s="152" t="s">
        <v>82</v>
      </c>
      <c r="AV1191" s="12" t="s">
        <v>80</v>
      </c>
      <c r="AW1191" s="12" t="s">
        <v>35</v>
      </c>
      <c r="AX1191" s="12" t="s">
        <v>74</v>
      </c>
      <c r="AY1191" s="152" t="s">
        <v>208</v>
      </c>
    </row>
    <row r="1192" spans="2:51" s="13" customFormat="1" ht="12">
      <c r="B1192" s="157"/>
      <c r="D1192" s="145" t="s">
        <v>222</v>
      </c>
      <c r="E1192" s="158" t="s">
        <v>19</v>
      </c>
      <c r="F1192" s="159" t="s">
        <v>2804</v>
      </c>
      <c r="H1192" s="160">
        <v>6</v>
      </c>
      <c r="I1192" s="161"/>
      <c r="L1192" s="157"/>
      <c r="M1192" s="162"/>
      <c r="T1192" s="163"/>
      <c r="AT1192" s="158" t="s">
        <v>222</v>
      </c>
      <c r="AU1192" s="158" t="s">
        <v>82</v>
      </c>
      <c r="AV1192" s="13" t="s">
        <v>82</v>
      </c>
      <c r="AW1192" s="13" t="s">
        <v>35</v>
      </c>
      <c r="AX1192" s="13" t="s">
        <v>74</v>
      </c>
      <c r="AY1192" s="158" t="s">
        <v>208</v>
      </c>
    </row>
    <row r="1193" spans="2:51" s="14" customFormat="1" ht="12">
      <c r="B1193" s="164"/>
      <c r="D1193" s="145" t="s">
        <v>222</v>
      </c>
      <c r="E1193" s="165" t="s">
        <v>19</v>
      </c>
      <c r="F1193" s="166" t="s">
        <v>226</v>
      </c>
      <c r="H1193" s="167">
        <v>6</v>
      </c>
      <c r="I1193" s="168"/>
      <c r="L1193" s="164"/>
      <c r="M1193" s="169"/>
      <c r="T1193" s="170"/>
      <c r="AT1193" s="165" t="s">
        <v>222</v>
      </c>
      <c r="AU1193" s="165" t="s">
        <v>82</v>
      </c>
      <c r="AV1193" s="14" t="s">
        <v>112</v>
      </c>
      <c r="AW1193" s="14" t="s">
        <v>35</v>
      </c>
      <c r="AX1193" s="14" t="s">
        <v>80</v>
      </c>
      <c r="AY1193" s="165" t="s">
        <v>208</v>
      </c>
    </row>
    <row r="1194" spans="2:65" s="1" customFormat="1" ht="16.5" customHeight="1">
      <c r="B1194" s="33"/>
      <c r="C1194" s="132" t="s">
        <v>2805</v>
      </c>
      <c r="D1194" s="132" t="s">
        <v>212</v>
      </c>
      <c r="E1194" s="133" t="s">
        <v>2806</v>
      </c>
      <c r="F1194" s="134" t="s">
        <v>2807</v>
      </c>
      <c r="G1194" s="135" t="s">
        <v>236</v>
      </c>
      <c r="H1194" s="136">
        <v>1.1</v>
      </c>
      <c r="I1194" s="137"/>
      <c r="J1194" s="138">
        <f>ROUND(I1194*H1194,2)</f>
        <v>0</v>
      </c>
      <c r="K1194" s="134" t="s">
        <v>216</v>
      </c>
      <c r="L1194" s="33"/>
      <c r="M1194" s="139" t="s">
        <v>19</v>
      </c>
      <c r="N1194" s="140" t="s">
        <v>45</v>
      </c>
      <c r="P1194" s="141">
        <f>O1194*H1194</f>
        <v>0</v>
      </c>
      <c r="Q1194" s="141">
        <v>0.001709216</v>
      </c>
      <c r="R1194" s="141">
        <f>Q1194*H1194</f>
        <v>0.0018801376</v>
      </c>
      <c r="S1194" s="141">
        <v>0</v>
      </c>
      <c r="T1194" s="142">
        <f>S1194*H1194</f>
        <v>0</v>
      </c>
      <c r="AR1194" s="143" t="s">
        <v>297</v>
      </c>
      <c r="AT1194" s="143" t="s">
        <v>212</v>
      </c>
      <c r="AU1194" s="143" t="s">
        <v>82</v>
      </c>
      <c r="AY1194" s="18" t="s">
        <v>208</v>
      </c>
      <c r="BE1194" s="144">
        <f>IF(N1194="základní",J1194,0)</f>
        <v>0</v>
      </c>
      <c r="BF1194" s="144">
        <f>IF(N1194="snížená",J1194,0)</f>
        <v>0</v>
      </c>
      <c r="BG1194" s="144">
        <f>IF(N1194="zákl. přenesená",J1194,0)</f>
        <v>0</v>
      </c>
      <c r="BH1194" s="144">
        <f>IF(N1194="sníž. přenesená",J1194,0)</f>
        <v>0</v>
      </c>
      <c r="BI1194" s="144">
        <f>IF(N1194="nulová",J1194,0)</f>
        <v>0</v>
      </c>
      <c r="BJ1194" s="18" t="s">
        <v>80</v>
      </c>
      <c r="BK1194" s="144">
        <f>ROUND(I1194*H1194,2)</f>
        <v>0</v>
      </c>
      <c r="BL1194" s="18" t="s">
        <v>297</v>
      </c>
      <c r="BM1194" s="143" t="s">
        <v>2808</v>
      </c>
    </row>
    <row r="1195" spans="2:47" s="1" customFormat="1" ht="12">
      <c r="B1195" s="33"/>
      <c r="D1195" s="145" t="s">
        <v>218</v>
      </c>
      <c r="F1195" s="146" t="s">
        <v>2809</v>
      </c>
      <c r="I1195" s="147"/>
      <c r="L1195" s="33"/>
      <c r="M1195" s="148"/>
      <c r="T1195" s="54"/>
      <c r="AT1195" s="18" t="s">
        <v>218</v>
      </c>
      <c r="AU1195" s="18" t="s">
        <v>82</v>
      </c>
    </row>
    <row r="1196" spans="2:47" s="1" customFormat="1" ht="12">
      <c r="B1196" s="33"/>
      <c r="D1196" s="149" t="s">
        <v>220</v>
      </c>
      <c r="F1196" s="150" t="s">
        <v>2810</v>
      </c>
      <c r="I1196" s="147"/>
      <c r="L1196" s="33"/>
      <c r="M1196" s="148"/>
      <c r="T1196" s="54"/>
      <c r="AT1196" s="18" t="s">
        <v>220</v>
      </c>
      <c r="AU1196" s="18" t="s">
        <v>82</v>
      </c>
    </row>
    <row r="1197" spans="2:51" s="12" customFormat="1" ht="12">
      <c r="B1197" s="151"/>
      <c r="D1197" s="145" t="s">
        <v>222</v>
      </c>
      <c r="E1197" s="152" t="s">
        <v>19</v>
      </c>
      <c r="F1197" s="153" t="s">
        <v>2811</v>
      </c>
      <c r="H1197" s="152" t="s">
        <v>19</v>
      </c>
      <c r="I1197" s="154"/>
      <c r="L1197" s="151"/>
      <c r="M1197" s="155"/>
      <c r="T1197" s="156"/>
      <c r="AT1197" s="152" t="s">
        <v>222</v>
      </c>
      <c r="AU1197" s="152" t="s">
        <v>82</v>
      </c>
      <c r="AV1197" s="12" t="s">
        <v>80</v>
      </c>
      <c r="AW1197" s="12" t="s">
        <v>35</v>
      </c>
      <c r="AX1197" s="12" t="s">
        <v>74</v>
      </c>
      <c r="AY1197" s="152" t="s">
        <v>208</v>
      </c>
    </row>
    <row r="1198" spans="2:51" s="13" customFormat="1" ht="12">
      <c r="B1198" s="157"/>
      <c r="D1198" s="145" t="s">
        <v>222</v>
      </c>
      <c r="E1198" s="158" t="s">
        <v>19</v>
      </c>
      <c r="F1198" s="159" t="s">
        <v>2812</v>
      </c>
      <c r="H1198" s="160">
        <v>1.1</v>
      </c>
      <c r="I1198" s="161"/>
      <c r="L1198" s="157"/>
      <c r="M1198" s="162"/>
      <c r="T1198" s="163"/>
      <c r="AT1198" s="158" t="s">
        <v>222</v>
      </c>
      <c r="AU1198" s="158" t="s">
        <v>82</v>
      </c>
      <c r="AV1198" s="13" t="s">
        <v>82</v>
      </c>
      <c r="AW1198" s="13" t="s">
        <v>35</v>
      </c>
      <c r="AX1198" s="13" t="s">
        <v>74</v>
      </c>
      <c r="AY1198" s="158" t="s">
        <v>208</v>
      </c>
    </row>
    <row r="1199" spans="2:51" s="14" customFormat="1" ht="12">
      <c r="B1199" s="164"/>
      <c r="D1199" s="145" t="s">
        <v>222</v>
      </c>
      <c r="E1199" s="165" t="s">
        <v>19</v>
      </c>
      <c r="F1199" s="166" t="s">
        <v>226</v>
      </c>
      <c r="H1199" s="167">
        <v>1.1</v>
      </c>
      <c r="I1199" s="168"/>
      <c r="L1199" s="164"/>
      <c r="M1199" s="169"/>
      <c r="T1199" s="170"/>
      <c r="AT1199" s="165" t="s">
        <v>222</v>
      </c>
      <c r="AU1199" s="165" t="s">
        <v>82</v>
      </c>
      <c r="AV1199" s="14" t="s">
        <v>112</v>
      </c>
      <c r="AW1199" s="14" t="s">
        <v>35</v>
      </c>
      <c r="AX1199" s="14" t="s">
        <v>80</v>
      </c>
      <c r="AY1199" s="165" t="s">
        <v>208</v>
      </c>
    </row>
    <row r="1200" spans="2:65" s="1" customFormat="1" ht="16.5" customHeight="1">
      <c r="B1200" s="33"/>
      <c r="C1200" s="132" t="s">
        <v>2813</v>
      </c>
      <c r="D1200" s="132" t="s">
        <v>212</v>
      </c>
      <c r="E1200" s="133" t="s">
        <v>2814</v>
      </c>
      <c r="F1200" s="134" t="s">
        <v>2815</v>
      </c>
      <c r="G1200" s="135" t="s">
        <v>236</v>
      </c>
      <c r="H1200" s="136">
        <v>5.64</v>
      </c>
      <c r="I1200" s="137"/>
      <c r="J1200" s="138">
        <f>ROUND(I1200*H1200,2)</f>
        <v>0</v>
      </c>
      <c r="K1200" s="134" t="s">
        <v>216</v>
      </c>
      <c r="L1200" s="33"/>
      <c r="M1200" s="139" t="s">
        <v>19</v>
      </c>
      <c r="N1200" s="140" t="s">
        <v>45</v>
      </c>
      <c r="P1200" s="141">
        <f>O1200*H1200</f>
        <v>0</v>
      </c>
      <c r="Q1200" s="141">
        <v>0.001739216</v>
      </c>
      <c r="R1200" s="141">
        <f>Q1200*H1200</f>
        <v>0.009809178239999999</v>
      </c>
      <c r="S1200" s="141">
        <v>0</v>
      </c>
      <c r="T1200" s="142">
        <f>S1200*H1200</f>
        <v>0</v>
      </c>
      <c r="AR1200" s="143" t="s">
        <v>297</v>
      </c>
      <c r="AT1200" s="143" t="s">
        <v>212</v>
      </c>
      <c r="AU1200" s="143" t="s">
        <v>82</v>
      </c>
      <c r="AY1200" s="18" t="s">
        <v>208</v>
      </c>
      <c r="BE1200" s="144">
        <f>IF(N1200="základní",J1200,0)</f>
        <v>0</v>
      </c>
      <c r="BF1200" s="144">
        <f>IF(N1200="snížená",J1200,0)</f>
        <v>0</v>
      </c>
      <c r="BG1200" s="144">
        <f>IF(N1200="zákl. přenesená",J1200,0)</f>
        <v>0</v>
      </c>
      <c r="BH1200" s="144">
        <f>IF(N1200="sníž. přenesená",J1200,0)</f>
        <v>0</v>
      </c>
      <c r="BI1200" s="144">
        <f>IF(N1200="nulová",J1200,0)</f>
        <v>0</v>
      </c>
      <c r="BJ1200" s="18" t="s">
        <v>80</v>
      </c>
      <c r="BK1200" s="144">
        <f>ROUND(I1200*H1200,2)</f>
        <v>0</v>
      </c>
      <c r="BL1200" s="18" t="s">
        <v>297</v>
      </c>
      <c r="BM1200" s="143" t="s">
        <v>2816</v>
      </c>
    </row>
    <row r="1201" spans="2:47" s="1" customFormat="1" ht="12">
      <c r="B1201" s="33"/>
      <c r="D1201" s="145" t="s">
        <v>218</v>
      </c>
      <c r="F1201" s="146" t="s">
        <v>2817</v>
      </c>
      <c r="I1201" s="147"/>
      <c r="L1201" s="33"/>
      <c r="M1201" s="148"/>
      <c r="T1201" s="54"/>
      <c r="AT1201" s="18" t="s">
        <v>218</v>
      </c>
      <c r="AU1201" s="18" t="s">
        <v>82</v>
      </c>
    </row>
    <row r="1202" spans="2:47" s="1" customFormat="1" ht="12">
      <c r="B1202" s="33"/>
      <c r="D1202" s="149" t="s">
        <v>220</v>
      </c>
      <c r="F1202" s="150" t="s">
        <v>2818</v>
      </c>
      <c r="I1202" s="147"/>
      <c r="L1202" s="33"/>
      <c r="M1202" s="148"/>
      <c r="T1202" s="54"/>
      <c r="AT1202" s="18" t="s">
        <v>220</v>
      </c>
      <c r="AU1202" s="18" t="s">
        <v>82</v>
      </c>
    </row>
    <row r="1203" spans="2:51" s="12" customFormat="1" ht="12">
      <c r="B1203" s="151"/>
      <c r="D1203" s="145" t="s">
        <v>222</v>
      </c>
      <c r="E1203" s="152" t="s">
        <v>19</v>
      </c>
      <c r="F1203" s="153" t="s">
        <v>2819</v>
      </c>
      <c r="H1203" s="152" t="s">
        <v>19</v>
      </c>
      <c r="I1203" s="154"/>
      <c r="L1203" s="151"/>
      <c r="M1203" s="155"/>
      <c r="T1203" s="156"/>
      <c r="AT1203" s="152" t="s">
        <v>222</v>
      </c>
      <c r="AU1203" s="152" t="s">
        <v>82</v>
      </c>
      <c r="AV1203" s="12" t="s">
        <v>80</v>
      </c>
      <c r="AW1203" s="12" t="s">
        <v>35</v>
      </c>
      <c r="AX1203" s="12" t="s">
        <v>74</v>
      </c>
      <c r="AY1203" s="152" t="s">
        <v>208</v>
      </c>
    </row>
    <row r="1204" spans="2:51" s="13" customFormat="1" ht="12">
      <c r="B1204" s="157"/>
      <c r="D1204" s="145" t="s">
        <v>222</v>
      </c>
      <c r="E1204" s="158" t="s">
        <v>19</v>
      </c>
      <c r="F1204" s="159" t="s">
        <v>2820</v>
      </c>
      <c r="H1204" s="160">
        <v>5.64</v>
      </c>
      <c r="I1204" s="161"/>
      <c r="L1204" s="157"/>
      <c r="M1204" s="162"/>
      <c r="T1204" s="163"/>
      <c r="AT1204" s="158" t="s">
        <v>222</v>
      </c>
      <c r="AU1204" s="158" t="s">
        <v>82</v>
      </c>
      <c r="AV1204" s="13" t="s">
        <v>82</v>
      </c>
      <c r="AW1204" s="13" t="s">
        <v>35</v>
      </c>
      <c r="AX1204" s="13" t="s">
        <v>74</v>
      </c>
      <c r="AY1204" s="158" t="s">
        <v>208</v>
      </c>
    </row>
    <row r="1205" spans="2:51" s="14" customFormat="1" ht="12">
      <c r="B1205" s="164"/>
      <c r="D1205" s="145" t="s">
        <v>222</v>
      </c>
      <c r="E1205" s="165" t="s">
        <v>19</v>
      </c>
      <c r="F1205" s="166" t="s">
        <v>226</v>
      </c>
      <c r="H1205" s="167">
        <v>5.64</v>
      </c>
      <c r="I1205" s="168"/>
      <c r="L1205" s="164"/>
      <c r="M1205" s="169"/>
      <c r="T1205" s="170"/>
      <c r="AT1205" s="165" t="s">
        <v>222</v>
      </c>
      <c r="AU1205" s="165" t="s">
        <v>82</v>
      </c>
      <c r="AV1205" s="14" t="s">
        <v>112</v>
      </c>
      <c r="AW1205" s="14" t="s">
        <v>35</v>
      </c>
      <c r="AX1205" s="14" t="s">
        <v>80</v>
      </c>
      <c r="AY1205" s="165" t="s">
        <v>208</v>
      </c>
    </row>
    <row r="1206" spans="2:65" s="1" customFormat="1" ht="16.5" customHeight="1">
      <c r="B1206" s="33"/>
      <c r="C1206" s="132" t="s">
        <v>2821</v>
      </c>
      <c r="D1206" s="132" t="s">
        <v>212</v>
      </c>
      <c r="E1206" s="133" t="s">
        <v>2822</v>
      </c>
      <c r="F1206" s="134" t="s">
        <v>2823</v>
      </c>
      <c r="G1206" s="135" t="s">
        <v>236</v>
      </c>
      <c r="H1206" s="136">
        <v>5.64</v>
      </c>
      <c r="I1206" s="137"/>
      <c r="J1206" s="138">
        <f>ROUND(I1206*H1206,2)</f>
        <v>0</v>
      </c>
      <c r="K1206" s="134" t="s">
        <v>216</v>
      </c>
      <c r="L1206" s="33"/>
      <c r="M1206" s="139" t="s">
        <v>19</v>
      </c>
      <c r="N1206" s="140" t="s">
        <v>45</v>
      </c>
      <c r="P1206" s="141">
        <f>O1206*H1206</f>
        <v>0</v>
      </c>
      <c r="Q1206" s="141">
        <v>0.002606216</v>
      </c>
      <c r="R1206" s="141">
        <f>Q1206*H1206</f>
        <v>0.01469905824</v>
      </c>
      <c r="S1206" s="141">
        <v>0</v>
      </c>
      <c r="T1206" s="142">
        <f>S1206*H1206</f>
        <v>0</v>
      </c>
      <c r="AR1206" s="143" t="s">
        <v>297</v>
      </c>
      <c r="AT1206" s="143" t="s">
        <v>212</v>
      </c>
      <c r="AU1206" s="143" t="s">
        <v>82</v>
      </c>
      <c r="AY1206" s="18" t="s">
        <v>208</v>
      </c>
      <c r="BE1206" s="144">
        <f>IF(N1206="základní",J1206,0)</f>
        <v>0</v>
      </c>
      <c r="BF1206" s="144">
        <f>IF(N1206="snížená",J1206,0)</f>
        <v>0</v>
      </c>
      <c r="BG1206" s="144">
        <f>IF(N1206="zákl. přenesená",J1206,0)</f>
        <v>0</v>
      </c>
      <c r="BH1206" s="144">
        <f>IF(N1206="sníž. přenesená",J1206,0)</f>
        <v>0</v>
      </c>
      <c r="BI1206" s="144">
        <f>IF(N1206="nulová",J1206,0)</f>
        <v>0</v>
      </c>
      <c r="BJ1206" s="18" t="s">
        <v>80</v>
      </c>
      <c r="BK1206" s="144">
        <f>ROUND(I1206*H1206,2)</f>
        <v>0</v>
      </c>
      <c r="BL1206" s="18" t="s">
        <v>297</v>
      </c>
      <c r="BM1206" s="143" t="s">
        <v>2824</v>
      </c>
    </row>
    <row r="1207" spans="2:47" s="1" customFormat="1" ht="12">
      <c r="B1207" s="33"/>
      <c r="D1207" s="145" t="s">
        <v>218</v>
      </c>
      <c r="F1207" s="146" t="s">
        <v>2825</v>
      </c>
      <c r="I1207" s="147"/>
      <c r="L1207" s="33"/>
      <c r="M1207" s="148"/>
      <c r="T1207" s="54"/>
      <c r="AT1207" s="18" t="s">
        <v>218</v>
      </c>
      <c r="AU1207" s="18" t="s">
        <v>82</v>
      </c>
    </row>
    <row r="1208" spans="2:47" s="1" customFormat="1" ht="12">
      <c r="B1208" s="33"/>
      <c r="D1208" s="149" t="s">
        <v>220</v>
      </c>
      <c r="F1208" s="150" t="s">
        <v>2826</v>
      </c>
      <c r="I1208" s="147"/>
      <c r="L1208" s="33"/>
      <c r="M1208" s="148"/>
      <c r="T1208" s="54"/>
      <c r="AT1208" s="18" t="s">
        <v>220</v>
      </c>
      <c r="AU1208" s="18" t="s">
        <v>82</v>
      </c>
    </row>
    <row r="1209" spans="2:51" s="12" customFormat="1" ht="12">
      <c r="B1209" s="151"/>
      <c r="D1209" s="145" t="s">
        <v>222</v>
      </c>
      <c r="E1209" s="152" t="s">
        <v>19</v>
      </c>
      <c r="F1209" s="153" t="s">
        <v>2827</v>
      </c>
      <c r="H1209" s="152" t="s">
        <v>19</v>
      </c>
      <c r="I1209" s="154"/>
      <c r="L1209" s="151"/>
      <c r="M1209" s="155"/>
      <c r="T1209" s="156"/>
      <c r="AT1209" s="152" t="s">
        <v>222</v>
      </c>
      <c r="AU1209" s="152" t="s">
        <v>82</v>
      </c>
      <c r="AV1209" s="12" t="s">
        <v>80</v>
      </c>
      <c r="AW1209" s="12" t="s">
        <v>35</v>
      </c>
      <c r="AX1209" s="12" t="s">
        <v>74</v>
      </c>
      <c r="AY1209" s="152" t="s">
        <v>208</v>
      </c>
    </row>
    <row r="1210" spans="2:51" s="13" customFormat="1" ht="12">
      <c r="B1210" s="157"/>
      <c r="D1210" s="145" t="s">
        <v>222</v>
      </c>
      <c r="E1210" s="158" t="s">
        <v>19</v>
      </c>
      <c r="F1210" s="159" t="s">
        <v>2820</v>
      </c>
      <c r="H1210" s="160">
        <v>5.64</v>
      </c>
      <c r="I1210" s="161"/>
      <c r="L1210" s="157"/>
      <c r="M1210" s="162"/>
      <c r="T1210" s="163"/>
      <c r="AT1210" s="158" t="s">
        <v>222</v>
      </c>
      <c r="AU1210" s="158" t="s">
        <v>82</v>
      </c>
      <c r="AV1210" s="13" t="s">
        <v>82</v>
      </c>
      <c r="AW1210" s="13" t="s">
        <v>35</v>
      </c>
      <c r="AX1210" s="13" t="s">
        <v>74</v>
      </c>
      <c r="AY1210" s="158" t="s">
        <v>208</v>
      </c>
    </row>
    <row r="1211" spans="2:51" s="14" customFormat="1" ht="12">
      <c r="B1211" s="164"/>
      <c r="D1211" s="145" t="s">
        <v>222</v>
      </c>
      <c r="E1211" s="165" t="s">
        <v>19</v>
      </c>
      <c r="F1211" s="166" t="s">
        <v>226</v>
      </c>
      <c r="H1211" s="167">
        <v>5.64</v>
      </c>
      <c r="I1211" s="168"/>
      <c r="L1211" s="164"/>
      <c r="M1211" s="169"/>
      <c r="T1211" s="170"/>
      <c r="AT1211" s="165" t="s">
        <v>222</v>
      </c>
      <c r="AU1211" s="165" t="s">
        <v>82</v>
      </c>
      <c r="AV1211" s="14" t="s">
        <v>112</v>
      </c>
      <c r="AW1211" s="14" t="s">
        <v>35</v>
      </c>
      <c r="AX1211" s="14" t="s">
        <v>80</v>
      </c>
      <c r="AY1211" s="165" t="s">
        <v>208</v>
      </c>
    </row>
    <row r="1212" spans="2:65" s="1" customFormat="1" ht="16.5" customHeight="1">
      <c r="B1212" s="33"/>
      <c r="C1212" s="132" t="s">
        <v>2828</v>
      </c>
      <c r="D1212" s="132" t="s">
        <v>212</v>
      </c>
      <c r="E1212" s="133" t="s">
        <v>2829</v>
      </c>
      <c r="F1212" s="134" t="s">
        <v>2830</v>
      </c>
      <c r="G1212" s="135" t="s">
        <v>215</v>
      </c>
      <c r="H1212" s="136">
        <v>5.632</v>
      </c>
      <c r="I1212" s="137"/>
      <c r="J1212" s="138">
        <f>ROUND(I1212*H1212,2)</f>
        <v>0</v>
      </c>
      <c r="K1212" s="134" t="s">
        <v>216</v>
      </c>
      <c r="L1212" s="33"/>
      <c r="M1212" s="139" t="s">
        <v>19</v>
      </c>
      <c r="N1212" s="140" t="s">
        <v>45</v>
      </c>
      <c r="P1212" s="141">
        <f>O1212*H1212</f>
        <v>0</v>
      </c>
      <c r="Q1212" s="141">
        <v>0.003995216</v>
      </c>
      <c r="R1212" s="141">
        <f>Q1212*H1212</f>
        <v>0.022501056512</v>
      </c>
      <c r="S1212" s="141">
        <v>0</v>
      </c>
      <c r="T1212" s="142">
        <f>S1212*H1212</f>
        <v>0</v>
      </c>
      <c r="AR1212" s="143" t="s">
        <v>297</v>
      </c>
      <c r="AT1212" s="143" t="s">
        <v>212</v>
      </c>
      <c r="AU1212" s="143" t="s">
        <v>82</v>
      </c>
      <c r="AY1212" s="18" t="s">
        <v>208</v>
      </c>
      <c r="BE1212" s="144">
        <f>IF(N1212="základní",J1212,0)</f>
        <v>0</v>
      </c>
      <c r="BF1212" s="144">
        <f>IF(N1212="snížená",J1212,0)</f>
        <v>0</v>
      </c>
      <c r="BG1212" s="144">
        <f>IF(N1212="zákl. přenesená",J1212,0)</f>
        <v>0</v>
      </c>
      <c r="BH1212" s="144">
        <f>IF(N1212="sníž. přenesená",J1212,0)</f>
        <v>0</v>
      </c>
      <c r="BI1212" s="144">
        <f>IF(N1212="nulová",J1212,0)</f>
        <v>0</v>
      </c>
      <c r="BJ1212" s="18" t="s">
        <v>80</v>
      </c>
      <c r="BK1212" s="144">
        <f>ROUND(I1212*H1212,2)</f>
        <v>0</v>
      </c>
      <c r="BL1212" s="18" t="s">
        <v>297</v>
      </c>
      <c r="BM1212" s="143" t="s">
        <v>2831</v>
      </c>
    </row>
    <row r="1213" spans="2:47" s="1" customFormat="1" ht="12">
      <c r="B1213" s="33"/>
      <c r="D1213" s="145" t="s">
        <v>218</v>
      </c>
      <c r="F1213" s="146" t="s">
        <v>2832</v>
      </c>
      <c r="I1213" s="147"/>
      <c r="L1213" s="33"/>
      <c r="M1213" s="148"/>
      <c r="T1213" s="54"/>
      <c r="AT1213" s="18" t="s">
        <v>218</v>
      </c>
      <c r="AU1213" s="18" t="s">
        <v>82</v>
      </c>
    </row>
    <row r="1214" spans="2:47" s="1" customFormat="1" ht="12">
      <c r="B1214" s="33"/>
      <c r="D1214" s="149" t="s">
        <v>220</v>
      </c>
      <c r="F1214" s="150" t="s">
        <v>2833</v>
      </c>
      <c r="I1214" s="147"/>
      <c r="L1214" s="33"/>
      <c r="M1214" s="148"/>
      <c r="T1214" s="54"/>
      <c r="AT1214" s="18" t="s">
        <v>220</v>
      </c>
      <c r="AU1214" s="18" t="s">
        <v>82</v>
      </c>
    </row>
    <row r="1215" spans="2:51" s="12" customFormat="1" ht="12">
      <c r="B1215" s="151"/>
      <c r="D1215" s="145" t="s">
        <v>222</v>
      </c>
      <c r="E1215" s="152" t="s">
        <v>19</v>
      </c>
      <c r="F1215" s="153" t="s">
        <v>2834</v>
      </c>
      <c r="H1215" s="152" t="s">
        <v>19</v>
      </c>
      <c r="I1215" s="154"/>
      <c r="L1215" s="151"/>
      <c r="M1215" s="155"/>
      <c r="T1215" s="156"/>
      <c r="AT1215" s="152" t="s">
        <v>222</v>
      </c>
      <c r="AU1215" s="152" t="s">
        <v>82</v>
      </c>
      <c r="AV1215" s="12" t="s">
        <v>80</v>
      </c>
      <c r="AW1215" s="12" t="s">
        <v>35</v>
      </c>
      <c r="AX1215" s="12" t="s">
        <v>74</v>
      </c>
      <c r="AY1215" s="152" t="s">
        <v>208</v>
      </c>
    </row>
    <row r="1216" spans="2:51" s="13" customFormat="1" ht="12">
      <c r="B1216" s="157"/>
      <c r="D1216" s="145" t="s">
        <v>222</v>
      </c>
      <c r="E1216" s="158" t="s">
        <v>19</v>
      </c>
      <c r="F1216" s="159" t="s">
        <v>2835</v>
      </c>
      <c r="H1216" s="160">
        <v>4.85</v>
      </c>
      <c r="I1216" s="161"/>
      <c r="L1216" s="157"/>
      <c r="M1216" s="162"/>
      <c r="T1216" s="163"/>
      <c r="AT1216" s="158" t="s">
        <v>222</v>
      </c>
      <c r="AU1216" s="158" t="s">
        <v>82</v>
      </c>
      <c r="AV1216" s="13" t="s">
        <v>82</v>
      </c>
      <c r="AW1216" s="13" t="s">
        <v>35</v>
      </c>
      <c r="AX1216" s="13" t="s">
        <v>74</v>
      </c>
      <c r="AY1216" s="158" t="s">
        <v>208</v>
      </c>
    </row>
    <row r="1217" spans="2:51" s="12" customFormat="1" ht="12">
      <c r="B1217" s="151"/>
      <c r="D1217" s="145" t="s">
        <v>222</v>
      </c>
      <c r="E1217" s="152" t="s">
        <v>19</v>
      </c>
      <c r="F1217" s="153" t="s">
        <v>2836</v>
      </c>
      <c r="H1217" s="152" t="s">
        <v>19</v>
      </c>
      <c r="I1217" s="154"/>
      <c r="L1217" s="151"/>
      <c r="M1217" s="155"/>
      <c r="T1217" s="156"/>
      <c r="AT1217" s="152" t="s">
        <v>222</v>
      </c>
      <c r="AU1217" s="152" t="s">
        <v>82</v>
      </c>
      <c r="AV1217" s="12" t="s">
        <v>80</v>
      </c>
      <c r="AW1217" s="12" t="s">
        <v>35</v>
      </c>
      <c r="AX1217" s="12" t="s">
        <v>74</v>
      </c>
      <c r="AY1217" s="152" t="s">
        <v>208</v>
      </c>
    </row>
    <row r="1218" spans="2:51" s="13" customFormat="1" ht="12">
      <c r="B1218" s="157"/>
      <c r="D1218" s="145" t="s">
        <v>222</v>
      </c>
      <c r="E1218" s="158" t="s">
        <v>19</v>
      </c>
      <c r="F1218" s="159" t="s">
        <v>2837</v>
      </c>
      <c r="H1218" s="160">
        <v>0.782</v>
      </c>
      <c r="I1218" s="161"/>
      <c r="L1218" s="157"/>
      <c r="M1218" s="162"/>
      <c r="T1218" s="163"/>
      <c r="AT1218" s="158" t="s">
        <v>222</v>
      </c>
      <c r="AU1218" s="158" t="s">
        <v>82</v>
      </c>
      <c r="AV1218" s="13" t="s">
        <v>82</v>
      </c>
      <c r="AW1218" s="13" t="s">
        <v>35</v>
      </c>
      <c r="AX1218" s="13" t="s">
        <v>74</v>
      </c>
      <c r="AY1218" s="158" t="s">
        <v>208</v>
      </c>
    </row>
    <row r="1219" spans="2:51" s="14" customFormat="1" ht="12">
      <c r="B1219" s="164"/>
      <c r="D1219" s="145" t="s">
        <v>222</v>
      </c>
      <c r="E1219" s="165" t="s">
        <v>19</v>
      </c>
      <c r="F1219" s="166" t="s">
        <v>226</v>
      </c>
      <c r="H1219" s="167">
        <v>5.632</v>
      </c>
      <c r="I1219" s="168"/>
      <c r="L1219" s="164"/>
      <c r="M1219" s="169"/>
      <c r="T1219" s="170"/>
      <c r="AT1219" s="165" t="s">
        <v>222</v>
      </c>
      <c r="AU1219" s="165" t="s">
        <v>82</v>
      </c>
      <c r="AV1219" s="14" t="s">
        <v>112</v>
      </c>
      <c r="AW1219" s="14" t="s">
        <v>35</v>
      </c>
      <c r="AX1219" s="14" t="s">
        <v>80</v>
      </c>
      <c r="AY1219" s="165" t="s">
        <v>208</v>
      </c>
    </row>
    <row r="1220" spans="2:65" s="1" customFormat="1" ht="16.5" customHeight="1">
      <c r="B1220" s="33"/>
      <c r="C1220" s="132" t="s">
        <v>2838</v>
      </c>
      <c r="D1220" s="132" t="s">
        <v>212</v>
      </c>
      <c r="E1220" s="133" t="s">
        <v>2839</v>
      </c>
      <c r="F1220" s="134" t="s">
        <v>2840</v>
      </c>
      <c r="G1220" s="135" t="s">
        <v>236</v>
      </c>
      <c r="H1220" s="136">
        <v>2.4</v>
      </c>
      <c r="I1220" s="137"/>
      <c r="J1220" s="138">
        <f>ROUND(I1220*H1220,2)</f>
        <v>0</v>
      </c>
      <c r="K1220" s="134" t="s">
        <v>216</v>
      </c>
      <c r="L1220" s="33"/>
      <c r="M1220" s="139" t="s">
        <v>19</v>
      </c>
      <c r="N1220" s="140" t="s">
        <v>45</v>
      </c>
      <c r="P1220" s="141">
        <f>O1220*H1220</f>
        <v>0</v>
      </c>
      <c r="Q1220" s="141">
        <v>0.00059125</v>
      </c>
      <c r="R1220" s="141">
        <f>Q1220*H1220</f>
        <v>0.001419</v>
      </c>
      <c r="S1220" s="141">
        <v>0</v>
      </c>
      <c r="T1220" s="142">
        <f>S1220*H1220</f>
        <v>0</v>
      </c>
      <c r="AR1220" s="143" t="s">
        <v>297</v>
      </c>
      <c r="AT1220" s="143" t="s">
        <v>212</v>
      </c>
      <c r="AU1220" s="143" t="s">
        <v>82</v>
      </c>
      <c r="AY1220" s="18" t="s">
        <v>208</v>
      </c>
      <c r="BE1220" s="144">
        <f>IF(N1220="základní",J1220,0)</f>
        <v>0</v>
      </c>
      <c r="BF1220" s="144">
        <f>IF(N1220="snížená",J1220,0)</f>
        <v>0</v>
      </c>
      <c r="BG1220" s="144">
        <f>IF(N1220="zákl. přenesená",J1220,0)</f>
        <v>0</v>
      </c>
      <c r="BH1220" s="144">
        <f>IF(N1220="sníž. přenesená",J1220,0)</f>
        <v>0</v>
      </c>
      <c r="BI1220" s="144">
        <f>IF(N1220="nulová",J1220,0)</f>
        <v>0</v>
      </c>
      <c r="BJ1220" s="18" t="s">
        <v>80</v>
      </c>
      <c r="BK1220" s="144">
        <f>ROUND(I1220*H1220,2)</f>
        <v>0</v>
      </c>
      <c r="BL1220" s="18" t="s">
        <v>297</v>
      </c>
      <c r="BM1220" s="143" t="s">
        <v>2841</v>
      </c>
    </row>
    <row r="1221" spans="2:47" s="1" customFormat="1" ht="12">
      <c r="B1221" s="33"/>
      <c r="D1221" s="145" t="s">
        <v>218</v>
      </c>
      <c r="F1221" s="146" t="s">
        <v>2842</v>
      </c>
      <c r="I1221" s="147"/>
      <c r="L1221" s="33"/>
      <c r="M1221" s="148"/>
      <c r="T1221" s="54"/>
      <c r="AT1221" s="18" t="s">
        <v>218</v>
      </c>
      <c r="AU1221" s="18" t="s">
        <v>82</v>
      </c>
    </row>
    <row r="1222" spans="2:47" s="1" customFormat="1" ht="12">
      <c r="B1222" s="33"/>
      <c r="D1222" s="149" t="s">
        <v>220</v>
      </c>
      <c r="F1222" s="150" t="s">
        <v>2843</v>
      </c>
      <c r="I1222" s="147"/>
      <c r="L1222" s="33"/>
      <c r="M1222" s="148"/>
      <c r="T1222" s="54"/>
      <c r="AT1222" s="18" t="s">
        <v>220</v>
      </c>
      <c r="AU1222" s="18" t="s">
        <v>82</v>
      </c>
    </row>
    <row r="1223" spans="2:51" s="12" customFormat="1" ht="12">
      <c r="B1223" s="151"/>
      <c r="D1223" s="145" t="s">
        <v>222</v>
      </c>
      <c r="E1223" s="152" t="s">
        <v>19</v>
      </c>
      <c r="F1223" s="153" t="s">
        <v>2844</v>
      </c>
      <c r="H1223" s="152" t="s">
        <v>19</v>
      </c>
      <c r="I1223" s="154"/>
      <c r="L1223" s="151"/>
      <c r="M1223" s="155"/>
      <c r="T1223" s="156"/>
      <c r="AT1223" s="152" t="s">
        <v>222</v>
      </c>
      <c r="AU1223" s="152" t="s">
        <v>82</v>
      </c>
      <c r="AV1223" s="12" t="s">
        <v>80</v>
      </c>
      <c r="AW1223" s="12" t="s">
        <v>35</v>
      </c>
      <c r="AX1223" s="12" t="s">
        <v>74</v>
      </c>
      <c r="AY1223" s="152" t="s">
        <v>208</v>
      </c>
    </row>
    <row r="1224" spans="2:51" s="13" customFormat="1" ht="12">
      <c r="B1224" s="157"/>
      <c r="D1224" s="145" t="s">
        <v>222</v>
      </c>
      <c r="E1224" s="158" t="s">
        <v>19</v>
      </c>
      <c r="F1224" s="159" t="s">
        <v>2845</v>
      </c>
      <c r="H1224" s="160">
        <v>2.4</v>
      </c>
      <c r="I1224" s="161"/>
      <c r="L1224" s="157"/>
      <c r="M1224" s="162"/>
      <c r="T1224" s="163"/>
      <c r="AT1224" s="158" t="s">
        <v>222</v>
      </c>
      <c r="AU1224" s="158" t="s">
        <v>82</v>
      </c>
      <c r="AV1224" s="13" t="s">
        <v>82</v>
      </c>
      <c r="AW1224" s="13" t="s">
        <v>35</v>
      </c>
      <c r="AX1224" s="13" t="s">
        <v>74</v>
      </c>
      <c r="AY1224" s="158" t="s">
        <v>208</v>
      </c>
    </row>
    <row r="1225" spans="2:51" s="14" customFormat="1" ht="12">
      <c r="B1225" s="164"/>
      <c r="D1225" s="145" t="s">
        <v>222</v>
      </c>
      <c r="E1225" s="165" t="s">
        <v>19</v>
      </c>
      <c r="F1225" s="166" t="s">
        <v>226</v>
      </c>
      <c r="H1225" s="167">
        <v>2.4</v>
      </c>
      <c r="I1225" s="168"/>
      <c r="L1225" s="164"/>
      <c r="M1225" s="169"/>
      <c r="T1225" s="170"/>
      <c r="AT1225" s="165" t="s">
        <v>222</v>
      </c>
      <c r="AU1225" s="165" t="s">
        <v>82</v>
      </c>
      <c r="AV1225" s="14" t="s">
        <v>112</v>
      </c>
      <c r="AW1225" s="14" t="s">
        <v>35</v>
      </c>
      <c r="AX1225" s="14" t="s">
        <v>80</v>
      </c>
      <c r="AY1225" s="165" t="s">
        <v>208</v>
      </c>
    </row>
    <row r="1226" spans="2:65" s="1" customFormat="1" ht="16.5" customHeight="1">
      <c r="B1226" s="33"/>
      <c r="C1226" s="132" t="s">
        <v>2846</v>
      </c>
      <c r="D1226" s="132" t="s">
        <v>212</v>
      </c>
      <c r="E1226" s="133" t="s">
        <v>2847</v>
      </c>
      <c r="F1226" s="134" t="s">
        <v>2848</v>
      </c>
      <c r="G1226" s="135" t="s">
        <v>236</v>
      </c>
      <c r="H1226" s="136">
        <v>2.8</v>
      </c>
      <c r="I1226" s="137"/>
      <c r="J1226" s="138">
        <f>ROUND(I1226*H1226,2)</f>
        <v>0</v>
      </c>
      <c r="K1226" s="134" t="s">
        <v>216</v>
      </c>
      <c r="L1226" s="33"/>
      <c r="M1226" s="139" t="s">
        <v>19</v>
      </c>
      <c r="N1226" s="140" t="s">
        <v>45</v>
      </c>
      <c r="P1226" s="141">
        <f>O1226*H1226</f>
        <v>0</v>
      </c>
      <c r="Q1226" s="141">
        <v>0.00076605</v>
      </c>
      <c r="R1226" s="141">
        <f>Q1226*H1226</f>
        <v>0.0021449399999999997</v>
      </c>
      <c r="S1226" s="141">
        <v>0</v>
      </c>
      <c r="T1226" s="142">
        <f>S1226*H1226</f>
        <v>0</v>
      </c>
      <c r="AR1226" s="143" t="s">
        <v>297</v>
      </c>
      <c r="AT1226" s="143" t="s">
        <v>212</v>
      </c>
      <c r="AU1226" s="143" t="s">
        <v>82</v>
      </c>
      <c r="AY1226" s="18" t="s">
        <v>208</v>
      </c>
      <c r="BE1226" s="144">
        <f>IF(N1226="základní",J1226,0)</f>
        <v>0</v>
      </c>
      <c r="BF1226" s="144">
        <f>IF(N1226="snížená",J1226,0)</f>
        <v>0</v>
      </c>
      <c r="BG1226" s="144">
        <f>IF(N1226="zákl. přenesená",J1226,0)</f>
        <v>0</v>
      </c>
      <c r="BH1226" s="144">
        <f>IF(N1226="sníž. přenesená",J1226,0)</f>
        <v>0</v>
      </c>
      <c r="BI1226" s="144">
        <f>IF(N1226="nulová",J1226,0)</f>
        <v>0</v>
      </c>
      <c r="BJ1226" s="18" t="s">
        <v>80</v>
      </c>
      <c r="BK1226" s="144">
        <f>ROUND(I1226*H1226,2)</f>
        <v>0</v>
      </c>
      <c r="BL1226" s="18" t="s">
        <v>297</v>
      </c>
      <c r="BM1226" s="143" t="s">
        <v>2849</v>
      </c>
    </row>
    <row r="1227" spans="2:47" s="1" customFormat="1" ht="12">
      <c r="B1227" s="33"/>
      <c r="D1227" s="145" t="s">
        <v>218</v>
      </c>
      <c r="F1227" s="146" t="s">
        <v>2850</v>
      </c>
      <c r="I1227" s="147"/>
      <c r="L1227" s="33"/>
      <c r="M1227" s="148"/>
      <c r="T1227" s="54"/>
      <c r="AT1227" s="18" t="s">
        <v>218</v>
      </c>
      <c r="AU1227" s="18" t="s">
        <v>82</v>
      </c>
    </row>
    <row r="1228" spans="2:47" s="1" customFormat="1" ht="12">
      <c r="B1228" s="33"/>
      <c r="D1228" s="149" t="s">
        <v>220</v>
      </c>
      <c r="F1228" s="150" t="s">
        <v>2851</v>
      </c>
      <c r="I1228" s="147"/>
      <c r="L1228" s="33"/>
      <c r="M1228" s="148"/>
      <c r="T1228" s="54"/>
      <c r="AT1228" s="18" t="s">
        <v>220</v>
      </c>
      <c r="AU1228" s="18" t="s">
        <v>82</v>
      </c>
    </row>
    <row r="1229" spans="2:51" s="12" customFormat="1" ht="12">
      <c r="B1229" s="151"/>
      <c r="D1229" s="145" t="s">
        <v>222</v>
      </c>
      <c r="E1229" s="152" t="s">
        <v>19</v>
      </c>
      <c r="F1229" s="153" t="s">
        <v>2852</v>
      </c>
      <c r="H1229" s="152" t="s">
        <v>19</v>
      </c>
      <c r="I1229" s="154"/>
      <c r="L1229" s="151"/>
      <c r="M1229" s="155"/>
      <c r="T1229" s="156"/>
      <c r="AT1229" s="152" t="s">
        <v>222</v>
      </c>
      <c r="AU1229" s="152" t="s">
        <v>82</v>
      </c>
      <c r="AV1229" s="12" t="s">
        <v>80</v>
      </c>
      <c r="AW1229" s="12" t="s">
        <v>35</v>
      </c>
      <c r="AX1229" s="12" t="s">
        <v>74</v>
      </c>
      <c r="AY1229" s="152" t="s">
        <v>208</v>
      </c>
    </row>
    <row r="1230" spans="2:51" s="13" customFormat="1" ht="12">
      <c r="B1230" s="157"/>
      <c r="D1230" s="145" t="s">
        <v>222</v>
      </c>
      <c r="E1230" s="158" t="s">
        <v>19</v>
      </c>
      <c r="F1230" s="159" t="s">
        <v>2853</v>
      </c>
      <c r="H1230" s="160">
        <v>2.8</v>
      </c>
      <c r="I1230" s="161"/>
      <c r="L1230" s="157"/>
      <c r="M1230" s="162"/>
      <c r="T1230" s="163"/>
      <c r="AT1230" s="158" t="s">
        <v>222</v>
      </c>
      <c r="AU1230" s="158" t="s">
        <v>82</v>
      </c>
      <c r="AV1230" s="13" t="s">
        <v>82</v>
      </c>
      <c r="AW1230" s="13" t="s">
        <v>35</v>
      </c>
      <c r="AX1230" s="13" t="s">
        <v>74</v>
      </c>
      <c r="AY1230" s="158" t="s">
        <v>208</v>
      </c>
    </row>
    <row r="1231" spans="2:51" s="14" customFormat="1" ht="12">
      <c r="B1231" s="164"/>
      <c r="D1231" s="145" t="s">
        <v>222</v>
      </c>
      <c r="E1231" s="165" t="s">
        <v>19</v>
      </c>
      <c r="F1231" s="166" t="s">
        <v>226</v>
      </c>
      <c r="H1231" s="167">
        <v>2.8</v>
      </c>
      <c r="I1231" s="168"/>
      <c r="L1231" s="164"/>
      <c r="M1231" s="169"/>
      <c r="T1231" s="170"/>
      <c r="AT1231" s="165" t="s">
        <v>222</v>
      </c>
      <c r="AU1231" s="165" t="s">
        <v>82</v>
      </c>
      <c r="AV1231" s="14" t="s">
        <v>112</v>
      </c>
      <c r="AW1231" s="14" t="s">
        <v>35</v>
      </c>
      <c r="AX1231" s="14" t="s">
        <v>80</v>
      </c>
      <c r="AY1231" s="165" t="s">
        <v>208</v>
      </c>
    </row>
    <row r="1232" spans="2:65" s="1" customFormat="1" ht="16.5" customHeight="1">
      <c r="B1232" s="33"/>
      <c r="C1232" s="132" t="s">
        <v>2854</v>
      </c>
      <c r="D1232" s="132" t="s">
        <v>212</v>
      </c>
      <c r="E1232" s="133" t="s">
        <v>2855</v>
      </c>
      <c r="F1232" s="134" t="s">
        <v>2856</v>
      </c>
      <c r="G1232" s="135" t="s">
        <v>236</v>
      </c>
      <c r="H1232" s="136">
        <v>3.5</v>
      </c>
      <c r="I1232" s="137"/>
      <c r="J1232" s="138">
        <f>ROUND(I1232*H1232,2)</f>
        <v>0</v>
      </c>
      <c r="K1232" s="134" t="s">
        <v>216</v>
      </c>
      <c r="L1232" s="33"/>
      <c r="M1232" s="139" t="s">
        <v>19</v>
      </c>
      <c r="N1232" s="140" t="s">
        <v>45</v>
      </c>
      <c r="P1232" s="141">
        <f>O1232*H1232</f>
        <v>0</v>
      </c>
      <c r="Q1232" s="141">
        <v>0.0011375</v>
      </c>
      <c r="R1232" s="141">
        <f>Q1232*H1232</f>
        <v>0.00398125</v>
      </c>
      <c r="S1232" s="141">
        <v>0</v>
      </c>
      <c r="T1232" s="142">
        <f>S1232*H1232</f>
        <v>0</v>
      </c>
      <c r="AR1232" s="143" t="s">
        <v>297</v>
      </c>
      <c r="AT1232" s="143" t="s">
        <v>212</v>
      </c>
      <c r="AU1232" s="143" t="s">
        <v>82</v>
      </c>
      <c r="AY1232" s="18" t="s">
        <v>208</v>
      </c>
      <c r="BE1232" s="144">
        <f>IF(N1232="základní",J1232,0)</f>
        <v>0</v>
      </c>
      <c r="BF1232" s="144">
        <f>IF(N1232="snížená",J1232,0)</f>
        <v>0</v>
      </c>
      <c r="BG1232" s="144">
        <f>IF(N1232="zákl. přenesená",J1232,0)</f>
        <v>0</v>
      </c>
      <c r="BH1232" s="144">
        <f>IF(N1232="sníž. přenesená",J1232,0)</f>
        <v>0</v>
      </c>
      <c r="BI1232" s="144">
        <f>IF(N1232="nulová",J1232,0)</f>
        <v>0</v>
      </c>
      <c r="BJ1232" s="18" t="s">
        <v>80</v>
      </c>
      <c r="BK1232" s="144">
        <f>ROUND(I1232*H1232,2)</f>
        <v>0</v>
      </c>
      <c r="BL1232" s="18" t="s">
        <v>297</v>
      </c>
      <c r="BM1232" s="143" t="s">
        <v>2857</v>
      </c>
    </row>
    <row r="1233" spans="2:47" s="1" customFormat="1" ht="12">
      <c r="B1233" s="33"/>
      <c r="D1233" s="145" t="s">
        <v>218</v>
      </c>
      <c r="F1233" s="146" t="s">
        <v>2858</v>
      </c>
      <c r="I1233" s="147"/>
      <c r="L1233" s="33"/>
      <c r="M1233" s="148"/>
      <c r="T1233" s="54"/>
      <c r="AT1233" s="18" t="s">
        <v>218</v>
      </c>
      <c r="AU1233" s="18" t="s">
        <v>82</v>
      </c>
    </row>
    <row r="1234" spans="2:47" s="1" customFormat="1" ht="12">
      <c r="B1234" s="33"/>
      <c r="D1234" s="149" t="s">
        <v>220</v>
      </c>
      <c r="F1234" s="150" t="s">
        <v>2859</v>
      </c>
      <c r="I1234" s="147"/>
      <c r="L1234" s="33"/>
      <c r="M1234" s="148"/>
      <c r="T1234" s="54"/>
      <c r="AT1234" s="18" t="s">
        <v>220</v>
      </c>
      <c r="AU1234" s="18" t="s">
        <v>82</v>
      </c>
    </row>
    <row r="1235" spans="2:51" s="12" customFormat="1" ht="12">
      <c r="B1235" s="151"/>
      <c r="D1235" s="145" t="s">
        <v>222</v>
      </c>
      <c r="E1235" s="152" t="s">
        <v>19</v>
      </c>
      <c r="F1235" s="153" t="s">
        <v>2860</v>
      </c>
      <c r="H1235" s="152" t="s">
        <v>19</v>
      </c>
      <c r="I1235" s="154"/>
      <c r="L1235" s="151"/>
      <c r="M1235" s="155"/>
      <c r="T1235" s="156"/>
      <c r="AT1235" s="152" t="s">
        <v>222</v>
      </c>
      <c r="AU1235" s="152" t="s">
        <v>82</v>
      </c>
      <c r="AV1235" s="12" t="s">
        <v>80</v>
      </c>
      <c r="AW1235" s="12" t="s">
        <v>35</v>
      </c>
      <c r="AX1235" s="12" t="s">
        <v>74</v>
      </c>
      <c r="AY1235" s="152" t="s">
        <v>208</v>
      </c>
    </row>
    <row r="1236" spans="2:51" s="13" customFormat="1" ht="12">
      <c r="B1236" s="157"/>
      <c r="D1236" s="145" t="s">
        <v>222</v>
      </c>
      <c r="E1236" s="158" t="s">
        <v>19</v>
      </c>
      <c r="F1236" s="159" t="s">
        <v>2861</v>
      </c>
      <c r="H1236" s="160">
        <v>3.5</v>
      </c>
      <c r="I1236" s="161"/>
      <c r="L1236" s="157"/>
      <c r="M1236" s="162"/>
      <c r="T1236" s="163"/>
      <c r="AT1236" s="158" t="s">
        <v>222</v>
      </c>
      <c r="AU1236" s="158" t="s">
        <v>82</v>
      </c>
      <c r="AV1236" s="13" t="s">
        <v>82</v>
      </c>
      <c r="AW1236" s="13" t="s">
        <v>35</v>
      </c>
      <c r="AX1236" s="13" t="s">
        <v>74</v>
      </c>
      <c r="AY1236" s="158" t="s">
        <v>208</v>
      </c>
    </row>
    <row r="1237" spans="2:51" s="14" customFormat="1" ht="12">
      <c r="B1237" s="164"/>
      <c r="D1237" s="145" t="s">
        <v>222</v>
      </c>
      <c r="E1237" s="165" t="s">
        <v>19</v>
      </c>
      <c r="F1237" s="166" t="s">
        <v>226</v>
      </c>
      <c r="H1237" s="167">
        <v>3.5</v>
      </c>
      <c r="I1237" s="168"/>
      <c r="L1237" s="164"/>
      <c r="M1237" s="169"/>
      <c r="T1237" s="170"/>
      <c r="AT1237" s="165" t="s">
        <v>222</v>
      </c>
      <c r="AU1237" s="165" t="s">
        <v>82</v>
      </c>
      <c r="AV1237" s="14" t="s">
        <v>112</v>
      </c>
      <c r="AW1237" s="14" t="s">
        <v>35</v>
      </c>
      <c r="AX1237" s="14" t="s">
        <v>80</v>
      </c>
      <c r="AY1237" s="165" t="s">
        <v>208</v>
      </c>
    </row>
    <row r="1238" spans="2:65" s="1" customFormat="1" ht="16.5" customHeight="1">
      <c r="B1238" s="33"/>
      <c r="C1238" s="132" t="s">
        <v>2862</v>
      </c>
      <c r="D1238" s="132" t="s">
        <v>212</v>
      </c>
      <c r="E1238" s="133" t="s">
        <v>2863</v>
      </c>
      <c r="F1238" s="134" t="s">
        <v>2864</v>
      </c>
      <c r="G1238" s="135" t="s">
        <v>236</v>
      </c>
      <c r="H1238" s="136">
        <v>2.5</v>
      </c>
      <c r="I1238" s="137"/>
      <c r="J1238" s="138">
        <f>ROUND(I1238*H1238,2)</f>
        <v>0</v>
      </c>
      <c r="K1238" s="134" t="s">
        <v>216</v>
      </c>
      <c r="L1238" s="33"/>
      <c r="M1238" s="139" t="s">
        <v>19</v>
      </c>
      <c r="N1238" s="140" t="s">
        <v>45</v>
      </c>
      <c r="P1238" s="141">
        <f>O1238*H1238</f>
        <v>0</v>
      </c>
      <c r="Q1238" s="141">
        <v>0.003320112</v>
      </c>
      <c r="R1238" s="141">
        <f>Q1238*H1238</f>
        <v>0.00830028</v>
      </c>
      <c r="S1238" s="141">
        <v>0</v>
      </c>
      <c r="T1238" s="142">
        <f>S1238*H1238</f>
        <v>0</v>
      </c>
      <c r="AR1238" s="143" t="s">
        <v>297</v>
      </c>
      <c r="AT1238" s="143" t="s">
        <v>212</v>
      </c>
      <c r="AU1238" s="143" t="s">
        <v>82</v>
      </c>
      <c r="AY1238" s="18" t="s">
        <v>208</v>
      </c>
      <c r="BE1238" s="144">
        <f>IF(N1238="základní",J1238,0)</f>
        <v>0</v>
      </c>
      <c r="BF1238" s="144">
        <f>IF(N1238="snížená",J1238,0)</f>
        <v>0</v>
      </c>
      <c r="BG1238" s="144">
        <f>IF(N1238="zákl. přenesená",J1238,0)</f>
        <v>0</v>
      </c>
      <c r="BH1238" s="144">
        <f>IF(N1238="sníž. přenesená",J1238,0)</f>
        <v>0</v>
      </c>
      <c r="BI1238" s="144">
        <f>IF(N1238="nulová",J1238,0)</f>
        <v>0</v>
      </c>
      <c r="BJ1238" s="18" t="s">
        <v>80</v>
      </c>
      <c r="BK1238" s="144">
        <f>ROUND(I1238*H1238,2)</f>
        <v>0</v>
      </c>
      <c r="BL1238" s="18" t="s">
        <v>297</v>
      </c>
      <c r="BM1238" s="143" t="s">
        <v>2865</v>
      </c>
    </row>
    <row r="1239" spans="2:47" s="1" customFormat="1" ht="12">
      <c r="B1239" s="33"/>
      <c r="D1239" s="145" t="s">
        <v>218</v>
      </c>
      <c r="F1239" s="146" t="s">
        <v>2866</v>
      </c>
      <c r="I1239" s="147"/>
      <c r="L1239" s="33"/>
      <c r="M1239" s="148"/>
      <c r="T1239" s="54"/>
      <c r="AT1239" s="18" t="s">
        <v>218</v>
      </c>
      <c r="AU1239" s="18" t="s">
        <v>82</v>
      </c>
    </row>
    <row r="1240" spans="2:47" s="1" customFormat="1" ht="12">
      <c r="B1240" s="33"/>
      <c r="D1240" s="149" t="s">
        <v>220</v>
      </c>
      <c r="F1240" s="150" t="s">
        <v>2867</v>
      </c>
      <c r="I1240" s="147"/>
      <c r="L1240" s="33"/>
      <c r="M1240" s="148"/>
      <c r="T1240" s="54"/>
      <c r="AT1240" s="18" t="s">
        <v>220</v>
      </c>
      <c r="AU1240" s="18" t="s">
        <v>82</v>
      </c>
    </row>
    <row r="1241" spans="2:51" s="12" customFormat="1" ht="12">
      <c r="B1241" s="151"/>
      <c r="D1241" s="145" t="s">
        <v>222</v>
      </c>
      <c r="E1241" s="152" t="s">
        <v>19</v>
      </c>
      <c r="F1241" s="153" t="s">
        <v>2868</v>
      </c>
      <c r="H1241" s="152" t="s">
        <v>19</v>
      </c>
      <c r="I1241" s="154"/>
      <c r="L1241" s="151"/>
      <c r="M1241" s="155"/>
      <c r="T1241" s="156"/>
      <c r="AT1241" s="152" t="s">
        <v>222</v>
      </c>
      <c r="AU1241" s="152" t="s">
        <v>82</v>
      </c>
      <c r="AV1241" s="12" t="s">
        <v>80</v>
      </c>
      <c r="AW1241" s="12" t="s">
        <v>35</v>
      </c>
      <c r="AX1241" s="12" t="s">
        <v>74</v>
      </c>
      <c r="AY1241" s="152" t="s">
        <v>208</v>
      </c>
    </row>
    <row r="1242" spans="2:51" s="13" customFormat="1" ht="12">
      <c r="B1242" s="157"/>
      <c r="D1242" s="145" t="s">
        <v>222</v>
      </c>
      <c r="E1242" s="158" t="s">
        <v>19</v>
      </c>
      <c r="F1242" s="159" t="s">
        <v>2869</v>
      </c>
      <c r="H1242" s="160">
        <v>2.5</v>
      </c>
      <c r="I1242" s="161"/>
      <c r="L1242" s="157"/>
      <c r="M1242" s="162"/>
      <c r="T1242" s="163"/>
      <c r="AT1242" s="158" t="s">
        <v>222</v>
      </c>
      <c r="AU1242" s="158" t="s">
        <v>82</v>
      </c>
      <c r="AV1242" s="13" t="s">
        <v>82</v>
      </c>
      <c r="AW1242" s="13" t="s">
        <v>35</v>
      </c>
      <c r="AX1242" s="13" t="s">
        <v>74</v>
      </c>
      <c r="AY1242" s="158" t="s">
        <v>208</v>
      </c>
    </row>
    <row r="1243" spans="2:51" s="14" customFormat="1" ht="12">
      <c r="B1243" s="164"/>
      <c r="D1243" s="145" t="s">
        <v>222</v>
      </c>
      <c r="E1243" s="165" t="s">
        <v>19</v>
      </c>
      <c r="F1243" s="166" t="s">
        <v>226</v>
      </c>
      <c r="H1243" s="167">
        <v>2.5</v>
      </c>
      <c r="I1243" s="168"/>
      <c r="L1243" s="164"/>
      <c r="M1243" s="169"/>
      <c r="T1243" s="170"/>
      <c r="AT1243" s="165" t="s">
        <v>222</v>
      </c>
      <c r="AU1243" s="165" t="s">
        <v>82</v>
      </c>
      <c r="AV1243" s="14" t="s">
        <v>112</v>
      </c>
      <c r="AW1243" s="14" t="s">
        <v>35</v>
      </c>
      <c r="AX1243" s="14" t="s">
        <v>80</v>
      </c>
      <c r="AY1243" s="165" t="s">
        <v>208</v>
      </c>
    </row>
    <row r="1244" spans="2:65" s="1" customFormat="1" ht="16.5" customHeight="1">
      <c r="B1244" s="33"/>
      <c r="C1244" s="132" t="s">
        <v>2870</v>
      </c>
      <c r="D1244" s="132" t="s">
        <v>212</v>
      </c>
      <c r="E1244" s="133" t="s">
        <v>2871</v>
      </c>
      <c r="F1244" s="134" t="s">
        <v>2872</v>
      </c>
      <c r="G1244" s="135" t="s">
        <v>236</v>
      </c>
      <c r="H1244" s="136">
        <v>13.6</v>
      </c>
      <c r="I1244" s="137"/>
      <c r="J1244" s="138">
        <f>ROUND(I1244*H1244,2)</f>
        <v>0</v>
      </c>
      <c r="K1244" s="134" t="s">
        <v>216</v>
      </c>
      <c r="L1244" s="33"/>
      <c r="M1244" s="139" t="s">
        <v>19</v>
      </c>
      <c r="N1244" s="140" t="s">
        <v>45</v>
      </c>
      <c r="P1244" s="141">
        <f>O1244*H1244</f>
        <v>0</v>
      </c>
      <c r="Q1244" s="141">
        <v>0.001078</v>
      </c>
      <c r="R1244" s="141">
        <f>Q1244*H1244</f>
        <v>0.0146608</v>
      </c>
      <c r="S1244" s="141">
        <v>0</v>
      </c>
      <c r="T1244" s="142">
        <f>S1244*H1244</f>
        <v>0</v>
      </c>
      <c r="AR1244" s="143" t="s">
        <v>297</v>
      </c>
      <c r="AT1244" s="143" t="s">
        <v>212</v>
      </c>
      <c r="AU1244" s="143" t="s">
        <v>82</v>
      </c>
      <c r="AY1244" s="18" t="s">
        <v>208</v>
      </c>
      <c r="BE1244" s="144">
        <f>IF(N1244="základní",J1244,0)</f>
        <v>0</v>
      </c>
      <c r="BF1244" s="144">
        <f>IF(N1244="snížená",J1244,0)</f>
        <v>0</v>
      </c>
      <c r="BG1244" s="144">
        <f>IF(N1244="zákl. přenesená",J1244,0)</f>
        <v>0</v>
      </c>
      <c r="BH1244" s="144">
        <f>IF(N1244="sníž. přenesená",J1244,0)</f>
        <v>0</v>
      </c>
      <c r="BI1244" s="144">
        <f>IF(N1244="nulová",J1244,0)</f>
        <v>0</v>
      </c>
      <c r="BJ1244" s="18" t="s">
        <v>80</v>
      </c>
      <c r="BK1244" s="144">
        <f>ROUND(I1244*H1244,2)</f>
        <v>0</v>
      </c>
      <c r="BL1244" s="18" t="s">
        <v>297</v>
      </c>
      <c r="BM1244" s="143" t="s">
        <v>2873</v>
      </c>
    </row>
    <row r="1245" spans="2:47" s="1" customFormat="1" ht="12">
      <c r="B1245" s="33"/>
      <c r="D1245" s="145" t="s">
        <v>218</v>
      </c>
      <c r="F1245" s="146" t="s">
        <v>2874</v>
      </c>
      <c r="I1245" s="147"/>
      <c r="L1245" s="33"/>
      <c r="M1245" s="148"/>
      <c r="T1245" s="54"/>
      <c r="AT1245" s="18" t="s">
        <v>218</v>
      </c>
      <c r="AU1245" s="18" t="s">
        <v>82</v>
      </c>
    </row>
    <row r="1246" spans="2:47" s="1" customFormat="1" ht="12">
      <c r="B1246" s="33"/>
      <c r="D1246" s="149" t="s">
        <v>220</v>
      </c>
      <c r="F1246" s="150" t="s">
        <v>2875</v>
      </c>
      <c r="I1246" s="147"/>
      <c r="L1246" s="33"/>
      <c r="M1246" s="148"/>
      <c r="T1246" s="54"/>
      <c r="AT1246" s="18" t="s">
        <v>220</v>
      </c>
      <c r="AU1246" s="18" t="s">
        <v>82</v>
      </c>
    </row>
    <row r="1247" spans="2:51" s="12" customFormat="1" ht="12">
      <c r="B1247" s="151"/>
      <c r="D1247" s="145" t="s">
        <v>222</v>
      </c>
      <c r="E1247" s="152" t="s">
        <v>19</v>
      </c>
      <c r="F1247" s="153" t="s">
        <v>2876</v>
      </c>
      <c r="H1247" s="152" t="s">
        <v>19</v>
      </c>
      <c r="I1247" s="154"/>
      <c r="L1247" s="151"/>
      <c r="M1247" s="155"/>
      <c r="T1247" s="156"/>
      <c r="AT1247" s="152" t="s">
        <v>222</v>
      </c>
      <c r="AU1247" s="152" t="s">
        <v>82</v>
      </c>
      <c r="AV1247" s="12" t="s">
        <v>80</v>
      </c>
      <c r="AW1247" s="12" t="s">
        <v>35</v>
      </c>
      <c r="AX1247" s="12" t="s">
        <v>74</v>
      </c>
      <c r="AY1247" s="152" t="s">
        <v>208</v>
      </c>
    </row>
    <row r="1248" spans="2:51" s="13" customFormat="1" ht="12">
      <c r="B1248" s="157"/>
      <c r="D1248" s="145" t="s">
        <v>222</v>
      </c>
      <c r="E1248" s="158" t="s">
        <v>19</v>
      </c>
      <c r="F1248" s="159" t="s">
        <v>2877</v>
      </c>
      <c r="H1248" s="160">
        <v>13.6</v>
      </c>
      <c r="I1248" s="161"/>
      <c r="L1248" s="157"/>
      <c r="M1248" s="162"/>
      <c r="T1248" s="163"/>
      <c r="AT1248" s="158" t="s">
        <v>222</v>
      </c>
      <c r="AU1248" s="158" t="s">
        <v>82</v>
      </c>
      <c r="AV1248" s="13" t="s">
        <v>82</v>
      </c>
      <c r="AW1248" s="13" t="s">
        <v>35</v>
      </c>
      <c r="AX1248" s="13" t="s">
        <v>74</v>
      </c>
      <c r="AY1248" s="158" t="s">
        <v>208</v>
      </c>
    </row>
    <row r="1249" spans="2:51" s="14" customFormat="1" ht="12">
      <c r="B1249" s="164"/>
      <c r="D1249" s="145" t="s">
        <v>222</v>
      </c>
      <c r="E1249" s="165" t="s">
        <v>19</v>
      </c>
      <c r="F1249" s="166" t="s">
        <v>226</v>
      </c>
      <c r="H1249" s="167">
        <v>13.6</v>
      </c>
      <c r="I1249" s="168"/>
      <c r="L1249" s="164"/>
      <c r="M1249" s="169"/>
      <c r="T1249" s="170"/>
      <c r="AT1249" s="165" t="s">
        <v>222</v>
      </c>
      <c r="AU1249" s="165" t="s">
        <v>82</v>
      </c>
      <c r="AV1249" s="14" t="s">
        <v>112</v>
      </c>
      <c r="AW1249" s="14" t="s">
        <v>35</v>
      </c>
      <c r="AX1249" s="14" t="s">
        <v>80</v>
      </c>
      <c r="AY1249" s="165" t="s">
        <v>208</v>
      </c>
    </row>
    <row r="1250" spans="2:65" s="1" customFormat="1" ht="16.5" customHeight="1">
      <c r="B1250" s="33"/>
      <c r="C1250" s="132" t="s">
        <v>2878</v>
      </c>
      <c r="D1250" s="132" t="s">
        <v>212</v>
      </c>
      <c r="E1250" s="133" t="s">
        <v>2879</v>
      </c>
      <c r="F1250" s="134" t="s">
        <v>2880</v>
      </c>
      <c r="G1250" s="135" t="s">
        <v>286</v>
      </c>
      <c r="H1250" s="136">
        <v>0.375</v>
      </c>
      <c r="I1250" s="137"/>
      <c r="J1250" s="138">
        <f>ROUND(I1250*H1250,2)</f>
        <v>0</v>
      </c>
      <c r="K1250" s="134" t="s">
        <v>216</v>
      </c>
      <c r="L1250" s="33"/>
      <c r="M1250" s="139" t="s">
        <v>19</v>
      </c>
      <c r="N1250" s="140" t="s">
        <v>45</v>
      </c>
      <c r="P1250" s="141">
        <f>O1250*H1250</f>
        <v>0</v>
      </c>
      <c r="Q1250" s="141">
        <v>0</v>
      </c>
      <c r="R1250" s="141">
        <f>Q1250*H1250</f>
        <v>0</v>
      </c>
      <c r="S1250" s="141">
        <v>0</v>
      </c>
      <c r="T1250" s="142">
        <f>S1250*H1250</f>
        <v>0</v>
      </c>
      <c r="AR1250" s="143" t="s">
        <v>297</v>
      </c>
      <c r="AT1250" s="143" t="s">
        <v>212</v>
      </c>
      <c r="AU1250" s="143" t="s">
        <v>82</v>
      </c>
      <c r="AY1250" s="18" t="s">
        <v>208</v>
      </c>
      <c r="BE1250" s="144">
        <f>IF(N1250="základní",J1250,0)</f>
        <v>0</v>
      </c>
      <c r="BF1250" s="144">
        <f>IF(N1250="snížená",J1250,0)</f>
        <v>0</v>
      </c>
      <c r="BG1250" s="144">
        <f>IF(N1250="zákl. přenesená",J1250,0)</f>
        <v>0</v>
      </c>
      <c r="BH1250" s="144">
        <f>IF(N1250="sníž. přenesená",J1250,0)</f>
        <v>0</v>
      </c>
      <c r="BI1250" s="144">
        <f>IF(N1250="nulová",J1250,0)</f>
        <v>0</v>
      </c>
      <c r="BJ1250" s="18" t="s">
        <v>80</v>
      </c>
      <c r="BK1250" s="144">
        <f>ROUND(I1250*H1250,2)</f>
        <v>0</v>
      </c>
      <c r="BL1250" s="18" t="s">
        <v>297</v>
      </c>
      <c r="BM1250" s="143" t="s">
        <v>2881</v>
      </c>
    </row>
    <row r="1251" spans="2:47" s="1" customFormat="1" ht="19.5">
      <c r="B1251" s="33"/>
      <c r="D1251" s="145" t="s">
        <v>218</v>
      </c>
      <c r="F1251" s="146" t="s">
        <v>2882</v>
      </c>
      <c r="I1251" s="147"/>
      <c r="L1251" s="33"/>
      <c r="M1251" s="148"/>
      <c r="T1251" s="54"/>
      <c r="AT1251" s="18" t="s">
        <v>218</v>
      </c>
      <c r="AU1251" s="18" t="s">
        <v>82</v>
      </c>
    </row>
    <row r="1252" spans="2:47" s="1" customFormat="1" ht="12">
      <c r="B1252" s="33"/>
      <c r="D1252" s="149" t="s">
        <v>220</v>
      </c>
      <c r="F1252" s="150" t="s">
        <v>2883</v>
      </c>
      <c r="I1252" s="147"/>
      <c r="L1252" s="33"/>
      <c r="M1252" s="148"/>
      <c r="T1252" s="54"/>
      <c r="AT1252" s="18" t="s">
        <v>220</v>
      </c>
      <c r="AU1252" s="18" t="s">
        <v>82</v>
      </c>
    </row>
    <row r="1253" spans="2:63" s="11" customFormat="1" ht="22.9" customHeight="1">
      <c r="B1253" s="120"/>
      <c r="D1253" s="121" t="s">
        <v>73</v>
      </c>
      <c r="E1253" s="130" t="s">
        <v>381</v>
      </c>
      <c r="F1253" s="130" t="s">
        <v>382</v>
      </c>
      <c r="I1253" s="123"/>
      <c r="J1253" s="131">
        <f>BK1253</f>
        <v>0</v>
      </c>
      <c r="L1253" s="120"/>
      <c r="M1253" s="125"/>
      <c r="P1253" s="126">
        <f>SUM(P1254:P1406)</f>
        <v>0</v>
      </c>
      <c r="R1253" s="126">
        <f>SUM(R1254:R1406)</f>
        <v>1.8073774382</v>
      </c>
      <c r="T1253" s="127">
        <f>SUM(T1254:T1406)</f>
        <v>0</v>
      </c>
      <c r="AR1253" s="121" t="s">
        <v>82</v>
      </c>
      <c r="AT1253" s="128" t="s">
        <v>73</v>
      </c>
      <c r="AU1253" s="128" t="s">
        <v>80</v>
      </c>
      <c r="AY1253" s="121" t="s">
        <v>208</v>
      </c>
      <c r="BK1253" s="129">
        <f>SUM(BK1254:BK1406)</f>
        <v>0</v>
      </c>
    </row>
    <row r="1254" spans="2:65" s="1" customFormat="1" ht="16.5" customHeight="1">
      <c r="B1254" s="33"/>
      <c r="C1254" s="132" t="s">
        <v>2884</v>
      </c>
      <c r="D1254" s="132" t="s">
        <v>212</v>
      </c>
      <c r="E1254" s="133" t="s">
        <v>2885</v>
      </c>
      <c r="F1254" s="134" t="s">
        <v>2886</v>
      </c>
      <c r="G1254" s="135" t="s">
        <v>367</v>
      </c>
      <c r="H1254" s="136">
        <v>11</v>
      </c>
      <c r="I1254" s="137"/>
      <c r="J1254" s="138">
        <f>ROUND(I1254*H1254,2)</f>
        <v>0</v>
      </c>
      <c r="K1254" s="134" t="s">
        <v>216</v>
      </c>
      <c r="L1254" s="33"/>
      <c r="M1254" s="139" t="s">
        <v>19</v>
      </c>
      <c r="N1254" s="140" t="s">
        <v>45</v>
      </c>
      <c r="P1254" s="141">
        <f>O1254*H1254</f>
        <v>0</v>
      </c>
      <c r="Q1254" s="141">
        <v>0</v>
      </c>
      <c r="R1254" s="141">
        <f>Q1254*H1254</f>
        <v>0</v>
      </c>
      <c r="S1254" s="141">
        <v>0</v>
      </c>
      <c r="T1254" s="142">
        <f>S1254*H1254</f>
        <v>0</v>
      </c>
      <c r="AR1254" s="143" t="s">
        <v>297</v>
      </c>
      <c r="AT1254" s="143" t="s">
        <v>212</v>
      </c>
      <c r="AU1254" s="143" t="s">
        <v>82</v>
      </c>
      <c r="AY1254" s="18" t="s">
        <v>208</v>
      </c>
      <c r="BE1254" s="144">
        <f>IF(N1254="základní",J1254,0)</f>
        <v>0</v>
      </c>
      <c r="BF1254" s="144">
        <f>IF(N1254="snížená",J1254,0)</f>
        <v>0</v>
      </c>
      <c r="BG1254" s="144">
        <f>IF(N1254="zákl. přenesená",J1254,0)</f>
        <v>0</v>
      </c>
      <c r="BH1254" s="144">
        <f>IF(N1254="sníž. přenesená",J1254,0)</f>
        <v>0</v>
      </c>
      <c r="BI1254" s="144">
        <f>IF(N1254="nulová",J1254,0)</f>
        <v>0</v>
      </c>
      <c r="BJ1254" s="18" t="s">
        <v>80</v>
      </c>
      <c r="BK1254" s="144">
        <f>ROUND(I1254*H1254,2)</f>
        <v>0</v>
      </c>
      <c r="BL1254" s="18" t="s">
        <v>297</v>
      </c>
      <c r="BM1254" s="143" t="s">
        <v>2887</v>
      </c>
    </row>
    <row r="1255" spans="2:47" s="1" customFormat="1" ht="19.5">
      <c r="B1255" s="33"/>
      <c r="D1255" s="145" t="s">
        <v>218</v>
      </c>
      <c r="F1255" s="146" t="s">
        <v>2888</v>
      </c>
      <c r="I1255" s="147"/>
      <c r="L1255" s="33"/>
      <c r="M1255" s="148"/>
      <c r="T1255" s="54"/>
      <c r="AT1255" s="18" t="s">
        <v>218</v>
      </c>
      <c r="AU1255" s="18" t="s">
        <v>82</v>
      </c>
    </row>
    <row r="1256" spans="2:47" s="1" customFormat="1" ht="12">
      <c r="B1256" s="33"/>
      <c r="D1256" s="149" t="s">
        <v>220</v>
      </c>
      <c r="F1256" s="150" t="s">
        <v>2889</v>
      </c>
      <c r="I1256" s="147"/>
      <c r="L1256" s="33"/>
      <c r="M1256" s="148"/>
      <c r="T1256" s="54"/>
      <c r="AT1256" s="18" t="s">
        <v>220</v>
      </c>
      <c r="AU1256" s="18" t="s">
        <v>82</v>
      </c>
    </row>
    <row r="1257" spans="2:65" s="1" customFormat="1" ht="16.5" customHeight="1">
      <c r="B1257" s="33"/>
      <c r="C1257" s="171" t="s">
        <v>2890</v>
      </c>
      <c r="D1257" s="171" t="s">
        <v>242</v>
      </c>
      <c r="E1257" s="172" t="s">
        <v>2891</v>
      </c>
      <c r="F1257" s="173" t="s">
        <v>2892</v>
      </c>
      <c r="G1257" s="174" t="s">
        <v>367</v>
      </c>
      <c r="H1257" s="175">
        <v>6</v>
      </c>
      <c r="I1257" s="176"/>
      <c r="J1257" s="177">
        <f>ROUND(I1257*H1257,2)</f>
        <v>0</v>
      </c>
      <c r="K1257" s="173" t="s">
        <v>216</v>
      </c>
      <c r="L1257" s="178"/>
      <c r="M1257" s="179" t="s">
        <v>19</v>
      </c>
      <c r="N1257" s="180" t="s">
        <v>45</v>
      </c>
      <c r="P1257" s="141">
        <f>O1257*H1257</f>
        <v>0</v>
      </c>
      <c r="Q1257" s="141">
        <v>0.0175</v>
      </c>
      <c r="R1257" s="141">
        <f>Q1257*H1257</f>
        <v>0.10500000000000001</v>
      </c>
      <c r="S1257" s="141">
        <v>0</v>
      </c>
      <c r="T1257" s="142">
        <f>S1257*H1257</f>
        <v>0</v>
      </c>
      <c r="AR1257" s="143" t="s">
        <v>304</v>
      </c>
      <c r="AT1257" s="143" t="s">
        <v>242</v>
      </c>
      <c r="AU1257" s="143" t="s">
        <v>82</v>
      </c>
      <c r="AY1257" s="18" t="s">
        <v>208</v>
      </c>
      <c r="BE1257" s="144">
        <f>IF(N1257="základní",J1257,0)</f>
        <v>0</v>
      </c>
      <c r="BF1257" s="144">
        <f>IF(N1257="snížená",J1257,0)</f>
        <v>0</v>
      </c>
      <c r="BG1257" s="144">
        <f>IF(N1257="zákl. přenesená",J1257,0)</f>
        <v>0</v>
      </c>
      <c r="BH1257" s="144">
        <f>IF(N1257="sníž. přenesená",J1257,0)</f>
        <v>0</v>
      </c>
      <c r="BI1257" s="144">
        <f>IF(N1257="nulová",J1257,0)</f>
        <v>0</v>
      </c>
      <c r="BJ1257" s="18" t="s">
        <v>80</v>
      </c>
      <c r="BK1257" s="144">
        <f>ROUND(I1257*H1257,2)</f>
        <v>0</v>
      </c>
      <c r="BL1257" s="18" t="s">
        <v>297</v>
      </c>
      <c r="BM1257" s="143" t="s">
        <v>2893</v>
      </c>
    </row>
    <row r="1258" spans="2:47" s="1" customFormat="1" ht="12">
      <c r="B1258" s="33"/>
      <c r="D1258" s="145" t="s">
        <v>218</v>
      </c>
      <c r="F1258" s="146" t="s">
        <v>2892</v>
      </c>
      <c r="I1258" s="147"/>
      <c r="L1258" s="33"/>
      <c r="M1258" s="148"/>
      <c r="T1258" s="54"/>
      <c r="AT1258" s="18" t="s">
        <v>218</v>
      </c>
      <c r="AU1258" s="18" t="s">
        <v>82</v>
      </c>
    </row>
    <row r="1259" spans="2:51" s="12" customFormat="1" ht="12">
      <c r="B1259" s="151"/>
      <c r="D1259" s="145" t="s">
        <v>222</v>
      </c>
      <c r="E1259" s="152" t="s">
        <v>19</v>
      </c>
      <c r="F1259" s="153" t="s">
        <v>2894</v>
      </c>
      <c r="H1259" s="152" t="s">
        <v>19</v>
      </c>
      <c r="I1259" s="154"/>
      <c r="L1259" s="151"/>
      <c r="M1259" s="155"/>
      <c r="T1259" s="156"/>
      <c r="AT1259" s="152" t="s">
        <v>222</v>
      </c>
      <c r="AU1259" s="152" t="s">
        <v>82</v>
      </c>
      <c r="AV1259" s="12" t="s">
        <v>80</v>
      </c>
      <c r="AW1259" s="12" t="s">
        <v>35</v>
      </c>
      <c r="AX1259" s="12" t="s">
        <v>74</v>
      </c>
      <c r="AY1259" s="152" t="s">
        <v>208</v>
      </c>
    </row>
    <row r="1260" spans="2:51" s="13" customFormat="1" ht="12">
      <c r="B1260" s="157"/>
      <c r="D1260" s="145" t="s">
        <v>222</v>
      </c>
      <c r="E1260" s="158" t="s">
        <v>19</v>
      </c>
      <c r="F1260" s="159" t="s">
        <v>2895</v>
      </c>
      <c r="H1260" s="160">
        <v>6</v>
      </c>
      <c r="I1260" s="161"/>
      <c r="L1260" s="157"/>
      <c r="M1260" s="162"/>
      <c r="T1260" s="163"/>
      <c r="AT1260" s="158" t="s">
        <v>222</v>
      </c>
      <c r="AU1260" s="158" t="s">
        <v>82</v>
      </c>
      <c r="AV1260" s="13" t="s">
        <v>82</v>
      </c>
      <c r="AW1260" s="13" t="s">
        <v>35</v>
      </c>
      <c r="AX1260" s="13" t="s">
        <v>74</v>
      </c>
      <c r="AY1260" s="158" t="s">
        <v>208</v>
      </c>
    </row>
    <row r="1261" spans="2:51" s="14" customFormat="1" ht="12">
      <c r="B1261" s="164"/>
      <c r="D1261" s="145" t="s">
        <v>222</v>
      </c>
      <c r="E1261" s="165" t="s">
        <v>19</v>
      </c>
      <c r="F1261" s="166" t="s">
        <v>226</v>
      </c>
      <c r="H1261" s="167">
        <v>6</v>
      </c>
      <c r="I1261" s="168"/>
      <c r="L1261" s="164"/>
      <c r="M1261" s="169"/>
      <c r="T1261" s="170"/>
      <c r="AT1261" s="165" t="s">
        <v>222</v>
      </c>
      <c r="AU1261" s="165" t="s">
        <v>82</v>
      </c>
      <c r="AV1261" s="14" t="s">
        <v>112</v>
      </c>
      <c r="AW1261" s="14" t="s">
        <v>35</v>
      </c>
      <c r="AX1261" s="14" t="s">
        <v>80</v>
      </c>
      <c r="AY1261" s="165" t="s">
        <v>208</v>
      </c>
    </row>
    <row r="1262" spans="2:65" s="1" customFormat="1" ht="16.5" customHeight="1">
      <c r="B1262" s="33"/>
      <c r="C1262" s="171" t="s">
        <v>2896</v>
      </c>
      <c r="D1262" s="171" t="s">
        <v>242</v>
      </c>
      <c r="E1262" s="172" t="s">
        <v>2897</v>
      </c>
      <c r="F1262" s="173" t="s">
        <v>2898</v>
      </c>
      <c r="G1262" s="174" t="s">
        <v>367</v>
      </c>
      <c r="H1262" s="175">
        <v>1</v>
      </c>
      <c r="I1262" s="176"/>
      <c r="J1262" s="177">
        <f>ROUND(I1262*H1262,2)</f>
        <v>0</v>
      </c>
      <c r="K1262" s="173" t="s">
        <v>216</v>
      </c>
      <c r="L1262" s="178"/>
      <c r="M1262" s="179" t="s">
        <v>19</v>
      </c>
      <c r="N1262" s="180" t="s">
        <v>45</v>
      </c>
      <c r="P1262" s="141">
        <f>O1262*H1262</f>
        <v>0</v>
      </c>
      <c r="Q1262" s="141">
        <v>0.0195</v>
      </c>
      <c r="R1262" s="141">
        <f>Q1262*H1262</f>
        <v>0.0195</v>
      </c>
      <c r="S1262" s="141">
        <v>0</v>
      </c>
      <c r="T1262" s="142">
        <f>S1262*H1262</f>
        <v>0</v>
      </c>
      <c r="AR1262" s="143" t="s">
        <v>304</v>
      </c>
      <c r="AT1262" s="143" t="s">
        <v>242</v>
      </c>
      <c r="AU1262" s="143" t="s">
        <v>82</v>
      </c>
      <c r="AY1262" s="18" t="s">
        <v>208</v>
      </c>
      <c r="BE1262" s="144">
        <f>IF(N1262="základní",J1262,0)</f>
        <v>0</v>
      </c>
      <c r="BF1262" s="144">
        <f>IF(N1262="snížená",J1262,0)</f>
        <v>0</v>
      </c>
      <c r="BG1262" s="144">
        <f>IF(N1262="zákl. přenesená",J1262,0)</f>
        <v>0</v>
      </c>
      <c r="BH1262" s="144">
        <f>IF(N1262="sníž. přenesená",J1262,0)</f>
        <v>0</v>
      </c>
      <c r="BI1262" s="144">
        <f>IF(N1262="nulová",J1262,0)</f>
        <v>0</v>
      </c>
      <c r="BJ1262" s="18" t="s">
        <v>80</v>
      </c>
      <c r="BK1262" s="144">
        <f>ROUND(I1262*H1262,2)</f>
        <v>0</v>
      </c>
      <c r="BL1262" s="18" t="s">
        <v>297</v>
      </c>
      <c r="BM1262" s="143" t="s">
        <v>2899</v>
      </c>
    </row>
    <row r="1263" spans="2:47" s="1" customFormat="1" ht="12">
      <c r="B1263" s="33"/>
      <c r="D1263" s="145" t="s">
        <v>218</v>
      </c>
      <c r="F1263" s="146" t="s">
        <v>2898</v>
      </c>
      <c r="I1263" s="147"/>
      <c r="L1263" s="33"/>
      <c r="M1263" s="148"/>
      <c r="T1263" s="54"/>
      <c r="AT1263" s="18" t="s">
        <v>218</v>
      </c>
      <c r="AU1263" s="18" t="s">
        <v>82</v>
      </c>
    </row>
    <row r="1264" spans="2:51" s="12" customFormat="1" ht="12">
      <c r="B1264" s="151"/>
      <c r="D1264" s="145" t="s">
        <v>222</v>
      </c>
      <c r="E1264" s="152" t="s">
        <v>19</v>
      </c>
      <c r="F1264" s="153" t="s">
        <v>2900</v>
      </c>
      <c r="H1264" s="152" t="s">
        <v>19</v>
      </c>
      <c r="I1264" s="154"/>
      <c r="L1264" s="151"/>
      <c r="M1264" s="155"/>
      <c r="T1264" s="156"/>
      <c r="AT1264" s="152" t="s">
        <v>222</v>
      </c>
      <c r="AU1264" s="152" t="s">
        <v>82</v>
      </c>
      <c r="AV1264" s="12" t="s">
        <v>80</v>
      </c>
      <c r="AW1264" s="12" t="s">
        <v>35</v>
      </c>
      <c r="AX1264" s="12" t="s">
        <v>74</v>
      </c>
      <c r="AY1264" s="152" t="s">
        <v>208</v>
      </c>
    </row>
    <row r="1265" spans="2:51" s="13" customFormat="1" ht="12">
      <c r="B1265" s="157"/>
      <c r="D1265" s="145" t="s">
        <v>222</v>
      </c>
      <c r="E1265" s="158" t="s">
        <v>19</v>
      </c>
      <c r="F1265" s="159" t="s">
        <v>80</v>
      </c>
      <c r="H1265" s="160">
        <v>1</v>
      </c>
      <c r="I1265" s="161"/>
      <c r="L1265" s="157"/>
      <c r="M1265" s="162"/>
      <c r="T1265" s="163"/>
      <c r="AT1265" s="158" t="s">
        <v>222</v>
      </c>
      <c r="AU1265" s="158" t="s">
        <v>82</v>
      </c>
      <c r="AV1265" s="13" t="s">
        <v>82</v>
      </c>
      <c r="AW1265" s="13" t="s">
        <v>35</v>
      </c>
      <c r="AX1265" s="13" t="s">
        <v>74</v>
      </c>
      <c r="AY1265" s="158" t="s">
        <v>208</v>
      </c>
    </row>
    <row r="1266" spans="2:51" s="14" customFormat="1" ht="12">
      <c r="B1266" s="164"/>
      <c r="D1266" s="145" t="s">
        <v>222</v>
      </c>
      <c r="E1266" s="165" t="s">
        <v>19</v>
      </c>
      <c r="F1266" s="166" t="s">
        <v>226</v>
      </c>
      <c r="H1266" s="167">
        <v>1</v>
      </c>
      <c r="I1266" s="168"/>
      <c r="L1266" s="164"/>
      <c r="M1266" s="169"/>
      <c r="T1266" s="170"/>
      <c r="AT1266" s="165" t="s">
        <v>222</v>
      </c>
      <c r="AU1266" s="165" t="s">
        <v>82</v>
      </c>
      <c r="AV1266" s="14" t="s">
        <v>112</v>
      </c>
      <c r="AW1266" s="14" t="s">
        <v>35</v>
      </c>
      <c r="AX1266" s="14" t="s">
        <v>80</v>
      </c>
      <c r="AY1266" s="165" t="s">
        <v>208</v>
      </c>
    </row>
    <row r="1267" spans="2:65" s="1" customFormat="1" ht="16.5" customHeight="1">
      <c r="B1267" s="33"/>
      <c r="C1267" s="171" t="s">
        <v>2901</v>
      </c>
      <c r="D1267" s="171" t="s">
        <v>242</v>
      </c>
      <c r="E1267" s="172" t="s">
        <v>2902</v>
      </c>
      <c r="F1267" s="173" t="s">
        <v>2892</v>
      </c>
      <c r="G1267" s="174" t="s">
        <v>367</v>
      </c>
      <c r="H1267" s="175">
        <v>4</v>
      </c>
      <c r="I1267" s="176"/>
      <c r="J1267" s="177">
        <f>ROUND(I1267*H1267,2)</f>
        <v>0</v>
      </c>
      <c r="K1267" s="173" t="s">
        <v>216</v>
      </c>
      <c r="L1267" s="178"/>
      <c r="M1267" s="179" t="s">
        <v>19</v>
      </c>
      <c r="N1267" s="180" t="s">
        <v>45</v>
      </c>
      <c r="P1267" s="141">
        <f>O1267*H1267</f>
        <v>0</v>
      </c>
      <c r="Q1267" s="141">
        <v>0.0175</v>
      </c>
      <c r="R1267" s="141">
        <f>Q1267*H1267</f>
        <v>0.07</v>
      </c>
      <c r="S1267" s="141">
        <v>0</v>
      </c>
      <c r="T1267" s="142">
        <f>S1267*H1267</f>
        <v>0</v>
      </c>
      <c r="AR1267" s="143" t="s">
        <v>304</v>
      </c>
      <c r="AT1267" s="143" t="s">
        <v>242</v>
      </c>
      <c r="AU1267" s="143" t="s">
        <v>82</v>
      </c>
      <c r="AY1267" s="18" t="s">
        <v>208</v>
      </c>
      <c r="BE1267" s="144">
        <f>IF(N1267="základní",J1267,0)</f>
        <v>0</v>
      </c>
      <c r="BF1267" s="144">
        <f>IF(N1267="snížená",J1267,0)</f>
        <v>0</v>
      </c>
      <c r="BG1267" s="144">
        <f>IF(N1267="zákl. přenesená",J1267,0)</f>
        <v>0</v>
      </c>
      <c r="BH1267" s="144">
        <f>IF(N1267="sníž. přenesená",J1267,0)</f>
        <v>0</v>
      </c>
      <c r="BI1267" s="144">
        <f>IF(N1267="nulová",J1267,0)</f>
        <v>0</v>
      </c>
      <c r="BJ1267" s="18" t="s">
        <v>80</v>
      </c>
      <c r="BK1267" s="144">
        <f>ROUND(I1267*H1267,2)</f>
        <v>0</v>
      </c>
      <c r="BL1267" s="18" t="s">
        <v>297</v>
      </c>
      <c r="BM1267" s="143" t="s">
        <v>2903</v>
      </c>
    </row>
    <row r="1268" spans="2:47" s="1" customFormat="1" ht="12">
      <c r="B1268" s="33"/>
      <c r="D1268" s="145" t="s">
        <v>218</v>
      </c>
      <c r="F1268" s="146" t="s">
        <v>2892</v>
      </c>
      <c r="I1268" s="147"/>
      <c r="L1268" s="33"/>
      <c r="M1268" s="148"/>
      <c r="T1268" s="54"/>
      <c r="AT1268" s="18" t="s">
        <v>218</v>
      </c>
      <c r="AU1268" s="18" t="s">
        <v>82</v>
      </c>
    </row>
    <row r="1269" spans="2:51" s="12" customFormat="1" ht="12">
      <c r="B1269" s="151"/>
      <c r="D1269" s="145" t="s">
        <v>222</v>
      </c>
      <c r="E1269" s="152" t="s">
        <v>19</v>
      </c>
      <c r="F1269" s="153" t="s">
        <v>2904</v>
      </c>
      <c r="H1269" s="152" t="s">
        <v>19</v>
      </c>
      <c r="I1269" s="154"/>
      <c r="L1269" s="151"/>
      <c r="M1269" s="155"/>
      <c r="T1269" s="156"/>
      <c r="AT1269" s="152" t="s">
        <v>222</v>
      </c>
      <c r="AU1269" s="152" t="s">
        <v>82</v>
      </c>
      <c r="AV1269" s="12" t="s">
        <v>80</v>
      </c>
      <c r="AW1269" s="12" t="s">
        <v>35</v>
      </c>
      <c r="AX1269" s="12" t="s">
        <v>74</v>
      </c>
      <c r="AY1269" s="152" t="s">
        <v>208</v>
      </c>
    </row>
    <row r="1270" spans="2:51" s="13" customFormat="1" ht="12">
      <c r="B1270" s="157"/>
      <c r="D1270" s="145" t="s">
        <v>222</v>
      </c>
      <c r="E1270" s="158" t="s">
        <v>19</v>
      </c>
      <c r="F1270" s="159" t="s">
        <v>112</v>
      </c>
      <c r="H1270" s="160">
        <v>4</v>
      </c>
      <c r="I1270" s="161"/>
      <c r="L1270" s="157"/>
      <c r="M1270" s="162"/>
      <c r="T1270" s="163"/>
      <c r="AT1270" s="158" t="s">
        <v>222</v>
      </c>
      <c r="AU1270" s="158" t="s">
        <v>82</v>
      </c>
      <c r="AV1270" s="13" t="s">
        <v>82</v>
      </c>
      <c r="AW1270" s="13" t="s">
        <v>35</v>
      </c>
      <c r="AX1270" s="13" t="s">
        <v>74</v>
      </c>
      <c r="AY1270" s="158" t="s">
        <v>208</v>
      </c>
    </row>
    <row r="1271" spans="2:51" s="14" customFormat="1" ht="12">
      <c r="B1271" s="164"/>
      <c r="D1271" s="145" t="s">
        <v>222</v>
      </c>
      <c r="E1271" s="165" t="s">
        <v>19</v>
      </c>
      <c r="F1271" s="166" t="s">
        <v>226</v>
      </c>
      <c r="H1271" s="167">
        <v>4</v>
      </c>
      <c r="I1271" s="168"/>
      <c r="L1271" s="164"/>
      <c r="M1271" s="169"/>
      <c r="T1271" s="170"/>
      <c r="AT1271" s="165" t="s">
        <v>222</v>
      </c>
      <c r="AU1271" s="165" t="s">
        <v>82</v>
      </c>
      <c r="AV1271" s="14" t="s">
        <v>112</v>
      </c>
      <c r="AW1271" s="14" t="s">
        <v>35</v>
      </c>
      <c r="AX1271" s="14" t="s">
        <v>80</v>
      </c>
      <c r="AY1271" s="165" t="s">
        <v>208</v>
      </c>
    </row>
    <row r="1272" spans="2:65" s="1" customFormat="1" ht="16.5" customHeight="1">
      <c r="B1272" s="33"/>
      <c r="C1272" s="132" t="s">
        <v>2905</v>
      </c>
      <c r="D1272" s="132" t="s">
        <v>212</v>
      </c>
      <c r="E1272" s="133" t="s">
        <v>2906</v>
      </c>
      <c r="F1272" s="134" t="s">
        <v>2907</v>
      </c>
      <c r="G1272" s="135" t="s">
        <v>367</v>
      </c>
      <c r="H1272" s="136">
        <v>1</v>
      </c>
      <c r="I1272" s="137"/>
      <c r="J1272" s="138">
        <f>ROUND(I1272*H1272,2)</f>
        <v>0</v>
      </c>
      <c r="K1272" s="134" t="s">
        <v>216</v>
      </c>
      <c r="L1272" s="33"/>
      <c r="M1272" s="139" t="s">
        <v>19</v>
      </c>
      <c r="N1272" s="140" t="s">
        <v>45</v>
      </c>
      <c r="P1272" s="141">
        <f>O1272*H1272</f>
        <v>0</v>
      </c>
      <c r="Q1272" s="141">
        <v>0</v>
      </c>
      <c r="R1272" s="141">
        <f>Q1272*H1272</f>
        <v>0</v>
      </c>
      <c r="S1272" s="141">
        <v>0</v>
      </c>
      <c r="T1272" s="142">
        <f>S1272*H1272</f>
        <v>0</v>
      </c>
      <c r="AR1272" s="143" t="s">
        <v>297</v>
      </c>
      <c r="AT1272" s="143" t="s">
        <v>212</v>
      </c>
      <c r="AU1272" s="143" t="s">
        <v>82</v>
      </c>
      <c r="AY1272" s="18" t="s">
        <v>208</v>
      </c>
      <c r="BE1272" s="144">
        <f>IF(N1272="základní",J1272,0)</f>
        <v>0</v>
      </c>
      <c r="BF1272" s="144">
        <f>IF(N1272="snížená",J1272,0)</f>
        <v>0</v>
      </c>
      <c r="BG1272" s="144">
        <f>IF(N1272="zákl. přenesená",J1272,0)</f>
        <v>0</v>
      </c>
      <c r="BH1272" s="144">
        <f>IF(N1272="sníž. přenesená",J1272,0)</f>
        <v>0</v>
      </c>
      <c r="BI1272" s="144">
        <f>IF(N1272="nulová",J1272,0)</f>
        <v>0</v>
      </c>
      <c r="BJ1272" s="18" t="s">
        <v>80</v>
      </c>
      <c r="BK1272" s="144">
        <f>ROUND(I1272*H1272,2)</f>
        <v>0</v>
      </c>
      <c r="BL1272" s="18" t="s">
        <v>297</v>
      </c>
      <c r="BM1272" s="143" t="s">
        <v>2908</v>
      </c>
    </row>
    <row r="1273" spans="2:47" s="1" customFormat="1" ht="19.5">
      <c r="B1273" s="33"/>
      <c r="D1273" s="145" t="s">
        <v>218</v>
      </c>
      <c r="F1273" s="146" t="s">
        <v>2909</v>
      </c>
      <c r="I1273" s="147"/>
      <c r="L1273" s="33"/>
      <c r="M1273" s="148"/>
      <c r="T1273" s="54"/>
      <c r="AT1273" s="18" t="s">
        <v>218</v>
      </c>
      <c r="AU1273" s="18" t="s">
        <v>82</v>
      </c>
    </row>
    <row r="1274" spans="2:47" s="1" customFormat="1" ht="12">
      <c r="B1274" s="33"/>
      <c r="D1274" s="149" t="s">
        <v>220</v>
      </c>
      <c r="F1274" s="150" t="s">
        <v>2910</v>
      </c>
      <c r="I1274" s="147"/>
      <c r="L1274" s="33"/>
      <c r="M1274" s="148"/>
      <c r="T1274" s="54"/>
      <c r="AT1274" s="18" t="s">
        <v>220</v>
      </c>
      <c r="AU1274" s="18" t="s">
        <v>82</v>
      </c>
    </row>
    <row r="1275" spans="2:65" s="1" customFormat="1" ht="16.5" customHeight="1">
      <c r="B1275" s="33"/>
      <c r="C1275" s="171" t="s">
        <v>2911</v>
      </c>
      <c r="D1275" s="171" t="s">
        <v>242</v>
      </c>
      <c r="E1275" s="172" t="s">
        <v>2912</v>
      </c>
      <c r="F1275" s="173" t="s">
        <v>2913</v>
      </c>
      <c r="G1275" s="174" t="s">
        <v>367</v>
      </c>
      <c r="H1275" s="175">
        <v>1</v>
      </c>
      <c r="I1275" s="176"/>
      <c r="J1275" s="177">
        <f>ROUND(I1275*H1275,2)</f>
        <v>0</v>
      </c>
      <c r="K1275" s="173" t="s">
        <v>216</v>
      </c>
      <c r="L1275" s="178"/>
      <c r="M1275" s="179" t="s">
        <v>19</v>
      </c>
      <c r="N1275" s="180" t="s">
        <v>45</v>
      </c>
      <c r="P1275" s="141">
        <f>O1275*H1275</f>
        <v>0</v>
      </c>
      <c r="Q1275" s="141">
        <v>0.0205</v>
      </c>
      <c r="R1275" s="141">
        <f>Q1275*H1275</f>
        <v>0.0205</v>
      </c>
      <c r="S1275" s="141">
        <v>0</v>
      </c>
      <c r="T1275" s="142">
        <f>S1275*H1275</f>
        <v>0</v>
      </c>
      <c r="AR1275" s="143" t="s">
        <v>304</v>
      </c>
      <c r="AT1275" s="143" t="s">
        <v>242</v>
      </c>
      <c r="AU1275" s="143" t="s">
        <v>82</v>
      </c>
      <c r="AY1275" s="18" t="s">
        <v>208</v>
      </c>
      <c r="BE1275" s="144">
        <f>IF(N1275="základní",J1275,0)</f>
        <v>0</v>
      </c>
      <c r="BF1275" s="144">
        <f>IF(N1275="snížená",J1275,0)</f>
        <v>0</v>
      </c>
      <c r="BG1275" s="144">
        <f>IF(N1275="zákl. přenesená",J1275,0)</f>
        <v>0</v>
      </c>
      <c r="BH1275" s="144">
        <f>IF(N1275="sníž. přenesená",J1275,0)</f>
        <v>0</v>
      </c>
      <c r="BI1275" s="144">
        <f>IF(N1275="nulová",J1275,0)</f>
        <v>0</v>
      </c>
      <c r="BJ1275" s="18" t="s">
        <v>80</v>
      </c>
      <c r="BK1275" s="144">
        <f>ROUND(I1275*H1275,2)</f>
        <v>0</v>
      </c>
      <c r="BL1275" s="18" t="s">
        <v>297</v>
      </c>
      <c r="BM1275" s="143" t="s">
        <v>2914</v>
      </c>
    </row>
    <row r="1276" spans="2:47" s="1" customFormat="1" ht="12">
      <c r="B1276" s="33"/>
      <c r="D1276" s="145" t="s">
        <v>218</v>
      </c>
      <c r="F1276" s="146" t="s">
        <v>2913</v>
      </c>
      <c r="I1276" s="147"/>
      <c r="L1276" s="33"/>
      <c r="M1276" s="148"/>
      <c r="T1276" s="54"/>
      <c r="AT1276" s="18" t="s">
        <v>218</v>
      </c>
      <c r="AU1276" s="18" t="s">
        <v>82</v>
      </c>
    </row>
    <row r="1277" spans="2:51" s="12" customFormat="1" ht="12">
      <c r="B1277" s="151"/>
      <c r="D1277" s="145" t="s">
        <v>222</v>
      </c>
      <c r="E1277" s="152" t="s">
        <v>19</v>
      </c>
      <c r="F1277" s="153" t="s">
        <v>2915</v>
      </c>
      <c r="H1277" s="152" t="s">
        <v>19</v>
      </c>
      <c r="I1277" s="154"/>
      <c r="L1277" s="151"/>
      <c r="M1277" s="155"/>
      <c r="T1277" s="156"/>
      <c r="AT1277" s="152" t="s">
        <v>222</v>
      </c>
      <c r="AU1277" s="152" t="s">
        <v>82</v>
      </c>
      <c r="AV1277" s="12" t="s">
        <v>80</v>
      </c>
      <c r="AW1277" s="12" t="s">
        <v>35</v>
      </c>
      <c r="AX1277" s="12" t="s">
        <v>74</v>
      </c>
      <c r="AY1277" s="152" t="s">
        <v>208</v>
      </c>
    </row>
    <row r="1278" spans="2:51" s="13" customFormat="1" ht="12">
      <c r="B1278" s="157"/>
      <c r="D1278" s="145" t="s">
        <v>222</v>
      </c>
      <c r="E1278" s="158" t="s">
        <v>19</v>
      </c>
      <c r="F1278" s="159" t="s">
        <v>80</v>
      </c>
      <c r="H1278" s="160">
        <v>1</v>
      </c>
      <c r="I1278" s="161"/>
      <c r="L1278" s="157"/>
      <c r="M1278" s="162"/>
      <c r="T1278" s="163"/>
      <c r="AT1278" s="158" t="s">
        <v>222</v>
      </c>
      <c r="AU1278" s="158" t="s">
        <v>82</v>
      </c>
      <c r="AV1278" s="13" t="s">
        <v>82</v>
      </c>
      <c r="AW1278" s="13" t="s">
        <v>35</v>
      </c>
      <c r="AX1278" s="13" t="s">
        <v>74</v>
      </c>
      <c r="AY1278" s="158" t="s">
        <v>208</v>
      </c>
    </row>
    <row r="1279" spans="2:51" s="14" customFormat="1" ht="12">
      <c r="B1279" s="164"/>
      <c r="D1279" s="145" t="s">
        <v>222</v>
      </c>
      <c r="E1279" s="165" t="s">
        <v>19</v>
      </c>
      <c r="F1279" s="166" t="s">
        <v>226</v>
      </c>
      <c r="H1279" s="167">
        <v>1</v>
      </c>
      <c r="I1279" s="168"/>
      <c r="L1279" s="164"/>
      <c r="M1279" s="169"/>
      <c r="T1279" s="170"/>
      <c r="AT1279" s="165" t="s">
        <v>222</v>
      </c>
      <c r="AU1279" s="165" t="s">
        <v>82</v>
      </c>
      <c r="AV1279" s="14" t="s">
        <v>112</v>
      </c>
      <c r="AW1279" s="14" t="s">
        <v>35</v>
      </c>
      <c r="AX1279" s="14" t="s">
        <v>80</v>
      </c>
      <c r="AY1279" s="165" t="s">
        <v>208</v>
      </c>
    </row>
    <row r="1280" spans="2:65" s="1" customFormat="1" ht="16.5" customHeight="1">
      <c r="B1280" s="33"/>
      <c r="C1280" s="132" t="s">
        <v>2916</v>
      </c>
      <c r="D1280" s="132" t="s">
        <v>212</v>
      </c>
      <c r="E1280" s="133" t="s">
        <v>2917</v>
      </c>
      <c r="F1280" s="134" t="s">
        <v>2918</v>
      </c>
      <c r="G1280" s="135" t="s">
        <v>367</v>
      </c>
      <c r="H1280" s="136">
        <v>3</v>
      </c>
      <c r="I1280" s="137"/>
      <c r="J1280" s="138">
        <f>ROUND(I1280*H1280,2)</f>
        <v>0</v>
      </c>
      <c r="K1280" s="134" t="s">
        <v>216</v>
      </c>
      <c r="L1280" s="33"/>
      <c r="M1280" s="139" t="s">
        <v>19</v>
      </c>
      <c r="N1280" s="140" t="s">
        <v>45</v>
      </c>
      <c r="P1280" s="141">
        <f>O1280*H1280</f>
        <v>0</v>
      </c>
      <c r="Q1280" s="141">
        <v>0</v>
      </c>
      <c r="R1280" s="141">
        <f>Q1280*H1280</f>
        <v>0</v>
      </c>
      <c r="S1280" s="141">
        <v>0</v>
      </c>
      <c r="T1280" s="142">
        <f>S1280*H1280</f>
        <v>0</v>
      </c>
      <c r="AR1280" s="143" t="s">
        <v>297</v>
      </c>
      <c r="AT1280" s="143" t="s">
        <v>212</v>
      </c>
      <c r="AU1280" s="143" t="s">
        <v>82</v>
      </c>
      <c r="AY1280" s="18" t="s">
        <v>208</v>
      </c>
      <c r="BE1280" s="144">
        <f>IF(N1280="základní",J1280,0)</f>
        <v>0</v>
      </c>
      <c r="BF1280" s="144">
        <f>IF(N1280="snížená",J1280,0)</f>
        <v>0</v>
      </c>
      <c r="BG1280" s="144">
        <f>IF(N1280="zákl. přenesená",J1280,0)</f>
        <v>0</v>
      </c>
      <c r="BH1280" s="144">
        <f>IF(N1280="sníž. přenesená",J1280,0)</f>
        <v>0</v>
      </c>
      <c r="BI1280" s="144">
        <f>IF(N1280="nulová",J1280,0)</f>
        <v>0</v>
      </c>
      <c r="BJ1280" s="18" t="s">
        <v>80</v>
      </c>
      <c r="BK1280" s="144">
        <f>ROUND(I1280*H1280,2)</f>
        <v>0</v>
      </c>
      <c r="BL1280" s="18" t="s">
        <v>297</v>
      </c>
      <c r="BM1280" s="143" t="s">
        <v>2919</v>
      </c>
    </row>
    <row r="1281" spans="2:47" s="1" customFormat="1" ht="19.5">
      <c r="B1281" s="33"/>
      <c r="D1281" s="145" t="s">
        <v>218</v>
      </c>
      <c r="F1281" s="146" t="s">
        <v>2920</v>
      </c>
      <c r="I1281" s="147"/>
      <c r="L1281" s="33"/>
      <c r="M1281" s="148"/>
      <c r="T1281" s="54"/>
      <c r="AT1281" s="18" t="s">
        <v>218</v>
      </c>
      <c r="AU1281" s="18" t="s">
        <v>82</v>
      </c>
    </row>
    <row r="1282" spans="2:47" s="1" customFormat="1" ht="12">
      <c r="B1282" s="33"/>
      <c r="D1282" s="149" t="s">
        <v>220</v>
      </c>
      <c r="F1282" s="150" t="s">
        <v>2921</v>
      </c>
      <c r="I1282" s="147"/>
      <c r="L1282" s="33"/>
      <c r="M1282" s="148"/>
      <c r="T1282" s="54"/>
      <c r="AT1282" s="18" t="s">
        <v>220</v>
      </c>
      <c r="AU1282" s="18" t="s">
        <v>82</v>
      </c>
    </row>
    <row r="1283" spans="2:65" s="1" customFormat="1" ht="21.75" customHeight="1">
      <c r="B1283" s="33"/>
      <c r="C1283" s="171" t="s">
        <v>1044</v>
      </c>
      <c r="D1283" s="171" t="s">
        <v>242</v>
      </c>
      <c r="E1283" s="172" t="s">
        <v>2922</v>
      </c>
      <c r="F1283" s="173" t="s">
        <v>2923</v>
      </c>
      <c r="G1283" s="174" t="s">
        <v>367</v>
      </c>
      <c r="H1283" s="175">
        <v>2</v>
      </c>
      <c r="I1283" s="176"/>
      <c r="J1283" s="177">
        <f>ROUND(I1283*H1283,2)</f>
        <v>0</v>
      </c>
      <c r="K1283" s="173" t="s">
        <v>216</v>
      </c>
      <c r="L1283" s="178"/>
      <c r="M1283" s="179" t="s">
        <v>19</v>
      </c>
      <c r="N1283" s="180" t="s">
        <v>45</v>
      </c>
      <c r="P1283" s="141">
        <f>O1283*H1283</f>
        <v>0</v>
      </c>
      <c r="Q1283" s="141">
        <v>0.043</v>
      </c>
      <c r="R1283" s="141">
        <f>Q1283*H1283</f>
        <v>0.086</v>
      </c>
      <c r="S1283" s="141">
        <v>0</v>
      </c>
      <c r="T1283" s="142">
        <f>S1283*H1283</f>
        <v>0</v>
      </c>
      <c r="AR1283" s="143" t="s">
        <v>304</v>
      </c>
      <c r="AT1283" s="143" t="s">
        <v>242</v>
      </c>
      <c r="AU1283" s="143" t="s">
        <v>82</v>
      </c>
      <c r="AY1283" s="18" t="s">
        <v>208</v>
      </c>
      <c r="BE1283" s="144">
        <f>IF(N1283="základní",J1283,0)</f>
        <v>0</v>
      </c>
      <c r="BF1283" s="144">
        <f>IF(N1283="snížená",J1283,0)</f>
        <v>0</v>
      </c>
      <c r="BG1283" s="144">
        <f>IF(N1283="zákl. přenesená",J1283,0)</f>
        <v>0</v>
      </c>
      <c r="BH1283" s="144">
        <f>IF(N1283="sníž. přenesená",J1283,0)</f>
        <v>0</v>
      </c>
      <c r="BI1283" s="144">
        <f>IF(N1283="nulová",J1283,0)</f>
        <v>0</v>
      </c>
      <c r="BJ1283" s="18" t="s">
        <v>80</v>
      </c>
      <c r="BK1283" s="144">
        <f>ROUND(I1283*H1283,2)</f>
        <v>0</v>
      </c>
      <c r="BL1283" s="18" t="s">
        <v>297</v>
      </c>
      <c r="BM1283" s="143" t="s">
        <v>2924</v>
      </c>
    </row>
    <row r="1284" spans="2:47" s="1" customFormat="1" ht="12">
      <c r="B1284" s="33"/>
      <c r="D1284" s="145" t="s">
        <v>218</v>
      </c>
      <c r="F1284" s="146" t="s">
        <v>2923</v>
      </c>
      <c r="I1284" s="147"/>
      <c r="L1284" s="33"/>
      <c r="M1284" s="148"/>
      <c r="T1284" s="54"/>
      <c r="AT1284" s="18" t="s">
        <v>218</v>
      </c>
      <c r="AU1284" s="18" t="s">
        <v>82</v>
      </c>
    </row>
    <row r="1285" spans="2:51" s="12" customFormat="1" ht="12">
      <c r="B1285" s="151"/>
      <c r="D1285" s="145" t="s">
        <v>222</v>
      </c>
      <c r="E1285" s="152" t="s">
        <v>19</v>
      </c>
      <c r="F1285" s="153" t="s">
        <v>2925</v>
      </c>
      <c r="H1285" s="152" t="s">
        <v>19</v>
      </c>
      <c r="I1285" s="154"/>
      <c r="L1285" s="151"/>
      <c r="M1285" s="155"/>
      <c r="T1285" s="156"/>
      <c r="AT1285" s="152" t="s">
        <v>222</v>
      </c>
      <c r="AU1285" s="152" t="s">
        <v>82</v>
      </c>
      <c r="AV1285" s="12" t="s">
        <v>80</v>
      </c>
      <c r="AW1285" s="12" t="s">
        <v>35</v>
      </c>
      <c r="AX1285" s="12" t="s">
        <v>74</v>
      </c>
      <c r="AY1285" s="152" t="s">
        <v>208</v>
      </c>
    </row>
    <row r="1286" spans="2:51" s="13" customFormat="1" ht="12">
      <c r="B1286" s="157"/>
      <c r="D1286" s="145" t="s">
        <v>222</v>
      </c>
      <c r="E1286" s="158" t="s">
        <v>19</v>
      </c>
      <c r="F1286" s="159" t="s">
        <v>82</v>
      </c>
      <c r="H1286" s="160">
        <v>2</v>
      </c>
      <c r="I1286" s="161"/>
      <c r="L1286" s="157"/>
      <c r="M1286" s="162"/>
      <c r="T1286" s="163"/>
      <c r="AT1286" s="158" t="s">
        <v>222</v>
      </c>
      <c r="AU1286" s="158" t="s">
        <v>82</v>
      </c>
      <c r="AV1286" s="13" t="s">
        <v>82</v>
      </c>
      <c r="AW1286" s="13" t="s">
        <v>35</v>
      </c>
      <c r="AX1286" s="13" t="s">
        <v>74</v>
      </c>
      <c r="AY1286" s="158" t="s">
        <v>208</v>
      </c>
    </row>
    <row r="1287" spans="2:51" s="14" customFormat="1" ht="12">
      <c r="B1287" s="164"/>
      <c r="D1287" s="145" t="s">
        <v>222</v>
      </c>
      <c r="E1287" s="165" t="s">
        <v>19</v>
      </c>
      <c r="F1287" s="166" t="s">
        <v>226</v>
      </c>
      <c r="H1287" s="167">
        <v>2</v>
      </c>
      <c r="I1287" s="168"/>
      <c r="L1287" s="164"/>
      <c r="M1287" s="169"/>
      <c r="T1287" s="170"/>
      <c r="AT1287" s="165" t="s">
        <v>222</v>
      </c>
      <c r="AU1287" s="165" t="s">
        <v>82</v>
      </c>
      <c r="AV1287" s="14" t="s">
        <v>112</v>
      </c>
      <c r="AW1287" s="14" t="s">
        <v>35</v>
      </c>
      <c r="AX1287" s="14" t="s">
        <v>80</v>
      </c>
      <c r="AY1287" s="165" t="s">
        <v>208</v>
      </c>
    </row>
    <row r="1288" spans="2:65" s="1" customFormat="1" ht="21.75" customHeight="1">
      <c r="B1288" s="33"/>
      <c r="C1288" s="171" t="s">
        <v>2926</v>
      </c>
      <c r="D1288" s="171" t="s">
        <v>242</v>
      </c>
      <c r="E1288" s="172" t="s">
        <v>2927</v>
      </c>
      <c r="F1288" s="173" t="s">
        <v>2923</v>
      </c>
      <c r="G1288" s="174" t="s">
        <v>367</v>
      </c>
      <c r="H1288" s="175">
        <v>1</v>
      </c>
      <c r="I1288" s="176"/>
      <c r="J1288" s="177">
        <f>ROUND(I1288*H1288,2)</f>
        <v>0</v>
      </c>
      <c r="K1288" s="173" t="s">
        <v>216</v>
      </c>
      <c r="L1288" s="178"/>
      <c r="M1288" s="179" t="s">
        <v>19</v>
      </c>
      <c r="N1288" s="180" t="s">
        <v>45</v>
      </c>
      <c r="P1288" s="141">
        <f>O1288*H1288</f>
        <v>0</v>
      </c>
      <c r="Q1288" s="141">
        <v>0.043</v>
      </c>
      <c r="R1288" s="141">
        <f>Q1288*H1288</f>
        <v>0.043</v>
      </c>
      <c r="S1288" s="141">
        <v>0</v>
      </c>
      <c r="T1288" s="142">
        <f>S1288*H1288</f>
        <v>0</v>
      </c>
      <c r="AR1288" s="143" t="s">
        <v>304</v>
      </c>
      <c r="AT1288" s="143" t="s">
        <v>242</v>
      </c>
      <c r="AU1288" s="143" t="s">
        <v>82</v>
      </c>
      <c r="AY1288" s="18" t="s">
        <v>208</v>
      </c>
      <c r="BE1288" s="144">
        <f>IF(N1288="základní",J1288,0)</f>
        <v>0</v>
      </c>
      <c r="BF1288" s="144">
        <f>IF(N1288="snížená",J1288,0)</f>
        <v>0</v>
      </c>
      <c r="BG1288" s="144">
        <f>IF(N1288="zákl. přenesená",J1288,0)</f>
        <v>0</v>
      </c>
      <c r="BH1288" s="144">
        <f>IF(N1288="sníž. přenesená",J1288,0)</f>
        <v>0</v>
      </c>
      <c r="BI1288" s="144">
        <f>IF(N1288="nulová",J1288,0)</f>
        <v>0</v>
      </c>
      <c r="BJ1288" s="18" t="s">
        <v>80</v>
      </c>
      <c r="BK1288" s="144">
        <f>ROUND(I1288*H1288,2)</f>
        <v>0</v>
      </c>
      <c r="BL1288" s="18" t="s">
        <v>297</v>
      </c>
      <c r="BM1288" s="143" t="s">
        <v>2928</v>
      </c>
    </row>
    <row r="1289" spans="2:47" s="1" customFormat="1" ht="12">
      <c r="B1289" s="33"/>
      <c r="D1289" s="145" t="s">
        <v>218</v>
      </c>
      <c r="F1289" s="146" t="s">
        <v>2923</v>
      </c>
      <c r="I1289" s="147"/>
      <c r="L1289" s="33"/>
      <c r="M1289" s="148"/>
      <c r="T1289" s="54"/>
      <c r="AT1289" s="18" t="s">
        <v>218</v>
      </c>
      <c r="AU1289" s="18" t="s">
        <v>82</v>
      </c>
    </row>
    <row r="1290" spans="2:51" s="12" customFormat="1" ht="12">
      <c r="B1290" s="151"/>
      <c r="D1290" s="145" t="s">
        <v>222</v>
      </c>
      <c r="E1290" s="152" t="s">
        <v>19</v>
      </c>
      <c r="F1290" s="153" t="s">
        <v>2929</v>
      </c>
      <c r="H1290" s="152" t="s">
        <v>19</v>
      </c>
      <c r="I1290" s="154"/>
      <c r="L1290" s="151"/>
      <c r="M1290" s="155"/>
      <c r="T1290" s="156"/>
      <c r="AT1290" s="152" t="s">
        <v>222</v>
      </c>
      <c r="AU1290" s="152" t="s">
        <v>82</v>
      </c>
      <c r="AV1290" s="12" t="s">
        <v>80</v>
      </c>
      <c r="AW1290" s="12" t="s">
        <v>35</v>
      </c>
      <c r="AX1290" s="12" t="s">
        <v>74</v>
      </c>
      <c r="AY1290" s="152" t="s">
        <v>208</v>
      </c>
    </row>
    <row r="1291" spans="2:51" s="13" customFormat="1" ht="12">
      <c r="B1291" s="157"/>
      <c r="D1291" s="145" t="s">
        <v>222</v>
      </c>
      <c r="E1291" s="158" t="s">
        <v>19</v>
      </c>
      <c r="F1291" s="159" t="s">
        <v>80</v>
      </c>
      <c r="H1291" s="160">
        <v>1</v>
      </c>
      <c r="I1291" s="161"/>
      <c r="L1291" s="157"/>
      <c r="M1291" s="162"/>
      <c r="T1291" s="163"/>
      <c r="AT1291" s="158" t="s">
        <v>222</v>
      </c>
      <c r="AU1291" s="158" t="s">
        <v>82</v>
      </c>
      <c r="AV1291" s="13" t="s">
        <v>82</v>
      </c>
      <c r="AW1291" s="13" t="s">
        <v>35</v>
      </c>
      <c r="AX1291" s="13" t="s">
        <v>74</v>
      </c>
      <c r="AY1291" s="158" t="s">
        <v>208</v>
      </c>
    </row>
    <row r="1292" spans="2:51" s="14" customFormat="1" ht="12">
      <c r="B1292" s="164"/>
      <c r="D1292" s="145" t="s">
        <v>222</v>
      </c>
      <c r="E1292" s="165" t="s">
        <v>19</v>
      </c>
      <c r="F1292" s="166" t="s">
        <v>226</v>
      </c>
      <c r="H1292" s="167">
        <v>1</v>
      </c>
      <c r="I1292" s="168"/>
      <c r="L1292" s="164"/>
      <c r="M1292" s="169"/>
      <c r="T1292" s="170"/>
      <c r="AT1292" s="165" t="s">
        <v>222</v>
      </c>
      <c r="AU1292" s="165" t="s">
        <v>82</v>
      </c>
      <c r="AV1292" s="14" t="s">
        <v>112</v>
      </c>
      <c r="AW1292" s="14" t="s">
        <v>35</v>
      </c>
      <c r="AX1292" s="14" t="s">
        <v>80</v>
      </c>
      <c r="AY1292" s="165" t="s">
        <v>208</v>
      </c>
    </row>
    <row r="1293" spans="2:65" s="1" customFormat="1" ht="16.5" customHeight="1">
      <c r="B1293" s="33"/>
      <c r="C1293" s="132" t="s">
        <v>2930</v>
      </c>
      <c r="D1293" s="132" t="s">
        <v>212</v>
      </c>
      <c r="E1293" s="133" t="s">
        <v>2931</v>
      </c>
      <c r="F1293" s="134" t="s">
        <v>2932</v>
      </c>
      <c r="G1293" s="135" t="s">
        <v>367</v>
      </c>
      <c r="H1293" s="136">
        <v>1</v>
      </c>
      <c r="I1293" s="137"/>
      <c r="J1293" s="138">
        <f>ROUND(I1293*H1293,2)</f>
        <v>0</v>
      </c>
      <c r="K1293" s="134" t="s">
        <v>216</v>
      </c>
      <c r="L1293" s="33"/>
      <c r="M1293" s="139" t="s">
        <v>19</v>
      </c>
      <c r="N1293" s="140" t="s">
        <v>45</v>
      </c>
      <c r="P1293" s="141">
        <f>O1293*H1293</f>
        <v>0</v>
      </c>
      <c r="Q1293" s="141">
        <v>0</v>
      </c>
      <c r="R1293" s="141">
        <f>Q1293*H1293</f>
        <v>0</v>
      </c>
      <c r="S1293" s="141">
        <v>0</v>
      </c>
      <c r="T1293" s="142">
        <f>S1293*H1293</f>
        <v>0</v>
      </c>
      <c r="AR1293" s="143" t="s">
        <v>297</v>
      </c>
      <c r="AT1293" s="143" t="s">
        <v>212</v>
      </c>
      <c r="AU1293" s="143" t="s">
        <v>82</v>
      </c>
      <c r="AY1293" s="18" t="s">
        <v>208</v>
      </c>
      <c r="BE1293" s="144">
        <f>IF(N1293="základní",J1293,0)</f>
        <v>0</v>
      </c>
      <c r="BF1293" s="144">
        <f>IF(N1293="snížená",J1293,0)</f>
        <v>0</v>
      </c>
      <c r="BG1293" s="144">
        <f>IF(N1293="zákl. přenesená",J1293,0)</f>
        <v>0</v>
      </c>
      <c r="BH1293" s="144">
        <f>IF(N1293="sníž. přenesená",J1293,0)</f>
        <v>0</v>
      </c>
      <c r="BI1293" s="144">
        <f>IF(N1293="nulová",J1293,0)</f>
        <v>0</v>
      </c>
      <c r="BJ1293" s="18" t="s">
        <v>80</v>
      </c>
      <c r="BK1293" s="144">
        <f>ROUND(I1293*H1293,2)</f>
        <v>0</v>
      </c>
      <c r="BL1293" s="18" t="s">
        <v>297</v>
      </c>
      <c r="BM1293" s="143" t="s">
        <v>2933</v>
      </c>
    </row>
    <row r="1294" spans="2:47" s="1" customFormat="1" ht="12">
      <c r="B1294" s="33"/>
      <c r="D1294" s="145" t="s">
        <v>218</v>
      </c>
      <c r="F1294" s="146" t="s">
        <v>2934</v>
      </c>
      <c r="I1294" s="147"/>
      <c r="L1294" s="33"/>
      <c r="M1294" s="148"/>
      <c r="T1294" s="54"/>
      <c r="AT1294" s="18" t="s">
        <v>218</v>
      </c>
      <c r="AU1294" s="18" t="s">
        <v>82</v>
      </c>
    </row>
    <row r="1295" spans="2:47" s="1" customFormat="1" ht="12">
      <c r="B1295" s="33"/>
      <c r="D1295" s="149" t="s">
        <v>220</v>
      </c>
      <c r="F1295" s="150" t="s">
        <v>2935</v>
      </c>
      <c r="I1295" s="147"/>
      <c r="L1295" s="33"/>
      <c r="M1295" s="148"/>
      <c r="T1295" s="54"/>
      <c r="AT1295" s="18" t="s">
        <v>220</v>
      </c>
      <c r="AU1295" s="18" t="s">
        <v>82</v>
      </c>
    </row>
    <row r="1296" spans="2:65" s="1" customFormat="1" ht="21.75" customHeight="1">
      <c r="B1296" s="33"/>
      <c r="C1296" s="171" t="s">
        <v>2936</v>
      </c>
      <c r="D1296" s="171" t="s">
        <v>242</v>
      </c>
      <c r="E1296" s="172" t="s">
        <v>2937</v>
      </c>
      <c r="F1296" s="173" t="s">
        <v>2938</v>
      </c>
      <c r="G1296" s="174" t="s">
        <v>367</v>
      </c>
      <c r="H1296" s="175">
        <v>1</v>
      </c>
      <c r="I1296" s="176"/>
      <c r="J1296" s="177">
        <f>ROUND(I1296*H1296,2)</f>
        <v>0</v>
      </c>
      <c r="K1296" s="173" t="s">
        <v>216</v>
      </c>
      <c r="L1296" s="178"/>
      <c r="M1296" s="179" t="s">
        <v>19</v>
      </c>
      <c r="N1296" s="180" t="s">
        <v>45</v>
      </c>
      <c r="P1296" s="141">
        <f>O1296*H1296</f>
        <v>0</v>
      </c>
      <c r="Q1296" s="141">
        <v>0.04</v>
      </c>
      <c r="R1296" s="141">
        <f>Q1296*H1296</f>
        <v>0.04</v>
      </c>
      <c r="S1296" s="141">
        <v>0</v>
      </c>
      <c r="T1296" s="142">
        <f>S1296*H1296</f>
        <v>0</v>
      </c>
      <c r="AR1296" s="143" t="s">
        <v>304</v>
      </c>
      <c r="AT1296" s="143" t="s">
        <v>242</v>
      </c>
      <c r="AU1296" s="143" t="s">
        <v>82</v>
      </c>
      <c r="AY1296" s="18" t="s">
        <v>208</v>
      </c>
      <c r="BE1296" s="144">
        <f>IF(N1296="základní",J1296,0)</f>
        <v>0</v>
      </c>
      <c r="BF1296" s="144">
        <f>IF(N1296="snížená",J1296,0)</f>
        <v>0</v>
      </c>
      <c r="BG1296" s="144">
        <f>IF(N1296="zákl. přenesená",J1296,0)</f>
        <v>0</v>
      </c>
      <c r="BH1296" s="144">
        <f>IF(N1296="sníž. přenesená",J1296,0)</f>
        <v>0</v>
      </c>
      <c r="BI1296" s="144">
        <f>IF(N1296="nulová",J1296,0)</f>
        <v>0</v>
      </c>
      <c r="BJ1296" s="18" t="s">
        <v>80</v>
      </c>
      <c r="BK1296" s="144">
        <f>ROUND(I1296*H1296,2)</f>
        <v>0</v>
      </c>
      <c r="BL1296" s="18" t="s">
        <v>297</v>
      </c>
      <c r="BM1296" s="143" t="s">
        <v>2939</v>
      </c>
    </row>
    <row r="1297" spans="2:47" s="1" customFormat="1" ht="12">
      <c r="B1297" s="33"/>
      <c r="D1297" s="145" t="s">
        <v>218</v>
      </c>
      <c r="F1297" s="146" t="s">
        <v>2938</v>
      </c>
      <c r="I1297" s="147"/>
      <c r="L1297" s="33"/>
      <c r="M1297" s="148"/>
      <c r="T1297" s="54"/>
      <c r="AT1297" s="18" t="s">
        <v>218</v>
      </c>
      <c r="AU1297" s="18" t="s">
        <v>82</v>
      </c>
    </row>
    <row r="1298" spans="2:51" s="12" customFormat="1" ht="12">
      <c r="B1298" s="151"/>
      <c r="D1298" s="145" t="s">
        <v>222</v>
      </c>
      <c r="E1298" s="152" t="s">
        <v>19</v>
      </c>
      <c r="F1298" s="153" t="s">
        <v>2940</v>
      </c>
      <c r="H1298" s="152" t="s">
        <v>19</v>
      </c>
      <c r="I1298" s="154"/>
      <c r="L1298" s="151"/>
      <c r="M1298" s="155"/>
      <c r="T1298" s="156"/>
      <c r="AT1298" s="152" t="s">
        <v>222</v>
      </c>
      <c r="AU1298" s="152" t="s">
        <v>82</v>
      </c>
      <c r="AV1298" s="12" t="s">
        <v>80</v>
      </c>
      <c r="AW1298" s="12" t="s">
        <v>35</v>
      </c>
      <c r="AX1298" s="12" t="s">
        <v>74</v>
      </c>
      <c r="AY1298" s="152" t="s">
        <v>208</v>
      </c>
    </row>
    <row r="1299" spans="2:51" s="13" customFormat="1" ht="12">
      <c r="B1299" s="157"/>
      <c r="D1299" s="145" t="s">
        <v>222</v>
      </c>
      <c r="E1299" s="158" t="s">
        <v>19</v>
      </c>
      <c r="F1299" s="159" t="s">
        <v>80</v>
      </c>
      <c r="H1299" s="160">
        <v>1</v>
      </c>
      <c r="I1299" s="161"/>
      <c r="L1299" s="157"/>
      <c r="M1299" s="162"/>
      <c r="T1299" s="163"/>
      <c r="AT1299" s="158" t="s">
        <v>222</v>
      </c>
      <c r="AU1299" s="158" t="s">
        <v>82</v>
      </c>
      <c r="AV1299" s="13" t="s">
        <v>82</v>
      </c>
      <c r="AW1299" s="13" t="s">
        <v>35</v>
      </c>
      <c r="AX1299" s="13" t="s">
        <v>74</v>
      </c>
      <c r="AY1299" s="158" t="s">
        <v>208</v>
      </c>
    </row>
    <row r="1300" spans="2:51" s="14" customFormat="1" ht="12">
      <c r="B1300" s="164"/>
      <c r="D1300" s="145" t="s">
        <v>222</v>
      </c>
      <c r="E1300" s="165" t="s">
        <v>19</v>
      </c>
      <c r="F1300" s="166" t="s">
        <v>226</v>
      </c>
      <c r="H1300" s="167">
        <v>1</v>
      </c>
      <c r="I1300" s="168"/>
      <c r="L1300" s="164"/>
      <c r="M1300" s="169"/>
      <c r="T1300" s="170"/>
      <c r="AT1300" s="165" t="s">
        <v>222</v>
      </c>
      <c r="AU1300" s="165" t="s">
        <v>82</v>
      </c>
      <c r="AV1300" s="14" t="s">
        <v>112</v>
      </c>
      <c r="AW1300" s="14" t="s">
        <v>35</v>
      </c>
      <c r="AX1300" s="14" t="s">
        <v>80</v>
      </c>
      <c r="AY1300" s="165" t="s">
        <v>208</v>
      </c>
    </row>
    <row r="1301" spans="2:65" s="1" customFormat="1" ht="16.5" customHeight="1">
      <c r="B1301" s="33"/>
      <c r="C1301" s="132" t="s">
        <v>2941</v>
      </c>
      <c r="D1301" s="132" t="s">
        <v>212</v>
      </c>
      <c r="E1301" s="133" t="s">
        <v>2942</v>
      </c>
      <c r="F1301" s="134" t="s">
        <v>2943</v>
      </c>
      <c r="G1301" s="135" t="s">
        <v>367</v>
      </c>
      <c r="H1301" s="136">
        <v>16</v>
      </c>
      <c r="I1301" s="137"/>
      <c r="J1301" s="138">
        <f>ROUND(I1301*H1301,2)</f>
        <v>0</v>
      </c>
      <c r="K1301" s="134" t="s">
        <v>216</v>
      </c>
      <c r="L1301" s="33"/>
      <c r="M1301" s="139" t="s">
        <v>19</v>
      </c>
      <c r="N1301" s="140" t="s">
        <v>45</v>
      </c>
      <c r="P1301" s="141">
        <f>O1301*H1301</f>
        <v>0</v>
      </c>
      <c r="Q1301" s="141">
        <v>0</v>
      </c>
      <c r="R1301" s="141">
        <f>Q1301*H1301</f>
        <v>0</v>
      </c>
      <c r="S1301" s="141">
        <v>0</v>
      </c>
      <c r="T1301" s="142">
        <f>S1301*H1301</f>
        <v>0</v>
      </c>
      <c r="AR1301" s="143" t="s">
        <v>297</v>
      </c>
      <c r="AT1301" s="143" t="s">
        <v>212</v>
      </c>
      <c r="AU1301" s="143" t="s">
        <v>82</v>
      </c>
      <c r="AY1301" s="18" t="s">
        <v>208</v>
      </c>
      <c r="BE1301" s="144">
        <f>IF(N1301="základní",J1301,0)</f>
        <v>0</v>
      </c>
      <c r="BF1301" s="144">
        <f>IF(N1301="snížená",J1301,0)</f>
        <v>0</v>
      </c>
      <c r="BG1301" s="144">
        <f>IF(N1301="zákl. přenesená",J1301,0)</f>
        <v>0</v>
      </c>
      <c r="BH1301" s="144">
        <f>IF(N1301="sníž. přenesená",J1301,0)</f>
        <v>0</v>
      </c>
      <c r="BI1301" s="144">
        <f>IF(N1301="nulová",J1301,0)</f>
        <v>0</v>
      </c>
      <c r="BJ1301" s="18" t="s">
        <v>80</v>
      </c>
      <c r="BK1301" s="144">
        <f>ROUND(I1301*H1301,2)</f>
        <v>0</v>
      </c>
      <c r="BL1301" s="18" t="s">
        <v>297</v>
      </c>
      <c r="BM1301" s="143" t="s">
        <v>2944</v>
      </c>
    </row>
    <row r="1302" spans="2:47" s="1" customFormat="1" ht="12">
      <c r="B1302" s="33"/>
      <c r="D1302" s="145" t="s">
        <v>218</v>
      </c>
      <c r="F1302" s="146" t="s">
        <v>2945</v>
      </c>
      <c r="I1302" s="147"/>
      <c r="L1302" s="33"/>
      <c r="M1302" s="148"/>
      <c r="T1302" s="54"/>
      <c r="AT1302" s="18" t="s">
        <v>218</v>
      </c>
      <c r="AU1302" s="18" t="s">
        <v>82</v>
      </c>
    </row>
    <row r="1303" spans="2:47" s="1" customFormat="1" ht="12">
      <c r="B1303" s="33"/>
      <c r="D1303" s="149" t="s">
        <v>220</v>
      </c>
      <c r="F1303" s="150" t="s">
        <v>2946</v>
      </c>
      <c r="I1303" s="147"/>
      <c r="L1303" s="33"/>
      <c r="M1303" s="148"/>
      <c r="T1303" s="54"/>
      <c r="AT1303" s="18" t="s">
        <v>220</v>
      </c>
      <c r="AU1303" s="18" t="s">
        <v>82</v>
      </c>
    </row>
    <row r="1304" spans="2:65" s="1" customFormat="1" ht="16.5" customHeight="1">
      <c r="B1304" s="33"/>
      <c r="C1304" s="171" t="s">
        <v>2947</v>
      </c>
      <c r="D1304" s="171" t="s">
        <v>242</v>
      </c>
      <c r="E1304" s="172" t="s">
        <v>2948</v>
      </c>
      <c r="F1304" s="173" t="s">
        <v>2949</v>
      </c>
      <c r="G1304" s="174" t="s">
        <v>367</v>
      </c>
      <c r="H1304" s="175">
        <v>16</v>
      </c>
      <c r="I1304" s="176"/>
      <c r="J1304" s="177">
        <f>ROUND(I1304*H1304,2)</f>
        <v>0</v>
      </c>
      <c r="K1304" s="173" t="s">
        <v>216</v>
      </c>
      <c r="L1304" s="178"/>
      <c r="M1304" s="179" t="s">
        <v>19</v>
      </c>
      <c r="N1304" s="180" t="s">
        <v>45</v>
      </c>
      <c r="P1304" s="141">
        <f>O1304*H1304</f>
        <v>0</v>
      </c>
      <c r="Q1304" s="141">
        <v>0.0024</v>
      </c>
      <c r="R1304" s="141">
        <f>Q1304*H1304</f>
        <v>0.0384</v>
      </c>
      <c r="S1304" s="141">
        <v>0</v>
      </c>
      <c r="T1304" s="142">
        <f>S1304*H1304</f>
        <v>0</v>
      </c>
      <c r="AR1304" s="143" t="s">
        <v>304</v>
      </c>
      <c r="AT1304" s="143" t="s">
        <v>242</v>
      </c>
      <c r="AU1304" s="143" t="s">
        <v>82</v>
      </c>
      <c r="AY1304" s="18" t="s">
        <v>208</v>
      </c>
      <c r="BE1304" s="144">
        <f>IF(N1304="základní",J1304,0)</f>
        <v>0</v>
      </c>
      <c r="BF1304" s="144">
        <f>IF(N1304="snížená",J1304,0)</f>
        <v>0</v>
      </c>
      <c r="BG1304" s="144">
        <f>IF(N1304="zákl. přenesená",J1304,0)</f>
        <v>0</v>
      </c>
      <c r="BH1304" s="144">
        <f>IF(N1304="sníž. přenesená",J1304,0)</f>
        <v>0</v>
      </c>
      <c r="BI1304" s="144">
        <f>IF(N1304="nulová",J1304,0)</f>
        <v>0</v>
      </c>
      <c r="BJ1304" s="18" t="s">
        <v>80</v>
      </c>
      <c r="BK1304" s="144">
        <f>ROUND(I1304*H1304,2)</f>
        <v>0</v>
      </c>
      <c r="BL1304" s="18" t="s">
        <v>297</v>
      </c>
      <c r="BM1304" s="143" t="s">
        <v>2950</v>
      </c>
    </row>
    <row r="1305" spans="2:47" s="1" customFormat="1" ht="12">
      <c r="B1305" s="33"/>
      <c r="D1305" s="145" t="s">
        <v>218</v>
      </c>
      <c r="F1305" s="146" t="s">
        <v>2949</v>
      </c>
      <c r="I1305" s="147"/>
      <c r="L1305" s="33"/>
      <c r="M1305" s="148"/>
      <c r="T1305" s="54"/>
      <c r="AT1305" s="18" t="s">
        <v>218</v>
      </c>
      <c r="AU1305" s="18" t="s">
        <v>82</v>
      </c>
    </row>
    <row r="1306" spans="2:65" s="1" customFormat="1" ht="16.5" customHeight="1">
      <c r="B1306" s="33"/>
      <c r="C1306" s="132" t="s">
        <v>2951</v>
      </c>
      <c r="D1306" s="132" t="s">
        <v>212</v>
      </c>
      <c r="E1306" s="133" t="s">
        <v>2952</v>
      </c>
      <c r="F1306" s="134" t="s">
        <v>2953</v>
      </c>
      <c r="G1306" s="135" t="s">
        <v>367</v>
      </c>
      <c r="H1306" s="136">
        <v>16</v>
      </c>
      <c r="I1306" s="137"/>
      <c r="J1306" s="138">
        <f>ROUND(I1306*H1306,2)</f>
        <v>0</v>
      </c>
      <c r="K1306" s="134" t="s">
        <v>216</v>
      </c>
      <c r="L1306" s="33"/>
      <c r="M1306" s="139" t="s">
        <v>19</v>
      </c>
      <c r="N1306" s="140" t="s">
        <v>45</v>
      </c>
      <c r="P1306" s="141">
        <f>O1306*H1306</f>
        <v>0</v>
      </c>
      <c r="Q1306" s="141">
        <v>0</v>
      </c>
      <c r="R1306" s="141">
        <f>Q1306*H1306</f>
        <v>0</v>
      </c>
      <c r="S1306" s="141">
        <v>0</v>
      </c>
      <c r="T1306" s="142">
        <f>S1306*H1306</f>
        <v>0</v>
      </c>
      <c r="AR1306" s="143" t="s">
        <v>297</v>
      </c>
      <c r="AT1306" s="143" t="s">
        <v>212</v>
      </c>
      <c r="AU1306" s="143" t="s">
        <v>82</v>
      </c>
      <c r="AY1306" s="18" t="s">
        <v>208</v>
      </c>
      <c r="BE1306" s="144">
        <f>IF(N1306="základní",J1306,0)</f>
        <v>0</v>
      </c>
      <c r="BF1306" s="144">
        <f>IF(N1306="snížená",J1306,0)</f>
        <v>0</v>
      </c>
      <c r="BG1306" s="144">
        <f>IF(N1306="zákl. přenesená",J1306,0)</f>
        <v>0</v>
      </c>
      <c r="BH1306" s="144">
        <f>IF(N1306="sníž. přenesená",J1306,0)</f>
        <v>0</v>
      </c>
      <c r="BI1306" s="144">
        <f>IF(N1306="nulová",J1306,0)</f>
        <v>0</v>
      </c>
      <c r="BJ1306" s="18" t="s">
        <v>80</v>
      </c>
      <c r="BK1306" s="144">
        <f>ROUND(I1306*H1306,2)</f>
        <v>0</v>
      </c>
      <c r="BL1306" s="18" t="s">
        <v>297</v>
      </c>
      <c r="BM1306" s="143" t="s">
        <v>2954</v>
      </c>
    </row>
    <row r="1307" spans="2:47" s="1" customFormat="1" ht="12">
      <c r="B1307" s="33"/>
      <c r="D1307" s="145" t="s">
        <v>218</v>
      </c>
      <c r="F1307" s="146" t="s">
        <v>2955</v>
      </c>
      <c r="I1307" s="147"/>
      <c r="L1307" s="33"/>
      <c r="M1307" s="148"/>
      <c r="T1307" s="54"/>
      <c r="AT1307" s="18" t="s">
        <v>218</v>
      </c>
      <c r="AU1307" s="18" t="s">
        <v>82</v>
      </c>
    </row>
    <row r="1308" spans="2:47" s="1" customFormat="1" ht="12">
      <c r="B1308" s="33"/>
      <c r="D1308" s="149" t="s">
        <v>220</v>
      </c>
      <c r="F1308" s="150" t="s">
        <v>2956</v>
      </c>
      <c r="I1308" s="147"/>
      <c r="L1308" s="33"/>
      <c r="M1308" s="148"/>
      <c r="T1308" s="54"/>
      <c r="AT1308" s="18" t="s">
        <v>220</v>
      </c>
      <c r="AU1308" s="18" t="s">
        <v>82</v>
      </c>
    </row>
    <row r="1309" spans="2:65" s="1" customFormat="1" ht="16.5" customHeight="1">
      <c r="B1309" s="33"/>
      <c r="C1309" s="171" t="s">
        <v>2957</v>
      </c>
      <c r="D1309" s="171" t="s">
        <v>242</v>
      </c>
      <c r="E1309" s="172" t="s">
        <v>2958</v>
      </c>
      <c r="F1309" s="173" t="s">
        <v>2959</v>
      </c>
      <c r="G1309" s="174" t="s">
        <v>367</v>
      </c>
      <c r="H1309" s="175">
        <v>16</v>
      </c>
      <c r="I1309" s="176"/>
      <c r="J1309" s="177">
        <f>ROUND(I1309*H1309,2)</f>
        <v>0</v>
      </c>
      <c r="K1309" s="173" t="s">
        <v>216</v>
      </c>
      <c r="L1309" s="178"/>
      <c r="M1309" s="179" t="s">
        <v>19</v>
      </c>
      <c r="N1309" s="180" t="s">
        <v>45</v>
      </c>
      <c r="P1309" s="141">
        <f>O1309*H1309</f>
        <v>0</v>
      </c>
      <c r="Q1309" s="141">
        <v>0.00015</v>
      </c>
      <c r="R1309" s="141">
        <f>Q1309*H1309</f>
        <v>0.0024</v>
      </c>
      <c r="S1309" s="141">
        <v>0</v>
      </c>
      <c r="T1309" s="142">
        <f>S1309*H1309</f>
        <v>0</v>
      </c>
      <c r="AR1309" s="143" t="s">
        <v>304</v>
      </c>
      <c r="AT1309" s="143" t="s">
        <v>242</v>
      </c>
      <c r="AU1309" s="143" t="s">
        <v>82</v>
      </c>
      <c r="AY1309" s="18" t="s">
        <v>208</v>
      </c>
      <c r="BE1309" s="144">
        <f>IF(N1309="základní",J1309,0)</f>
        <v>0</v>
      </c>
      <c r="BF1309" s="144">
        <f>IF(N1309="snížená",J1309,0)</f>
        <v>0</v>
      </c>
      <c r="BG1309" s="144">
        <f>IF(N1309="zákl. přenesená",J1309,0)</f>
        <v>0</v>
      </c>
      <c r="BH1309" s="144">
        <f>IF(N1309="sníž. přenesená",J1309,0)</f>
        <v>0</v>
      </c>
      <c r="BI1309" s="144">
        <f>IF(N1309="nulová",J1309,0)</f>
        <v>0</v>
      </c>
      <c r="BJ1309" s="18" t="s">
        <v>80</v>
      </c>
      <c r="BK1309" s="144">
        <f>ROUND(I1309*H1309,2)</f>
        <v>0</v>
      </c>
      <c r="BL1309" s="18" t="s">
        <v>297</v>
      </c>
      <c r="BM1309" s="143" t="s">
        <v>2960</v>
      </c>
    </row>
    <row r="1310" spans="2:47" s="1" customFormat="1" ht="12">
      <c r="B1310" s="33"/>
      <c r="D1310" s="145" t="s">
        <v>218</v>
      </c>
      <c r="F1310" s="146" t="s">
        <v>2959</v>
      </c>
      <c r="I1310" s="147"/>
      <c r="L1310" s="33"/>
      <c r="M1310" s="148"/>
      <c r="T1310" s="54"/>
      <c r="AT1310" s="18" t="s">
        <v>218</v>
      </c>
      <c r="AU1310" s="18" t="s">
        <v>82</v>
      </c>
    </row>
    <row r="1311" spans="2:65" s="1" customFormat="1" ht="16.5" customHeight="1">
      <c r="B1311" s="33"/>
      <c r="C1311" s="132" t="s">
        <v>2961</v>
      </c>
      <c r="D1311" s="132" t="s">
        <v>212</v>
      </c>
      <c r="E1311" s="133" t="s">
        <v>2962</v>
      </c>
      <c r="F1311" s="134" t="s">
        <v>2963</v>
      </c>
      <c r="G1311" s="135" t="s">
        <v>367</v>
      </c>
      <c r="H1311" s="136">
        <v>16</v>
      </c>
      <c r="I1311" s="137"/>
      <c r="J1311" s="138">
        <f>ROUND(I1311*H1311,2)</f>
        <v>0</v>
      </c>
      <c r="K1311" s="134" t="s">
        <v>216</v>
      </c>
      <c r="L1311" s="33"/>
      <c r="M1311" s="139" t="s">
        <v>19</v>
      </c>
      <c r="N1311" s="140" t="s">
        <v>45</v>
      </c>
      <c r="P1311" s="141">
        <f>O1311*H1311</f>
        <v>0</v>
      </c>
      <c r="Q1311" s="141">
        <v>0</v>
      </c>
      <c r="R1311" s="141">
        <f>Q1311*H1311</f>
        <v>0</v>
      </c>
      <c r="S1311" s="141">
        <v>0</v>
      </c>
      <c r="T1311" s="142">
        <f>S1311*H1311</f>
        <v>0</v>
      </c>
      <c r="AR1311" s="143" t="s">
        <v>297</v>
      </c>
      <c r="AT1311" s="143" t="s">
        <v>212</v>
      </c>
      <c r="AU1311" s="143" t="s">
        <v>82</v>
      </c>
      <c r="AY1311" s="18" t="s">
        <v>208</v>
      </c>
      <c r="BE1311" s="144">
        <f>IF(N1311="základní",J1311,0)</f>
        <v>0</v>
      </c>
      <c r="BF1311" s="144">
        <f>IF(N1311="snížená",J1311,0)</f>
        <v>0</v>
      </c>
      <c r="BG1311" s="144">
        <f>IF(N1311="zákl. přenesená",J1311,0)</f>
        <v>0</v>
      </c>
      <c r="BH1311" s="144">
        <f>IF(N1311="sníž. přenesená",J1311,0)</f>
        <v>0</v>
      </c>
      <c r="BI1311" s="144">
        <f>IF(N1311="nulová",J1311,0)</f>
        <v>0</v>
      </c>
      <c r="BJ1311" s="18" t="s">
        <v>80</v>
      </c>
      <c r="BK1311" s="144">
        <f>ROUND(I1311*H1311,2)</f>
        <v>0</v>
      </c>
      <c r="BL1311" s="18" t="s">
        <v>297</v>
      </c>
      <c r="BM1311" s="143" t="s">
        <v>2964</v>
      </c>
    </row>
    <row r="1312" spans="2:47" s="1" customFormat="1" ht="12">
      <c r="B1312" s="33"/>
      <c r="D1312" s="145" t="s">
        <v>218</v>
      </c>
      <c r="F1312" s="146" t="s">
        <v>2965</v>
      </c>
      <c r="I1312" s="147"/>
      <c r="L1312" s="33"/>
      <c r="M1312" s="148"/>
      <c r="T1312" s="54"/>
      <c r="AT1312" s="18" t="s">
        <v>218</v>
      </c>
      <c r="AU1312" s="18" t="s">
        <v>82</v>
      </c>
    </row>
    <row r="1313" spans="2:47" s="1" customFormat="1" ht="12">
      <c r="B1313" s="33"/>
      <c r="D1313" s="149" t="s">
        <v>220</v>
      </c>
      <c r="F1313" s="150" t="s">
        <v>2966</v>
      </c>
      <c r="I1313" s="147"/>
      <c r="L1313" s="33"/>
      <c r="M1313" s="148"/>
      <c r="T1313" s="54"/>
      <c r="AT1313" s="18" t="s">
        <v>220</v>
      </c>
      <c r="AU1313" s="18" t="s">
        <v>82</v>
      </c>
    </row>
    <row r="1314" spans="2:65" s="1" customFormat="1" ht="16.5" customHeight="1">
      <c r="B1314" s="33"/>
      <c r="C1314" s="171" t="s">
        <v>2967</v>
      </c>
      <c r="D1314" s="171" t="s">
        <v>242</v>
      </c>
      <c r="E1314" s="172" t="s">
        <v>2968</v>
      </c>
      <c r="F1314" s="173" t="s">
        <v>2969</v>
      </c>
      <c r="G1314" s="174" t="s">
        <v>367</v>
      </c>
      <c r="H1314" s="175">
        <v>16</v>
      </c>
      <c r="I1314" s="176"/>
      <c r="J1314" s="177">
        <f>ROUND(I1314*H1314,2)</f>
        <v>0</v>
      </c>
      <c r="K1314" s="173" t="s">
        <v>216</v>
      </c>
      <c r="L1314" s="178"/>
      <c r="M1314" s="179" t="s">
        <v>19</v>
      </c>
      <c r="N1314" s="180" t="s">
        <v>45</v>
      </c>
      <c r="P1314" s="141">
        <f>O1314*H1314</f>
        <v>0</v>
      </c>
      <c r="Q1314" s="141">
        <v>0.0012</v>
      </c>
      <c r="R1314" s="141">
        <f>Q1314*H1314</f>
        <v>0.0192</v>
      </c>
      <c r="S1314" s="141">
        <v>0</v>
      </c>
      <c r="T1314" s="142">
        <f>S1314*H1314</f>
        <v>0</v>
      </c>
      <c r="AR1314" s="143" t="s">
        <v>304</v>
      </c>
      <c r="AT1314" s="143" t="s">
        <v>242</v>
      </c>
      <c r="AU1314" s="143" t="s">
        <v>82</v>
      </c>
      <c r="AY1314" s="18" t="s">
        <v>208</v>
      </c>
      <c r="BE1314" s="144">
        <f>IF(N1314="základní",J1314,0)</f>
        <v>0</v>
      </c>
      <c r="BF1314" s="144">
        <f>IF(N1314="snížená",J1314,0)</f>
        <v>0</v>
      </c>
      <c r="BG1314" s="144">
        <f>IF(N1314="zákl. přenesená",J1314,0)</f>
        <v>0</v>
      </c>
      <c r="BH1314" s="144">
        <f>IF(N1314="sníž. přenesená",J1314,0)</f>
        <v>0</v>
      </c>
      <c r="BI1314" s="144">
        <f>IF(N1314="nulová",J1314,0)</f>
        <v>0</v>
      </c>
      <c r="BJ1314" s="18" t="s">
        <v>80</v>
      </c>
      <c r="BK1314" s="144">
        <f>ROUND(I1314*H1314,2)</f>
        <v>0</v>
      </c>
      <c r="BL1314" s="18" t="s">
        <v>297</v>
      </c>
      <c r="BM1314" s="143" t="s">
        <v>2970</v>
      </c>
    </row>
    <row r="1315" spans="2:47" s="1" customFormat="1" ht="12">
      <c r="B1315" s="33"/>
      <c r="D1315" s="145" t="s">
        <v>218</v>
      </c>
      <c r="F1315" s="146" t="s">
        <v>2969</v>
      </c>
      <c r="I1315" s="147"/>
      <c r="L1315" s="33"/>
      <c r="M1315" s="148"/>
      <c r="T1315" s="54"/>
      <c r="AT1315" s="18" t="s">
        <v>218</v>
      </c>
      <c r="AU1315" s="18" t="s">
        <v>82</v>
      </c>
    </row>
    <row r="1316" spans="2:65" s="1" customFormat="1" ht="16.5" customHeight="1">
      <c r="B1316" s="33"/>
      <c r="C1316" s="132" t="s">
        <v>2971</v>
      </c>
      <c r="D1316" s="132" t="s">
        <v>212</v>
      </c>
      <c r="E1316" s="133" t="s">
        <v>2972</v>
      </c>
      <c r="F1316" s="134" t="s">
        <v>2973</v>
      </c>
      <c r="G1316" s="135" t="s">
        <v>367</v>
      </c>
      <c r="H1316" s="136">
        <v>3</v>
      </c>
      <c r="I1316" s="137"/>
      <c r="J1316" s="138">
        <f>ROUND(I1316*H1316,2)</f>
        <v>0</v>
      </c>
      <c r="K1316" s="134" t="s">
        <v>216</v>
      </c>
      <c r="L1316" s="33"/>
      <c r="M1316" s="139" t="s">
        <v>19</v>
      </c>
      <c r="N1316" s="140" t="s">
        <v>45</v>
      </c>
      <c r="P1316" s="141">
        <f>O1316*H1316</f>
        <v>0</v>
      </c>
      <c r="Q1316" s="141">
        <v>0</v>
      </c>
      <c r="R1316" s="141">
        <f>Q1316*H1316</f>
        <v>0</v>
      </c>
      <c r="S1316" s="141">
        <v>0</v>
      </c>
      <c r="T1316" s="142">
        <f>S1316*H1316</f>
        <v>0</v>
      </c>
      <c r="AR1316" s="143" t="s">
        <v>297</v>
      </c>
      <c r="AT1316" s="143" t="s">
        <v>212</v>
      </c>
      <c r="AU1316" s="143" t="s">
        <v>82</v>
      </c>
      <c r="AY1316" s="18" t="s">
        <v>208</v>
      </c>
      <c r="BE1316" s="144">
        <f>IF(N1316="základní",J1316,0)</f>
        <v>0</v>
      </c>
      <c r="BF1316" s="144">
        <f>IF(N1316="snížená",J1316,0)</f>
        <v>0</v>
      </c>
      <c r="BG1316" s="144">
        <f>IF(N1316="zákl. přenesená",J1316,0)</f>
        <v>0</v>
      </c>
      <c r="BH1316" s="144">
        <f>IF(N1316="sníž. přenesená",J1316,0)</f>
        <v>0</v>
      </c>
      <c r="BI1316" s="144">
        <f>IF(N1316="nulová",J1316,0)</f>
        <v>0</v>
      </c>
      <c r="BJ1316" s="18" t="s">
        <v>80</v>
      </c>
      <c r="BK1316" s="144">
        <f>ROUND(I1316*H1316,2)</f>
        <v>0</v>
      </c>
      <c r="BL1316" s="18" t="s">
        <v>297</v>
      </c>
      <c r="BM1316" s="143" t="s">
        <v>2974</v>
      </c>
    </row>
    <row r="1317" spans="2:47" s="1" customFormat="1" ht="12">
      <c r="B1317" s="33"/>
      <c r="D1317" s="145" t="s">
        <v>218</v>
      </c>
      <c r="F1317" s="146" t="s">
        <v>2975</v>
      </c>
      <c r="I1317" s="147"/>
      <c r="L1317" s="33"/>
      <c r="M1317" s="148"/>
      <c r="T1317" s="54"/>
      <c r="AT1317" s="18" t="s">
        <v>218</v>
      </c>
      <c r="AU1317" s="18" t="s">
        <v>82</v>
      </c>
    </row>
    <row r="1318" spans="2:47" s="1" customFormat="1" ht="12">
      <c r="B1318" s="33"/>
      <c r="D1318" s="149" t="s">
        <v>220</v>
      </c>
      <c r="F1318" s="150" t="s">
        <v>2976</v>
      </c>
      <c r="I1318" s="147"/>
      <c r="L1318" s="33"/>
      <c r="M1318" s="148"/>
      <c r="T1318" s="54"/>
      <c r="AT1318" s="18" t="s">
        <v>220</v>
      </c>
      <c r="AU1318" s="18" t="s">
        <v>82</v>
      </c>
    </row>
    <row r="1319" spans="2:65" s="1" customFormat="1" ht="16.5" customHeight="1">
      <c r="B1319" s="33"/>
      <c r="C1319" s="171" t="s">
        <v>2977</v>
      </c>
      <c r="D1319" s="171" t="s">
        <v>242</v>
      </c>
      <c r="E1319" s="172" t="s">
        <v>2978</v>
      </c>
      <c r="F1319" s="173" t="s">
        <v>2979</v>
      </c>
      <c r="G1319" s="174" t="s">
        <v>367</v>
      </c>
      <c r="H1319" s="175">
        <v>3</v>
      </c>
      <c r="I1319" s="176"/>
      <c r="J1319" s="177">
        <f>ROUND(I1319*H1319,2)</f>
        <v>0</v>
      </c>
      <c r="K1319" s="173" t="s">
        <v>216</v>
      </c>
      <c r="L1319" s="178"/>
      <c r="M1319" s="179" t="s">
        <v>19</v>
      </c>
      <c r="N1319" s="180" t="s">
        <v>45</v>
      </c>
      <c r="P1319" s="141">
        <f>O1319*H1319</f>
        <v>0</v>
      </c>
      <c r="Q1319" s="141">
        <v>0.00015</v>
      </c>
      <c r="R1319" s="141">
        <f>Q1319*H1319</f>
        <v>0.00045</v>
      </c>
      <c r="S1319" s="141">
        <v>0</v>
      </c>
      <c r="T1319" s="142">
        <f>S1319*H1319</f>
        <v>0</v>
      </c>
      <c r="AR1319" s="143" t="s">
        <v>304</v>
      </c>
      <c r="AT1319" s="143" t="s">
        <v>242</v>
      </c>
      <c r="AU1319" s="143" t="s">
        <v>82</v>
      </c>
      <c r="AY1319" s="18" t="s">
        <v>208</v>
      </c>
      <c r="BE1319" s="144">
        <f>IF(N1319="základní",J1319,0)</f>
        <v>0</v>
      </c>
      <c r="BF1319" s="144">
        <f>IF(N1319="snížená",J1319,0)</f>
        <v>0</v>
      </c>
      <c r="BG1319" s="144">
        <f>IF(N1319="zákl. přenesená",J1319,0)</f>
        <v>0</v>
      </c>
      <c r="BH1319" s="144">
        <f>IF(N1319="sníž. přenesená",J1319,0)</f>
        <v>0</v>
      </c>
      <c r="BI1319" s="144">
        <f>IF(N1319="nulová",J1319,0)</f>
        <v>0</v>
      </c>
      <c r="BJ1319" s="18" t="s">
        <v>80</v>
      </c>
      <c r="BK1319" s="144">
        <f>ROUND(I1319*H1319,2)</f>
        <v>0</v>
      </c>
      <c r="BL1319" s="18" t="s">
        <v>297</v>
      </c>
      <c r="BM1319" s="143" t="s">
        <v>2980</v>
      </c>
    </row>
    <row r="1320" spans="2:47" s="1" customFormat="1" ht="12">
      <c r="B1320" s="33"/>
      <c r="D1320" s="145" t="s">
        <v>218</v>
      </c>
      <c r="F1320" s="146" t="s">
        <v>2979</v>
      </c>
      <c r="I1320" s="147"/>
      <c r="L1320" s="33"/>
      <c r="M1320" s="148"/>
      <c r="T1320" s="54"/>
      <c r="AT1320" s="18" t="s">
        <v>218</v>
      </c>
      <c r="AU1320" s="18" t="s">
        <v>82</v>
      </c>
    </row>
    <row r="1321" spans="2:65" s="1" customFormat="1" ht="16.5" customHeight="1">
      <c r="B1321" s="33"/>
      <c r="C1321" s="132" t="s">
        <v>2981</v>
      </c>
      <c r="D1321" s="132" t="s">
        <v>212</v>
      </c>
      <c r="E1321" s="133" t="s">
        <v>2982</v>
      </c>
      <c r="F1321" s="134" t="s">
        <v>2983</v>
      </c>
      <c r="G1321" s="135" t="s">
        <v>367</v>
      </c>
      <c r="H1321" s="136">
        <v>3</v>
      </c>
      <c r="I1321" s="137"/>
      <c r="J1321" s="138">
        <f>ROUND(I1321*H1321,2)</f>
        <v>0</v>
      </c>
      <c r="K1321" s="134" t="s">
        <v>216</v>
      </c>
      <c r="L1321" s="33"/>
      <c r="M1321" s="139" t="s">
        <v>19</v>
      </c>
      <c r="N1321" s="140" t="s">
        <v>45</v>
      </c>
      <c r="P1321" s="141">
        <f>O1321*H1321</f>
        <v>0</v>
      </c>
      <c r="Q1321" s="141">
        <v>0</v>
      </c>
      <c r="R1321" s="141">
        <f>Q1321*H1321</f>
        <v>0</v>
      </c>
      <c r="S1321" s="141">
        <v>0</v>
      </c>
      <c r="T1321" s="142">
        <f>S1321*H1321</f>
        <v>0</v>
      </c>
      <c r="AR1321" s="143" t="s">
        <v>297</v>
      </c>
      <c r="AT1321" s="143" t="s">
        <v>212</v>
      </c>
      <c r="AU1321" s="143" t="s">
        <v>82</v>
      </c>
      <c r="AY1321" s="18" t="s">
        <v>208</v>
      </c>
      <c r="BE1321" s="144">
        <f>IF(N1321="základní",J1321,0)</f>
        <v>0</v>
      </c>
      <c r="BF1321" s="144">
        <f>IF(N1321="snížená",J1321,0)</f>
        <v>0</v>
      </c>
      <c r="BG1321" s="144">
        <f>IF(N1321="zákl. přenesená",J1321,0)</f>
        <v>0</v>
      </c>
      <c r="BH1321" s="144">
        <f>IF(N1321="sníž. přenesená",J1321,0)</f>
        <v>0</v>
      </c>
      <c r="BI1321" s="144">
        <f>IF(N1321="nulová",J1321,0)</f>
        <v>0</v>
      </c>
      <c r="BJ1321" s="18" t="s">
        <v>80</v>
      </c>
      <c r="BK1321" s="144">
        <f>ROUND(I1321*H1321,2)</f>
        <v>0</v>
      </c>
      <c r="BL1321" s="18" t="s">
        <v>297</v>
      </c>
      <c r="BM1321" s="143" t="s">
        <v>2984</v>
      </c>
    </row>
    <row r="1322" spans="2:47" s="1" customFormat="1" ht="12">
      <c r="B1322" s="33"/>
      <c r="D1322" s="145" t="s">
        <v>218</v>
      </c>
      <c r="F1322" s="146" t="s">
        <v>2985</v>
      </c>
      <c r="I1322" s="147"/>
      <c r="L1322" s="33"/>
      <c r="M1322" s="148"/>
      <c r="T1322" s="54"/>
      <c r="AT1322" s="18" t="s">
        <v>218</v>
      </c>
      <c r="AU1322" s="18" t="s">
        <v>82</v>
      </c>
    </row>
    <row r="1323" spans="2:47" s="1" customFormat="1" ht="12">
      <c r="B1323" s="33"/>
      <c r="D1323" s="149" t="s">
        <v>220</v>
      </c>
      <c r="F1323" s="150" t="s">
        <v>2986</v>
      </c>
      <c r="I1323" s="147"/>
      <c r="L1323" s="33"/>
      <c r="M1323" s="148"/>
      <c r="T1323" s="54"/>
      <c r="AT1323" s="18" t="s">
        <v>220</v>
      </c>
      <c r="AU1323" s="18" t="s">
        <v>82</v>
      </c>
    </row>
    <row r="1324" spans="2:65" s="1" customFormat="1" ht="16.5" customHeight="1">
      <c r="B1324" s="33"/>
      <c r="C1324" s="171" t="s">
        <v>2987</v>
      </c>
      <c r="D1324" s="171" t="s">
        <v>242</v>
      </c>
      <c r="E1324" s="172" t="s">
        <v>2988</v>
      </c>
      <c r="F1324" s="173" t="s">
        <v>2989</v>
      </c>
      <c r="G1324" s="174" t="s">
        <v>367</v>
      </c>
      <c r="H1324" s="175">
        <v>3</v>
      </c>
      <c r="I1324" s="176"/>
      <c r="J1324" s="177">
        <f>ROUND(I1324*H1324,2)</f>
        <v>0</v>
      </c>
      <c r="K1324" s="173" t="s">
        <v>216</v>
      </c>
      <c r="L1324" s="178"/>
      <c r="M1324" s="179" t="s">
        <v>19</v>
      </c>
      <c r="N1324" s="180" t="s">
        <v>45</v>
      </c>
      <c r="P1324" s="141">
        <f>O1324*H1324</f>
        <v>0</v>
      </c>
      <c r="Q1324" s="141">
        <v>0.0022</v>
      </c>
      <c r="R1324" s="141">
        <f>Q1324*H1324</f>
        <v>0.0066</v>
      </c>
      <c r="S1324" s="141">
        <v>0</v>
      </c>
      <c r="T1324" s="142">
        <f>S1324*H1324</f>
        <v>0</v>
      </c>
      <c r="AR1324" s="143" t="s">
        <v>304</v>
      </c>
      <c r="AT1324" s="143" t="s">
        <v>242</v>
      </c>
      <c r="AU1324" s="143" t="s">
        <v>82</v>
      </c>
      <c r="AY1324" s="18" t="s">
        <v>208</v>
      </c>
      <c r="BE1324" s="144">
        <f>IF(N1324="základní",J1324,0)</f>
        <v>0</v>
      </c>
      <c r="BF1324" s="144">
        <f>IF(N1324="snížená",J1324,0)</f>
        <v>0</v>
      </c>
      <c r="BG1324" s="144">
        <f>IF(N1324="zákl. přenesená",J1324,0)</f>
        <v>0</v>
      </c>
      <c r="BH1324" s="144">
        <f>IF(N1324="sníž. přenesená",J1324,0)</f>
        <v>0</v>
      </c>
      <c r="BI1324" s="144">
        <f>IF(N1324="nulová",J1324,0)</f>
        <v>0</v>
      </c>
      <c r="BJ1324" s="18" t="s">
        <v>80</v>
      </c>
      <c r="BK1324" s="144">
        <f>ROUND(I1324*H1324,2)</f>
        <v>0</v>
      </c>
      <c r="BL1324" s="18" t="s">
        <v>297</v>
      </c>
      <c r="BM1324" s="143" t="s">
        <v>2990</v>
      </c>
    </row>
    <row r="1325" spans="2:47" s="1" customFormat="1" ht="12">
      <c r="B1325" s="33"/>
      <c r="D1325" s="145" t="s">
        <v>218</v>
      </c>
      <c r="F1325" s="146" t="s">
        <v>2989</v>
      </c>
      <c r="I1325" s="147"/>
      <c r="L1325" s="33"/>
      <c r="M1325" s="148"/>
      <c r="T1325" s="54"/>
      <c r="AT1325" s="18" t="s">
        <v>218</v>
      </c>
      <c r="AU1325" s="18" t="s">
        <v>82</v>
      </c>
    </row>
    <row r="1326" spans="2:65" s="1" customFormat="1" ht="16.5" customHeight="1">
      <c r="B1326" s="33"/>
      <c r="C1326" s="132" t="s">
        <v>2991</v>
      </c>
      <c r="D1326" s="132" t="s">
        <v>212</v>
      </c>
      <c r="E1326" s="133" t="s">
        <v>2992</v>
      </c>
      <c r="F1326" s="134" t="s">
        <v>2993</v>
      </c>
      <c r="G1326" s="135" t="s">
        <v>367</v>
      </c>
      <c r="H1326" s="136">
        <v>9</v>
      </c>
      <c r="I1326" s="137"/>
      <c r="J1326" s="138">
        <f>ROUND(I1326*H1326,2)</f>
        <v>0</v>
      </c>
      <c r="K1326" s="134" t="s">
        <v>216</v>
      </c>
      <c r="L1326" s="33"/>
      <c r="M1326" s="139" t="s">
        <v>19</v>
      </c>
      <c r="N1326" s="140" t="s">
        <v>45</v>
      </c>
      <c r="P1326" s="141">
        <f>O1326*H1326</f>
        <v>0</v>
      </c>
      <c r="Q1326" s="141">
        <v>0.0004728125</v>
      </c>
      <c r="R1326" s="141">
        <f>Q1326*H1326</f>
        <v>0.0042553124999999995</v>
      </c>
      <c r="S1326" s="141">
        <v>0</v>
      </c>
      <c r="T1326" s="142">
        <f>S1326*H1326</f>
        <v>0</v>
      </c>
      <c r="AR1326" s="143" t="s">
        <v>297</v>
      </c>
      <c r="AT1326" s="143" t="s">
        <v>212</v>
      </c>
      <c r="AU1326" s="143" t="s">
        <v>82</v>
      </c>
      <c r="AY1326" s="18" t="s">
        <v>208</v>
      </c>
      <c r="BE1326" s="144">
        <f>IF(N1326="základní",J1326,0)</f>
        <v>0</v>
      </c>
      <c r="BF1326" s="144">
        <f>IF(N1326="snížená",J1326,0)</f>
        <v>0</v>
      </c>
      <c r="BG1326" s="144">
        <f>IF(N1326="zákl. přenesená",J1326,0)</f>
        <v>0</v>
      </c>
      <c r="BH1326" s="144">
        <f>IF(N1326="sníž. přenesená",J1326,0)</f>
        <v>0</v>
      </c>
      <c r="BI1326" s="144">
        <f>IF(N1326="nulová",J1326,0)</f>
        <v>0</v>
      </c>
      <c r="BJ1326" s="18" t="s">
        <v>80</v>
      </c>
      <c r="BK1326" s="144">
        <f>ROUND(I1326*H1326,2)</f>
        <v>0</v>
      </c>
      <c r="BL1326" s="18" t="s">
        <v>297</v>
      </c>
      <c r="BM1326" s="143" t="s">
        <v>2994</v>
      </c>
    </row>
    <row r="1327" spans="2:47" s="1" customFormat="1" ht="12">
      <c r="B1327" s="33"/>
      <c r="D1327" s="145" t="s">
        <v>218</v>
      </c>
      <c r="F1327" s="146" t="s">
        <v>2995</v>
      </c>
      <c r="I1327" s="147"/>
      <c r="L1327" s="33"/>
      <c r="M1327" s="148"/>
      <c r="T1327" s="54"/>
      <c r="AT1327" s="18" t="s">
        <v>218</v>
      </c>
      <c r="AU1327" s="18" t="s">
        <v>82</v>
      </c>
    </row>
    <row r="1328" spans="2:47" s="1" customFormat="1" ht="12">
      <c r="B1328" s="33"/>
      <c r="D1328" s="149" t="s">
        <v>220</v>
      </c>
      <c r="F1328" s="150" t="s">
        <v>2996</v>
      </c>
      <c r="I1328" s="147"/>
      <c r="L1328" s="33"/>
      <c r="M1328" s="148"/>
      <c r="T1328" s="54"/>
      <c r="AT1328" s="18" t="s">
        <v>220</v>
      </c>
      <c r="AU1328" s="18" t="s">
        <v>82</v>
      </c>
    </row>
    <row r="1329" spans="2:65" s="1" customFormat="1" ht="21.75" customHeight="1">
      <c r="B1329" s="33"/>
      <c r="C1329" s="171" t="s">
        <v>2997</v>
      </c>
      <c r="D1329" s="171" t="s">
        <v>242</v>
      </c>
      <c r="E1329" s="172" t="s">
        <v>2998</v>
      </c>
      <c r="F1329" s="173" t="s">
        <v>2999</v>
      </c>
      <c r="G1329" s="174" t="s">
        <v>367</v>
      </c>
      <c r="H1329" s="175">
        <v>9</v>
      </c>
      <c r="I1329" s="176"/>
      <c r="J1329" s="177">
        <f>ROUND(I1329*H1329,2)</f>
        <v>0</v>
      </c>
      <c r="K1329" s="173" t="s">
        <v>216</v>
      </c>
      <c r="L1329" s="178"/>
      <c r="M1329" s="179" t="s">
        <v>19</v>
      </c>
      <c r="N1329" s="180" t="s">
        <v>45</v>
      </c>
      <c r="P1329" s="141">
        <f>O1329*H1329</f>
        <v>0</v>
      </c>
      <c r="Q1329" s="141">
        <v>0.016</v>
      </c>
      <c r="R1329" s="141">
        <f>Q1329*H1329</f>
        <v>0.14400000000000002</v>
      </c>
      <c r="S1329" s="141">
        <v>0</v>
      </c>
      <c r="T1329" s="142">
        <f>S1329*H1329</f>
        <v>0</v>
      </c>
      <c r="AR1329" s="143" t="s">
        <v>304</v>
      </c>
      <c r="AT1329" s="143" t="s">
        <v>242</v>
      </c>
      <c r="AU1329" s="143" t="s">
        <v>82</v>
      </c>
      <c r="AY1329" s="18" t="s">
        <v>208</v>
      </c>
      <c r="BE1329" s="144">
        <f>IF(N1329="základní",J1329,0)</f>
        <v>0</v>
      </c>
      <c r="BF1329" s="144">
        <f>IF(N1329="snížená",J1329,0)</f>
        <v>0</v>
      </c>
      <c r="BG1329" s="144">
        <f>IF(N1329="zákl. přenesená",J1329,0)</f>
        <v>0</v>
      </c>
      <c r="BH1329" s="144">
        <f>IF(N1329="sníž. přenesená",J1329,0)</f>
        <v>0</v>
      </c>
      <c r="BI1329" s="144">
        <f>IF(N1329="nulová",J1329,0)</f>
        <v>0</v>
      </c>
      <c r="BJ1329" s="18" t="s">
        <v>80</v>
      </c>
      <c r="BK1329" s="144">
        <f>ROUND(I1329*H1329,2)</f>
        <v>0</v>
      </c>
      <c r="BL1329" s="18" t="s">
        <v>297</v>
      </c>
      <c r="BM1329" s="143" t="s">
        <v>3000</v>
      </c>
    </row>
    <row r="1330" spans="2:47" s="1" customFormat="1" ht="12">
      <c r="B1330" s="33"/>
      <c r="D1330" s="145" t="s">
        <v>218</v>
      </c>
      <c r="F1330" s="146" t="s">
        <v>2999</v>
      </c>
      <c r="I1330" s="147"/>
      <c r="L1330" s="33"/>
      <c r="M1330" s="148"/>
      <c r="T1330" s="54"/>
      <c r="AT1330" s="18" t="s">
        <v>218</v>
      </c>
      <c r="AU1330" s="18" t="s">
        <v>82</v>
      </c>
    </row>
    <row r="1331" spans="2:65" s="1" customFormat="1" ht="16.5" customHeight="1">
      <c r="B1331" s="33"/>
      <c r="C1331" s="132" t="s">
        <v>3001</v>
      </c>
      <c r="D1331" s="132" t="s">
        <v>212</v>
      </c>
      <c r="E1331" s="133" t="s">
        <v>3002</v>
      </c>
      <c r="F1331" s="134" t="s">
        <v>3003</v>
      </c>
      <c r="G1331" s="135" t="s">
        <v>367</v>
      </c>
      <c r="H1331" s="136">
        <v>6</v>
      </c>
      <c r="I1331" s="137"/>
      <c r="J1331" s="138">
        <f>ROUND(I1331*H1331,2)</f>
        <v>0</v>
      </c>
      <c r="K1331" s="134" t="s">
        <v>216</v>
      </c>
      <c r="L1331" s="33"/>
      <c r="M1331" s="139" t="s">
        <v>19</v>
      </c>
      <c r="N1331" s="140" t="s">
        <v>45</v>
      </c>
      <c r="P1331" s="141">
        <f>O1331*H1331</f>
        <v>0</v>
      </c>
      <c r="Q1331" s="141">
        <v>0.0004011858</v>
      </c>
      <c r="R1331" s="141">
        <f>Q1331*H1331</f>
        <v>0.0024071148</v>
      </c>
      <c r="S1331" s="141">
        <v>0</v>
      </c>
      <c r="T1331" s="142">
        <f>S1331*H1331</f>
        <v>0</v>
      </c>
      <c r="AR1331" s="143" t="s">
        <v>297</v>
      </c>
      <c r="AT1331" s="143" t="s">
        <v>212</v>
      </c>
      <c r="AU1331" s="143" t="s">
        <v>82</v>
      </c>
      <c r="AY1331" s="18" t="s">
        <v>208</v>
      </c>
      <c r="BE1331" s="144">
        <f>IF(N1331="základní",J1331,0)</f>
        <v>0</v>
      </c>
      <c r="BF1331" s="144">
        <f>IF(N1331="snížená",J1331,0)</f>
        <v>0</v>
      </c>
      <c r="BG1331" s="144">
        <f>IF(N1331="zákl. přenesená",J1331,0)</f>
        <v>0</v>
      </c>
      <c r="BH1331" s="144">
        <f>IF(N1331="sníž. přenesená",J1331,0)</f>
        <v>0</v>
      </c>
      <c r="BI1331" s="144">
        <f>IF(N1331="nulová",J1331,0)</f>
        <v>0</v>
      </c>
      <c r="BJ1331" s="18" t="s">
        <v>80</v>
      </c>
      <c r="BK1331" s="144">
        <f>ROUND(I1331*H1331,2)</f>
        <v>0</v>
      </c>
      <c r="BL1331" s="18" t="s">
        <v>297</v>
      </c>
      <c r="BM1331" s="143" t="s">
        <v>3004</v>
      </c>
    </row>
    <row r="1332" spans="2:47" s="1" customFormat="1" ht="12">
      <c r="B1332" s="33"/>
      <c r="D1332" s="145" t="s">
        <v>218</v>
      </c>
      <c r="F1332" s="146" t="s">
        <v>3005</v>
      </c>
      <c r="I1332" s="147"/>
      <c r="L1332" s="33"/>
      <c r="M1332" s="148"/>
      <c r="T1332" s="54"/>
      <c r="AT1332" s="18" t="s">
        <v>218</v>
      </c>
      <c r="AU1332" s="18" t="s">
        <v>82</v>
      </c>
    </row>
    <row r="1333" spans="2:47" s="1" customFormat="1" ht="12">
      <c r="B1333" s="33"/>
      <c r="D1333" s="149" t="s">
        <v>220</v>
      </c>
      <c r="F1333" s="150" t="s">
        <v>3006</v>
      </c>
      <c r="I1333" s="147"/>
      <c r="L1333" s="33"/>
      <c r="M1333" s="148"/>
      <c r="T1333" s="54"/>
      <c r="AT1333" s="18" t="s">
        <v>220</v>
      </c>
      <c r="AU1333" s="18" t="s">
        <v>82</v>
      </c>
    </row>
    <row r="1334" spans="2:65" s="1" customFormat="1" ht="24.2" customHeight="1">
      <c r="B1334" s="33"/>
      <c r="C1334" s="171" t="s">
        <v>2150</v>
      </c>
      <c r="D1334" s="171" t="s">
        <v>242</v>
      </c>
      <c r="E1334" s="172" t="s">
        <v>3007</v>
      </c>
      <c r="F1334" s="173" t="s">
        <v>3008</v>
      </c>
      <c r="G1334" s="174" t="s">
        <v>367</v>
      </c>
      <c r="H1334" s="175">
        <v>6</v>
      </c>
      <c r="I1334" s="176"/>
      <c r="J1334" s="177">
        <f>ROUND(I1334*H1334,2)</f>
        <v>0</v>
      </c>
      <c r="K1334" s="173" t="s">
        <v>216</v>
      </c>
      <c r="L1334" s="178"/>
      <c r="M1334" s="179" t="s">
        <v>19</v>
      </c>
      <c r="N1334" s="180" t="s">
        <v>45</v>
      </c>
      <c r="P1334" s="141">
        <f>O1334*H1334</f>
        <v>0</v>
      </c>
      <c r="Q1334" s="141">
        <v>0.016</v>
      </c>
      <c r="R1334" s="141">
        <f>Q1334*H1334</f>
        <v>0.096</v>
      </c>
      <c r="S1334" s="141">
        <v>0</v>
      </c>
      <c r="T1334" s="142">
        <f>S1334*H1334</f>
        <v>0</v>
      </c>
      <c r="AR1334" s="143" t="s">
        <v>304</v>
      </c>
      <c r="AT1334" s="143" t="s">
        <v>242</v>
      </c>
      <c r="AU1334" s="143" t="s">
        <v>82</v>
      </c>
      <c r="AY1334" s="18" t="s">
        <v>208</v>
      </c>
      <c r="BE1334" s="144">
        <f>IF(N1334="základní",J1334,0)</f>
        <v>0</v>
      </c>
      <c r="BF1334" s="144">
        <f>IF(N1334="snížená",J1334,0)</f>
        <v>0</v>
      </c>
      <c r="BG1334" s="144">
        <f>IF(N1334="zákl. přenesená",J1334,0)</f>
        <v>0</v>
      </c>
      <c r="BH1334" s="144">
        <f>IF(N1334="sníž. přenesená",J1334,0)</f>
        <v>0</v>
      </c>
      <c r="BI1334" s="144">
        <f>IF(N1334="nulová",J1334,0)</f>
        <v>0</v>
      </c>
      <c r="BJ1334" s="18" t="s">
        <v>80</v>
      </c>
      <c r="BK1334" s="144">
        <f>ROUND(I1334*H1334,2)</f>
        <v>0</v>
      </c>
      <c r="BL1334" s="18" t="s">
        <v>297</v>
      </c>
      <c r="BM1334" s="143" t="s">
        <v>3009</v>
      </c>
    </row>
    <row r="1335" spans="2:47" s="1" customFormat="1" ht="12">
      <c r="B1335" s="33"/>
      <c r="D1335" s="145" t="s">
        <v>218</v>
      </c>
      <c r="F1335" s="146" t="s">
        <v>3008</v>
      </c>
      <c r="I1335" s="147"/>
      <c r="L1335" s="33"/>
      <c r="M1335" s="148"/>
      <c r="T1335" s="54"/>
      <c r="AT1335" s="18" t="s">
        <v>218</v>
      </c>
      <c r="AU1335" s="18" t="s">
        <v>82</v>
      </c>
    </row>
    <row r="1336" spans="2:65" s="1" customFormat="1" ht="16.5" customHeight="1">
      <c r="B1336" s="33"/>
      <c r="C1336" s="132" t="s">
        <v>3010</v>
      </c>
      <c r="D1336" s="132" t="s">
        <v>212</v>
      </c>
      <c r="E1336" s="133" t="s">
        <v>3011</v>
      </c>
      <c r="F1336" s="134" t="s">
        <v>3012</v>
      </c>
      <c r="G1336" s="135" t="s">
        <v>367</v>
      </c>
      <c r="H1336" s="136">
        <v>2</v>
      </c>
      <c r="I1336" s="137"/>
      <c r="J1336" s="138">
        <f>ROUND(I1336*H1336,2)</f>
        <v>0</v>
      </c>
      <c r="K1336" s="134" t="s">
        <v>216</v>
      </c>
      <c r="L1336" s="33"/>
      <c r="M1336" s="139" t="s">
        <v>19</v>
      </c>
      <c r="N1336" s="140" t="s">
        <v>45</v>
      </c>
      <c r="P1336" s="141">
        <f>O1336*H1336</f>
        <v>0</v>
      </c>
      <c r="Q1336" s="141">
        <v>0.0004083441</v>
      </c>
      <c r="R1336" s="141">
        <f>Q1336*H1336</f>
        <v>0.0008166882</v>
      </c>
      <c r="S1336" s="141">
        <v>0</v>
      </c>
      <c r="T1336" s="142">
        <f>S1336*H1336</f>
        <v>0</v>
      </c>
      <c r="AR1336" s="143" t="s">
        <v>297</v>
      </c>
      <c r="AT1336" s="143" t="s">
        <v>212</v>
      </c>
      <c r="AU1336" s="143" t="s">
        <v>82</v>
      </c>
      <c r="AY1336" s="18" t="s">
        <v>208</v>
      </c>
      <c r="BE1336" s="144">
        <f>IF(N1336="základní",J1336,0)</f>
        <v>0</v>
      </c>
      <c r="BF1336" s="144">
        <f>IF(N1336="snížená",J1336,0)</f>
        <v>0</v>
      </c>
      <c r="BG1336" s="144">
        <f>IF(N1336="zákl. přenesená",J1336,0)</f>
        <v>0</v>
      </c>
      <c r="BH1336" s="144">
        <f>IF(N1336="sníž. přenesená",J1336,0)</f>
        <v>0</v>
      </c>
      <c r="BI1336" s="144">
        <f>IF(N1336="nulová",J1336,0)</f>
        <v>0</v>
      </c>
      <c r="BJ1336" s="18" t="s">
        <v>80</v>
      </c>
      <c r="BK1336" s="144">
        <f>ROUND(I1336*H1336,2)</f>
        <v>0</v>
      </c>
      <c r="BL1336" s="18" t="s">
        <v>297</v>
      </c>
      <c r="BM1336" s="143" t="s">
        <v>3013</v>
      </c>
    </row>
    <row r="1337" spans="2:47" s="1" customFormat="1" ht="19.5">
      <c r="B1337" s="33"/>
      <c r="D1337" s="145" t="s">
        <v>218</v>
      </c>
      <c r="F1337" s="146" t="s">
        <v>3014</v>
      </c>
      <c r="I1337" s="147"/>
      <c r="L1337" s="33"/>
      <c r="M1337" s="148"/>
      <c r="T1337" s="54"/>
      <c r="AT1337" s="18" t="s">
        <v>218</v>
      </c>
      <c r="AU1337" s="18" t="s">
        <v>82</v>
      </c>
    </row>
    <row r="1338" spans="2:47" s="1" customFormat="1" ht="12">
      <c r="B1338" s="33"/>
      <c r="D1338" s="149" t="s">
        <v>220</v>
      </c>
      <c r="F1338" s="150" t="s">
        <v>3015</v>
      </c>
      <c r="I1338" s="147"/>
      <c r="L1338" s="33"/>
      <c r="M1338" s="148"/>
      <c r="T1338" s="54"/>
      <c r="AT1338" s="18" t="s">
        <v>220</v>
      </c>
      <c r="AU1338" s="18" t="s">
        <v>82</v>
      </c>
    </row>
    <row r="1339" spans="2:65" s="1" customFormat="1" ht="24.2" customHeight="1">
      <c r="B1339" s="33"/>
      <c r="C1339" s="171" t="s">
        <v>3016</v>
      </c>
      <c r="D1339" s="171" t="s">
        <v>242</v>
      </c>
      <c r="E1339" s="172" t="s">
        <v>3017</v>
      </c>
      <c r="F1339" s="173" t="s">
        <v>3018</v>
      </c>
      <c r="G1339" s="174" t="s">
        <v>367</v>
      </c>
      <c r="H1339" s="175">
        <v>2</v>
      </c>
      <c r="I1339" s="176"/>
      <c r="J1339" s="177">
        <f>ROUND(I1339*H1339,2)</f>
        <v>0</v>
      </c>
      <c r="K1339" s="173" t="s">
        <v>216</v>
      </c>
      <c r="L1339" s="178"/>
      <c r="M1339" s="179" t="s">
        <v>19</v>
      </c>
      <c r="N1339" s="180" t="s">
        <v>45</v>
      </c>
      <c r="P1339" s="141">
        <f>O1339*H1339</f>
        <v>0</v>
      </c>
      <c r="Q1339" s="141">
        <v>0.035</v>
      </c>
      <c r="R1339" s="141">
        <f>Q1339*H1339</f>
        <v>0.07</v>
      </c>
      <c r="S1339" s="141">
        <v>0</v>
      </c>
      <c r="T1339" s="142">
        <f>S1339*H1339</f>
        <v>0</v>
      </c>
      <c r="AR1339" s="143" t="s">
        <v>304</v>
      </c>
      <c r="AT1339" s="143" t="s">
        <v>242</v>
      </c>
      <c r="AU1339" s="143" t="s">
        <v>82</v>
      </c>
      <c r="AY1339" s="18" t="s">
        <v>208</v>
      </c>
      <c r="BE1339" s="144">
        <f>IF(N1339="základní",J1339,0)</f>
        <v>0</v>
      </c>
      <c r="BF1339" s="144">
        <f>IF(N1339="snížená",J1339,0)</f>
        <v>0</v>
      </c>
      <c r="BG1339" s="144">
        <f>IF(N1339="zákl. přenesená",J1339,0)</f>
        <v>0</v>
      </c>
      <c r="BH1339" s="144">
        <f>IF(N1339="sníž. přenesená",J1339,0)</f>
        <v>0</v>
      </c>
      <c r="BI1339" s="144">
        <f>IF(N1339="nulová",J1339,0)</f>
        <v>0</v>
      </c>
      <c r="BJ1339" s="18" t="s">
        <v>80</v>
      </c>
      <c r="BK1339" s="144">
        <f>ROUND(I1339*H1339,2)</f>
        <v>0</v>
      </c>
      <c r="BL1339" s="18" t="s">
        <v>297</v>
      </c>
      <c r="BM1339" s="143" t="s">
        <v>3019</v>
      </c>
    </row>
    <row r="1340" spans="2:47" s="1" customFormat="1" ht="12">
      <c r="B1340" s="33"/>
      <c r="D1340" s="145" t="s">
        <v>218</v>
      </c>
      <c r="F1340" s="146" t="s">
        <v>3018</v>
      </c>
      <c r="I1340" s="147"/>
      <c r="L1340" s="33"/>
      <c r="M1340" s="148"/>
      <c r="T1340" s="54"/>
      <c r="AT1340" s="18" t="s">
        <v>218</v>
      </c>
      <c r="AU1340" s="18" t="s">
        <v>82</v>
      </c>
    </row>
    <row r="1341" spans="2:65" s="1" customFormat="1" ht="16.5" customHeight="1">
      <c r="B1341" s="33"/>
      <c r="C1341" s="132" t="s">
        <v>3020</v>
      </c>
      <c r="D1341" s="132" t="s">
        <v>212</v>
      </c>
      <c r="E1341" s="133" t="s">
        <v>3021</v>
      </c>
      <c r="F1341" s="134" t="s">
        <v>3022</v>
      </c>
      <c r="G1341" s="135" t="s">
        <v>367</v>
      </c>
      <c r="H1341" s="136">
        <v>1</v>
      </c>
      <c r="I1341" s="137"/>
      <c r="J1341" s="138">
        <f>ROUND(I1341*H1341,2)</f>
        <v>0</v>
      </c>
      <c r="K1341" s="134" t="s">
        <v>216</v>
      </c>
      <c r="L1341" s="33"/>
      <c r="M1341" s="139" t="s">
        <v>19</v>
      </c>
      <c r="N1341" s="140" t="s">
        <v>45</v>
      </c>
      <c r="P1341" s="141">
        <f>O1341*H1341</f>
        <v>0</v>
      </c>
      <c r="Q1341" s="141">
        <v>0.0004083227</v>
      </c>
      <c r="R1341" s="141">
        <f>Q1341*H1341</f>
        <v>0.0004083227</v>
      </c>
      <c r="S1341" s="141">
        <v>0</v>
      </c>
      <c r="T1341" s="142">
        <f>S1341*H1341</f>
        <v>0</v>
      </c>
      <c r="AR1341" s="143" t="s">
        <v>297</v>
      </c>
      <c r="AT1341" s="143" t="s">
        <v>212</v>
      </c>
      <c r="AU1341" s="143" t="s">
        <v>82</v>
      </c>
      <c r="AY1341" s="18" t="s">
        <v>208</v>
      </c>
      <c r="BE1341" s="144">
        <f>IF(N1341="základní",J1341,0)</f>
        <v>0</v>
      </c>
      <c r="BF1341" s="144">
        <f>IF(N1341="snížená",J1341,0)</f>
        <v>0</v>
      </c>
      <c r="BG1341" s="144">
        <f>IF(N1341="zákl. přenesená",J1341,0)</f>
        <v>0</v>
      </c>
      <c r="BH1341" s="144">
        <f>IF(N1341="sníž. přenesená",J1341,0)</f>
        <v>0</v>
      </c>
      <c r="BI1341" s="144">
        <f>IF(N1341="nulová",J1341,0)</f>
        <v>0</v>
      </c>
      <c r="BJ1341" s="18" t="s">
        <v>80</v>
      </c>
      <c r="BK1341" s="144">
        <f>ROUND(I1341*H1341,2)</f>
        <v>0</v>
      </c>
      <c r="BL1341" s="18" t="s">
        <v>297</v>
      </c>
      <c r="BM1341" s="143" t="s">
        <v>3023</v>
      </c>
    </row>
    <row r="1342" spans="2:47" s="1" customFormat="1" ht="12">
      <c r="B1342" s="33"/>
      <c r="D1342" s="145" t="s">
        <v>218</v>
      </c>
      <c r="F1342" s="146" t="s">
        <v>3024</v>
      </c>
      <c r="I1342" s="147"/>
      <c r="L1342" s="33"/>
      <c r="M1342" s="148"/>
      <c r="T1342" s="54"/>
      <c r="AT1342" s="18" t="s">
        <v>218</v>
      </c>
      <c r="AU1342" s="18" t="s">
        <v>82</v>
      </c>
    </row>
    <row r="1343" spans="2:47" s="1" customFormat="1" ht="12">
      <c r="B1343" s="33"/>
      <c r="D1343" s="149" t="s">
        <v>220</v>
      </c>
      <c r="F1343" s="150" t="s">
        <v>3025</v>
      </c>
      <c r="I1343" s="147"/>
      <c r="L1343" s="33"/>
      <c r="M1343" s="148"/>
      <c r="T1343" s="54"/>
      <c r="AT1343" s="18" t="s">
        <v>220</v>
      </c>
      <c r="AU1343" s="18" t="s">
        <v>82</v>
      </c>
    </row>
    <row r="1344" spans="2:65" s="1" customFormat="1" ht="24.2" customHeight="1">
      <c r="B1344" s="33"/>
      <c r="C1344" s="171" t="s">
        <v>3026</v>
      </c>
      <c r="D1344" s="171" t="s">
        <v>242</v>
      </c>
      <c r="E1344" s="172" t="s">
        <v>3027</v>
      </c>
      <c r="F1344" s="173" t="s">
        <v>3028</v>
      </c>
      <c r="G1344" s="174" t="s">
        <v>367</v>
      </c>
      <c r="H1344" s="175">
        <v>1</v>
      </c>
      <c r="I1344" s="176"/>
      <c r="J1344" s="177">
        <f>ROUND(I1344*H1344,2)</f>
        <v>0</v>
      </c>
      <c r="K1344" s="173" t="s">
        <v>216</v>
      </c>
      <c r="L1344" s="178"/>
      <c r="M1344" s="179" t="s">
        <v>19</v>
      </c>
      <c r="N1344" s="180" t="s">
        <v>45</v>
      </c>
      <c r="P1344" s="141">
        <f>O1344*H1344</f>
        <v>0</v>
      </c>
      <c r="Q1344" s="141">
        <v>0.018</v>
      </c>
      <c r="R1344" s="141">
        <f>Q1344*H1344</f>
        <v>0.018</v>
      </c>
      <c r="S1344" s="141">
        <v>0</v>
      </c>
      <c r="T1344" s="142">
        <f>S1344*H1344</f>
        <v>0</v>
      </c>
      <c r="AR1344" s="143" t="s">
        <v>304</v>
      </c>
      <c r="AT1344" s="143" t="s">
        <v>242</v>
      </c>
      <c r="AU1344" s="143" t="s">
        <v>82</v>
      </c>
      <c r="AY1344" s="18" t="s">
        <v>208</v>
      </c>
      <c r="BE1344" s="144">
        <f>IF(N1344="základní",J1344,0)</f>
        <v>0</v>
      </c>
      <c r="BF1344" s="144">
        <f>IF(N1344="snížená",J1344,0)</f>
        <v>0</v>
      </c>
      <c r="BG1344" s="144">
        <f>IF(N1344="zákl. přenesená",J1344,0)</f>
        <v>0</v>
      </c>
      <c r="BH1344" s="144">
        <f>IF(N1344="sníž. přenesená",J1344,0)</f>
        <v>0</v>
      </c>
      <c r="BI1344" s="144">
        <f>IF(N1344="nulová",J1344,0)</f>
        <v>0</v>
      </c>
      <c r="BJ1344" s="18" t="s">
        <v>80</v>
      </c>
      <c r="BK1344" s="144">
        <f>ROUND(I1344*H1344,2)</f>
        <v>0</v>
      </c>
      <c r="BL1344" s="18" t="s">
        <v>297</v>
      </c>
      <c r="BM1344" s="143" t="s">
        <v>3029</v>
      </c>
    </row>
    <row r="1345" spans="2:47" s="1" customFormat="1" ht="12">
      <c r="B1345" s="33"/>
      <c r="D1345" s="145" t="s">
        <v>218</v>
      </c>
      <c r="F1345" s="146" t="s">
        <v>3028</v>
      </c>
      <c r="I1345" s="147"/>
      <c r="L1345" s="33"/>
      <c r="M1345" s="148"/>
      <c r="T1345" s="54"/>
      <c r="AT1345" s="18" t="s">
        <v>218</v>
      </c>
      <c r="AU1345" s="18" t="s">
        <v>82</v>
      </c>
    </row>
    <row r="1346" spans="2:65" s="1" customFormat="1" ht="16.5" customHeight="1">
      <c r="B1346" s="33"/>
      <c r="C1346" s="132" t="s">
        <v>383</v>
      </c>
      <c r="D1346" s="132" t="s">
        <v>212</v>
      </c>
      <c r="E1346" s="133" t="s">
        <v>384</v>
      </c>
      <c r="F1346" s="134" t="s">
        <v>385</v>
      </c>
      <c r="G1346" s="135" t="s">
        <v>367</v>
      </c>
      <c r="H1346" s="136">
        <v>1</v>
      </c>
      <c r="I1346" s="137"/>
      <c r="J1346" s="138">
        <f>ROUND(I1346*H1346,2)</f>
        <v>0</v>
      </c>
      <c r="K1346" s="134" t="s">
        <v>216</v>
      </c>
      <c r="L1346" s="33"/>
      <c r="M1346" s="139" t="s">
        <v>19</v>
      </c>
      <c r="N1346" s="140" t="s">
        <v>45</v>
      </c>
      <c r="P1346" s="141">
        <f>O1346*H1346</f>
        <v>0</v>
      </c>
      <c r="Q1346" s="141">
        <v>0</v>
      </c>
      <c r="R1346" s="141">
        <f>Q1346*H1346</f>
        <v>0</v>
      </c>
      <c r="S1346" s="141">
        <v>0</v>
      </c>
      <c r="T1346" s="142">
        <f>S1346*H1346</f>
        <v>0</v>
      </c>
      <c r="AR1346" s="143" t="s">
        <v>297</v>
      </c>
      <c r="AT1346" s="143" t="s">
        <v>212</v>
      </c>
      <c r="AU1346" s="143" t="s">
        <v>82</v>
      </c>
      <c r="AY1346" s="18" t="s">
        <v>208</v>
      </c>
      <c r="BE1346" s="144">
        <f>IF(N1346="základní",J1346,0)</f>
        <v>0</v>
      </c>
      <c r="BF1346" s="144">
        <f>IF(N1346="snížená",J1346,0)</f>
        <v>0</v>
      </c>
      <c r="BG1346" s="144">
        <f>IF(N1346="zákl. přenesená",J1346,0)</f>
        <v>0</v>
      </c>
      <c r="BH1346" s="144">
        <f>IF(N1346="sníž. přenesená",J1346,0)</f>
        <v>0</v>
      </c>
      <c r="BI1346" s="144">
        <f>IF(N1346="nulová",J1346,0)</f>
        <v>0</v>
      </c>
      <c r="BJ1346" s="18" t="s">
        <v>80</v>
      </c>
      <c r="BK1346" s="144">
        <f>ROUND(I1346*H1346,2)</f>
        <v>0</v>
      </c>
      <c r="BL1346" s="18" t="s">
        <v>297</v>
      </c>
      <c r="BM1346" s="143" t="s">
        <v>386</v>
      </c>
    </row>
    <row r="1347" spans="2:47" s="1" customFormat="1" ht="19.5">
      <c r="B1347" s="33"/>
      <c r="D1347" s="145" t="s">
        <v>218</v>
      </c>
      <c r="F1347" s="146" t="s">
        <v>387</v>
      </c>
      <c r="I1347" s="147"/>
      <c r="L1347" s="33"/>
      <c r="M1347" s="148"/>
      <c r="T1347" s="54"/>
      <c r="AT1347" s="18" t="s">
        <v>218</v>
      </c>
      <c r="AU1347" s="18" t="s">
        <v>82</v>
      </c>
    </row>
    <row r="1348" spans="2:47" s="1" customFormat="1" ht="12">
      <c r="B1348" s="33"/>
      <c r="D1348" s="149" t="s">
        <v>220</v>
      </c>
      <c r="F1348" s="150" t="s">
        <v>388</v>
      </c>
      <c r="I1348" s="147"/>
      <c r="L1348" s="33"/>
      <c r="M1348" s="148"/>
      <c r="T1348" s="54"/>
      <c r="AT1348" s="18" t="s">
        <v>220</v>
      </c>
      <c r="AU1348" s="18" t="s">
        <v>82</v>
      </c>
    </row>
    <row r="1349" spans="2:51" s="12" customFormat="1" ht="12">
      <c r="B1349" s="151"/>
      <c r="D1349" s="145" t="s">
        <v>222</v>
      </c>
      <c r="E1349" s="152" t="s">
        <v>19</v>
      </c>
      <c r="F1349" s="153" t="s">
        <v>389</v>
      </c>
      <c r="H1349" s="152" t="s">
        <v>19</v>
      </c>
      <c r="I1349" s="154"/>
      <c r="L1349" s="151"/>
      <c r="M1349" s="155"/>
      <c r="T1349" s="156"/>
      <c r="AT1349" s="152" t="s">
        <v>222</v>
      </c>
      <c r="AU1349" s="152" t="s">
        <v>82</v>
      </c>
      <c r="AV1349" s="12" t="s">
        <v>80</v>
      </c>
      <c r="AW1349" s="12" t="s">
        <v>35</v>
      </c>
      <c r="AX1349" s="12" t="s">
        <v>74</v>
      </c>
      <c r="AY1349" s="152" t="s">
        <v>208</v>
      </c>
    </row>
    <row r="1350" spans="2:51" s="13" customFormat="1" ht="12">
      <c r="B1350" s="157"/>
      <c r="D1350" s="145" t="s">
        <v>222</v>
      </c>
      <c r="E1350" s="158" t="s">
        <v>19</v>
      </c>
      <c r="F1350" s="159" t="s">
        <v>3030</v>
      </c>
      <c r="H1350" s="160">
        <v>1</v>
      </c>
      <c r="I1350" s="161"/>
      <c r="L1350" s="157"/>
      <c r="M1350" s="162"/>
      <c r="T1350" s="163"/>
      <c r="AT1350" s="158" t="s">
        <v>222</v>
      </c>
      <c r="AU1350" s="158" t="s">
        <v>82</v>
      </c>
      <c r="AV1350" s="13" t="s">
        <v>82</v>
      </c>
      <c r="AW1350" s="13" t="s">
        <v>35</v>
      </c>
      <c r="AX1350" s="13" t="s">
        <v>74</v>
      </c>
      <c r="AY1350" s="158" t="s">
        <v>208</v>
      </c>
    </row>
    <row r="1351" spans="2:51" s="14" customFormat="1" ht="12">
      <c r="B1351" s="164"/>
      <c r="D1351" s="145" t="s">
        <v>222</v>
      </c>
      <c r="E1351" s="165" t="s">
        <v>19</v>
      </c>
      <c r="F1351" s="166" t="s">
        <v>226</v>
      </c>
      <c r="H1351" s="167">
        <v>1</v>
      </c>
      <c r="I1351" s="168"/>
      <c r="L1351" s="164"/>
      <c r="M1351" s="169"/>
      <c r="T1351" s="170"/>
      <c r="AT1351" s="165" t="s">
        <v>222</v>
      </c>
      <c r="AU1351" s="165" t="s">
        <v>82</v>
      </c>
      <c r="AV1351" s="14" t="s">
        <v>112</v>
      </c>
      <c r="AW1351" s="14" t="s">
        <v>35</v>
      </c>
      <c r="AX1351" s="14" t="s">
        <v>80</v>
      </c>
      <c r="AY1351" s="165" t="s">
        <v>208</v>
      </c>
    </row>
    <row r="1352" spans="2:65" s="1" customFormat="1" ht="16.5" customHeight="1">
      <c r="B1352" s="33"/>
      <c r="C1352" s="171" t="s">
        <v>390</v>
      </c>
      <c r="D1352" s="171" t="s">
        <v>242</v>
      </c>
      <c r="E1352" s="172" t="s">
        <v>391</v>
      </c>
      <c r="F1352" s="173" t="s">
        <v>392</v>
      </c>
      <c r="G1352" s="174" t="s">
        <v>236</v>
      </c>
      <c r="H1352" s="175">
        <v>1.5</v>
      </c>
      <c r="I1352" s="176"/>
      <c r="J1352" s="177">
        <f>ROUND(I1352*H1352,2)</f>
        <v>0</v>
      </c>
      <c r="K1352" s="173" t="s">
        <v>216</v>
      </c>
      <c r="L1352" s="178"/>
      <c r="M1352" s="179" t="s">
        <v>19</v>
      </c>
      <c r="N1352" s="180" t="s">
        <v>45</v>
      </c>
      <c r="P1352" s="141">
        <f>O1352*H1352</f>
        <v>0</v>
      </c>
      <c r="Q1352" s="141">
        <v>0.006</v>
      </c>
      <c r="R1352" s="141">
        <f>Q1352*H1352</f>
        <v>0.009000000000000001</v>
      </c>
      <c r="S1352" s="141">
        <v>0</v>
      </c>
      <c r="T1352" s="142">
        <f>S1352*H1352</f>
        <v>0</v>
      </c>
      <c r="AR1352" s="143" t="s">
        <v>304</v>
      </c>
      <c r="AT1352" s="143" t="s">
        <v>242</v>
      </c>
      <c r="AU1352" s="143" t="s">
        <v>82</v>
      </c>
      <c r="AY1352" s="18" t="s">
        <v>208</v>
      </c>
      <c r="BE1352" s="144">
        <f>IF(N1352="základní",J1352,0)</f>
        <v>0</v>
      </c>
      <c r="BF1352" s="144">
        <f>IF(N1352="snížená",J1352,0)</f>
        <v>0</v>
      </c>
      <c r="BG1352" s="144">
        <f>IF(N1352="zákl. přenesená",J1352,0)</f>
        <v>0</v>
      </c>
      <c r="BH1352" s="144">
        <f>IF(N1352="sníž. přenesená",J1352,0)</f>
        <v>0</v>
      </c>
      <c r="BI1352" s="144">
        <f>IF(N1352="nulová",J1352,0)</f>
        <v>0</v>
      </c>
      <c r="BJ1352" s="18" t="s">
        <v>80</v>
      </c>
      <c r="BK1352" s="144">
        <f>ROUND(I1352*H1352,2)</f>
        <v>0</v>
      </c>
      <c r="BL1352" s="18" t="s">
        <v>297</v>
      </c>
      <c r="BM1352" s="143" t="s">
        <v>393</v>
      </c>
    </row>
    <row r="1353" spans="2:47" s="1" customFormat="1" ht="12">
      <c r="B1353" s="33"/>
      <c r="D1353" s="145" t="s">
        <v>218</v>
      </c>
      <c r="F1353" s="146" t="s">
        <v>392</v>
      </c>
      <c r="I1353" s="147"/>
      <c r="L1353" s="33"/>
      <c r="M1353" s="148"/>
      <c r="T1353" s="54"/>
      <c r="AT1353" s="18" t="s">
        <v>218</v>
      </c>
      <c r="AU1353" s="18" t="s">
        <v>82</v>
      </c>
    </row>
    <row r="1354" spans="2:65" s="1" customFormat="1" ht="16.5" customHeight="1">
      <c r="B1354" s="33"/>
      <c r="C1354" s="132" t="s">
        <v>3031</v>
      </c>
      <c r="D1354" s="132" t="s">
        <v>212</v>
      </c>
      <c r="E1354" s="133" t="s">
        <v>3032</v>
      </c>
      <c r="F1354" s="134" t="s">
        <v>3033</v>
      </c>
      <c r="G1354" s="135" t="s">
        <v>367</v>
      </c>
      <c r="H1354" s="136">
        <v>3</v>
      </c>
      <c r="I1354" s="137"/>
      <c r="J1354" s="138">
        <f>ROUND(I1354*H1354,2)</f>
        <v>0</v>
      </c>
      <c r="K1354" s="134" t="s">
        <v>216</v>
      </c>
      <c r="L1354" s="33"/>
      <c r="M1354" s="139" t="s">
        <v>19</v>
      </c>
      <c r="N1354" s="140" t="s">
        <v>45</v>
      </c>
      <c r="P1354" s="141">
        <f>O1354*H1354</f>
        <v>0</v>
      </c>
      <c r="Q1354" s="141">
        <v>0</v>
      </c>
      <c r="R1354" s="141">
        <f>Q1354*H1354</f>
        <v>0</v>
      </c>
      <c r="S1354" s="141">
        <v>0</v>
      </c>
      <c r="T1354" s="142">
        <f>S1354*H1354</f>
        <v>0</v>
      </c>
      <c r="AR1354" s="143" t="s">
        <v>297</v>
      </c>
      <c r="AT1354" s="143" t="s">
        <v>212</v>
      </c>
      <c r="AU1354" s="143" t="s">
        <v>82</v>
      </c>
      <c r="AY1354" s="18" t="s">
        <v>208</v>
      </c>
      <c r="BE1354" s="144">
        <f>IF(N1354="základní",J1354,0)</f>
        <v>0</v>
      </c>
      <c r="BF1354" s="144">
        <f>IF(N1354="snížená",J1354,0)</f>
        <v>0</v>
      </c>
      <c r="BG1354" s="144">
        <f>IF(N1354="zákl. přenesená",J1354,0)</f>
        <v>0</v>
      </c>
      <c r="BH1354" s="144">
        <f>IF(N1354="sníž. přenesená",J1354,0)</f>
        <v>0</v>
      </c>
      <c r="BI1354" s="144">
        <f>IF(N1354="nulová",J1354,0)</f>
        <v>0</v>
      </c>
      <c r="BJ1354" s="18" t="s">
        <v>80</v>
      </c>
      <c r="BK1354" s="144">
        <f>ROUND(I1354*H1354,2)</f>
        <v>0</v>
      </c>
      <c r="BL1354" s="18" t="s">
        <v>297</v>
      </c>
      <c r="BM1354" s="143" t="s">
        <v>3034</v>
      </c>
    </row>
    <row r="1355" spans="2:47" s="1" customFormat="1" ht="19.5">
      <c r="B1355" s="33"/>
      <c r="D1355" s="145" t="s">
        <v>218</v>
      </c>
      <c r="F1355" s="146" t="s">
        <v>3035</v>
      </c>
      <c r="I1355" s="147"/>
      <c r="L1355" s="33"/>
      <c r="M1355" s="148"/>
      <c r="T1355" s="54"/>
      <c r="AT1355" s="18" t="s">
        <v>218</v>
      </c>
      <c r="AU1355" s="18" t="s">
        <v>82</v>
      </c>
    </row>
    <row r="1356" spans="2:47" s="1" customFormat="1" ht="12">
      <c r="B1356" s="33"/>
      <c r="D1356" s="149" t="s">
        <v>220</v>
      </c>
      <c r="F1356" s="150" t="s">
        <v>3036</v>
      </c>
      <c r="I1356" s="147"/>
      <c r="L1356" s="33"/>
      <c r="M1356" s="148"/>
      <c r="T1356" s="54"/>
      <c r="AT1356" s="18" t="s">
        <v>220</v>
      </c>
      <c r="AU1356" s="18" t="s">
        <v>82</v>
      </c>
    </row>
    <row r="1357" spans="2:51" s="12" customFormat="1" ht="12">
      <c r="B1357" s="151"/>
      <c r="D1357" s="145" t="s">
        <v>222</v>
      </c>
      <c r="E1357" s="152" t="s">
        <v>19</v>
      </c>
      <c r="F1357" s="153" t="s">
        <v>3037</v>
      </c>
      <c r="H1357" s="152" t="s">
        <v>19</v>
      </c>
      <c r="I1357" s="154"/>
      <c r="L1357" s="151"/>
      <c r="M1357" s="155"/>
      <c r="T1357" s="156"/>
      <c r="AT1357" s="152" t="s">
        <v>222</v>
      </c>
      <c r="AU1357" s="152" t="s">
        <v>82</v>
      </c>
      <c r="AV1357" s="12" t="s">
        <v>80</v>
      </c>
      <c r="AW1357" s="12" t="s">
        <v>35</v>
      </c>
      <c r="AX1357" s="12" t="s">
        <v>74</v>
      </c>
      <c r="AY1357" s="152" t="s">
        <v>208</v>
      </c>
    </row>
    <row r="1358" spans="2:51" s="13" customFormat="1" ht="12">
      <c r="B1358" s="157"/>
      <c r="D1358" s="145" t="s">
        <v>222</v>
      </c>
      <c r="E1358" s="158" t="s">
        <v>19</v>
      </c>
      <c r="F1358" s="159" t="s">
        <v>80</v>
      </c>
      <c r="H1358" s="160">
        <v>1</v>
      </c>
      <c r="I1358" s="161"/>
      <c r="L1358" s="157"/>
      <c r="M1358" s="162"/>
      <c r="T1358" s="163"/>
      <c r="AT1358" s="158" t="s">
        <v>222</v>
      </c>
      <c r="AU1358" s="158" t="s">
        <v>82</v>
      </c>
      <c r="AV1358" s="13" t="s">
        <v>82</v>
      </c>
      <c r="AW1358" s="13" t="s">
        <v>35</v>
      </c>
      <c r="AX1358" s="13" t="s">
        <v>74</v>
      </c>
      <c r="AY1358" s="158" t="s">
        <v>208</v>
      </c>
    </row>
    <row r="1359" spans="2:51" s="12" customFormat="1" ht="12">
      <c r="B1359" s="151"/>
      <c r="D1359" s="145" t="s">
        <v>222</v>
      </c>
      <c r="E1359" s="152" t="s">
        <v>19</v>
      </c>
      <c r="F1359" s="153" t="s">
        <v>3038</v>
      </c>
      <c r="H1359" s="152" t="s">
        <v>19</v>
      </c>
      <c r="I1359" s="154"/>
      <c r="L1359" s="151"/>
      <c r="M1359" s="155"/>
      <c r="T1359" s="156"/>
      <c r="AT1359" s="152" t="s">
        <v>222</v>
      </c>
      <c r="AU1359" s="152" t="s">
        <v>82</v>
      </c>
      <c r="AV1359" s="12" t="s">
        <v>80</v>
      </c>
      <c r="AW1359" s="12" t="s">
        <v>35</v>
      </c>
      <c r="AX1359" s="12" t="s">
        <v>74</v>
      </c>
      <c r="AY1359" s="152" t="s">
        <v>208</v>
      </c>
    </row>
    <row r="1360" spans="2:51" s="13" customFormat="1" ht="12">
      <c r="B1360" s="157"/>
      <c r="D1360" s="145" t="s">
        <v>222</v>
      </c>
      <c r="E1360" s="158" t="s">
        <v>19</v>
      </c>
      <c r="F1360" s="159" t="s">
        <v>80</v>
      </c>
      <c r="H1360" s="160">
        <v>1</v>
      </c>
      <c r="I1360" s="161"/>
      <c r="L1360" s="157"/>
      <c r="M1360" s="162"/>
      <c r="T1360" s="163"/>
      <c r="AT1360" s="158" t="s">
        <v>222</v>
      </c>
      <c r="AU1360" s="158" t="s">
        <v>82</v>
      </c>
      <c r="AV1360" s="13" t="s">
        <v>82</v>
      </c>
      <c r="AW1360" s="13" t="s">
        <v>35</v>
      </c>
      <c r="AX1360" s="13" t="s">
        <v>74</v>
      </c>
      <c r="AY1360" s="158" t="s">
        <v>208</v>
      </c>
    </row>
    <row r="1361" spans="2:51" s="12" customFormat="1" ht="12">
      <c r="B1361" s="151"/>
      <c r="D1361" s="145" t="s">
        <v>222</v>
      </c>
      <c r="E1361" s="152" t="s">
        <v>19</v>
      </c>
      <c r="F1361" s="153" t="s">
        <v>3039</v>
      </c>
      <c r="H1361" s="152" t="s">
        <v>19</v>
      </c>
      <c r="I1361" s="154"/>
      <c r="L1361" s="151"/>
      <c r="M1361" s="155"/>
      <c r="T1361" s="156"/>
      <c r="AT1361" s="152" t="s">
        <v>222</v>
      </c>
      <c r="AU1361" s="152" t="s">
        <v>82</v>
      </c>
      <c r="AV1361" s="12" t="s">
        <v>80</v>
      </c>
      <c r="AW1361" s="12" t="s">
        <v>35</v>
      </c>
      <c r="AX1361" s="12" t="s">
        <v>74</v>
      </c>
      <c r="AY1361" s="152" t="s">
        <v>208</v>
      </c>
    </row>
    <row r="1362" spans="2:51" s="13" customFormat="1" ht="12">
      <c r="B1362" s="157"/>
      <c r="D1362" s="145" t="s">
        <v>222</v>
      </c>
      <c r="E1362" s="158" t="s">
        <v>19</v>
      </c>
      <c r="F1362" s="159" t="s">
        <v>80</v>
      </c>
      <c r="H1362" s="160">
        <v>1</v>
      </c>
      <c r="I1362" s="161"/>
      <c r="L1362" s="157"/>
      <c r="M1362" s="162"/>
      <c r="T1362" s="163"/>
      <c r="AT1362" s="158" t="s">
        <v>222</v>
      </c>
      <c r="AU1362" s="158" t="s">
        <v>82</v>
      </c>
      <c r="AV1362" s="13" t="s">
        <v>82</v>
      </c>
      <c r="AW1362" s="13" t="s">
        <v>35</v>
      </c>
      <c r="AX1362" s="13" t="s">
        <v>74</v>
      </c>
      <c r="AY1362" s="158" t="s">
        <v>208</v>
      </c>
    </row>
    <row r="1363" spans="2:51" s="14" customFormat="1" ht="12">
      <c r="B1363" s="164"/>
      <c r="D1363" s="145" t="s">
        <v>222</v>
      </c>
      <c r="E1363" s="165" t="s">
        <v>19</v>
      </c>
      <c r="F1363" s="166" t="s">
        <v>226</v>
      </c>
      <c r="H1363" s="167">
        <v>3</v>
      </c>
      <c r="I1363" s="168"/>
      <c r="L1363" s="164"/>
      <c r="M1363" s="169"/>
      <c r="T1363" s="170"/>
      <c r="AT1363" s="165" t="s">
        <v>222</v>
      </c>
      <c r="AU1363" s="165" t="s">
        <v>82</v>
      </c>
      <c r="AV1363" s="14" t="s">
        <v>112</v>
      </c>
      <c r="AW1363" s="14" t="s">
        <v>35</v>
      </c>
      <c r="AX1363" s="14" t="s">
        <v>80</v>
      </c>
      <c r="AY1363" s="165" t="s">
        <v>208</v>
      </c>
    </row>
    <row r="1364" spans="2:65" s="1" customFormat="1" ht="16.5" customHeight="1">
      <c r="B1364" s="33"/>
      <c r="C1364" s="171" t="s">
        <v>3040</v>
      </c>
      <c r="D1364" s="171" t="s">
        <v>242</v>
      </c>
      <c r="E1364" s="172" t="s">
        <v>391</v>
      </c>
      <c r="F1364" s="173" t="s">
        <v>392</v>
      </c>
      <c r="G1364" s="174" t="s">
        <v>236</v>
      </c>
      <c r="H1364" s="175">
        <v>3.74</v>
      </c>
      <c r="I1364" s="176"/>
      <c r="J1364" s="177">
        <f>ROUND(I1364*H1364,2)</f>
        <v>0</v>
      </c>
      <c r="K1364" s="173" t="s">
        <v>216</v>
      </c>
      <c r="L1364" s="178"/>
      <c r="M1364" s="179" t="s">
        <v>19</v>
      </c>
      <c r="N1364" s="180" t="s">
        <v>45</v>
      </c>
      <c r="P1364" s="141">
        <f>O1364*H1364</f>
        <v>0</v>
      </c>
      <c r="Q1364" s="141">
        <v>0.006</v>
      </c>
      <c r="R1364" s="141">
        <f>Q1364*H1364</f>
        <v>0.02244</v>
      </c>
      <c r="S1364" s="141">
        <v>0</v>
      </c>
      <c r="T1364" s="142">
        <f>S1364*H1364</f>
        <v>0</v>
      </c>
      <c r="AR1364" s="143" t="s">
        <v>304</v>
      </c>
      <c r="AT1364" s="143" t="s">
        <v>242</v>
      </c>
      <c r="AU1364" s="143" t="s">
        <v>82</v>
      </c>
      <c r="AY1364" s="18" t="s">
        <v>208</v>
      </c>
      <c r="BE1364" s="144">
        <f>IF(N1364="základní",J1364,0)</f>
        <v>0</v>
      </c>
      <c r="BF1364" s="144">
        <f>IF(N1364="snížená",J1364,0)</f>
        <v>0</v>
      </c>
      <c r="BG1364" s="144">
        <f>IF(N1364="zákl. přenesená",J1364,0)</f>
        <v>0</v>
      </c>
      <c r="BH1364" s="144">
        <f>IF(N1364="sníž. přenesená",J1364,0)</f>
        <v>0</v>
      </c>
      <c r="BI1364" s="144">
        <f>IF(N1364="nulová",J1364,0)</f>
        <v>0</v>
      </c>
      <c r="BJ1364" s="18" t="s">
        <v>80</v>
      </c>
      <c r="BK1364" s="144">
        <f>ROUND(I1364*H1364,2)</f>
        <v>0</v>
      </c>
      <c r="BL1364" s="18" t="s">
        <v>297</v>
      </c>
      <c r="BM1364" s="143" t="s">
        <v>3041</v>
      </c>
    </row>
    <row r="1365" spans="2:47" s="1" customFormat="1" ht="12">
      <c r="B1365" s="33"/>
      <c r="D1365" s="145" t="s">
        <v>218</v>
      </c>
      <c r="F1365" s="146" t="s">
        <v>392</v>
      </c>
      <c r="I1365" s="147"/>
      <c r="L1365" s="33"/>
      <c r="M1365" s="148"/>
      <c r="T1365" s="54"/>
      <c r="AT1365" s="18" t="s">
        <v>218</v>
      </c>
      <c r="AU1365" s="18" t="s">
        <v>82</v>
      </c>
    </row>
    <row r="1366" spans="2:51" s="13" customFormat="1" ht="12">
      <c r="B1366" s="157"/>
      <c r="D1366" s="145" t="s">
        <v>222</v>
      </c>
      <c r="E1366" s="158" t="s">
        <v>19</v>
      </c>
      <c r="F1366" s="159" t="s">
        <v>3042</v>
      </c>
      <c r="H1366" s="160">
        <v>3.74</v>
      </c>
      <c r="I1366" s="161"/>
      <c r="L1366" s="157"/>
      <c r="M1366" s="162"/>
      <c r="T1366" s="163"/>
      <c r="AT1366" s="158" t="s">
        <v>222</v>
      </c>
      <c r="AU1366" s="158" t="s">
        <v>82</v>
      </c>
      <c r="AV1366" s="13" t="s">
        <v>82</v>
      </c>
      <c r="AW1366" s="13" t="s">
        <v>35</v>
      </c>
      <c r="AX1366" s="13" t="s">
        <v>74</v>
      </c>
      <c r="AY1366" s="158" t="s">
        <v>208</v>
      </c>
    </row>
    <row r="1367" spans="2:51" s="14" customFormat="1" ht="12">
      <c r="B1367" s="164"/>
      <c r="D1367" s="145" t="s">
        <v>222</v>
      </c>
      <c r="E1367" s="165" t="s">
        <v>19</v>
      </c>
      <c r="F1367" s="166" t="s">
        <v>226</v>
      </c>
      <c r="H1367" s="167">
        <v>3.74</v>
      </c>
      <c r="I1367" s="168"/>
      <c r="L1367" s="164"/>
      <c r="M1367" s="169"/>
      <c r="T1367" s="170"/>
      <c r="AT1367" s="165" t="s">
        <v>222</v>
      </c>
      <c r="AU1367" s="165" t="s">
        <v>82</v>
      </c>
      <c r="AV1367" s="14" t="s">
        <v>112</v>
      </c>
      <c r="AW1367" s="14" t="s">
        <v>35</v>
      </c>
      <c r="AX1367" s="14" t="s">
        <v>80</v>
      </c>
      <c r="AY1367" s="165" t="s">
        <v>208</v>
      </c>
    </row>
    <row r="1368" spans="2:65" s="1" customFormat="1" ht="16.5" customHeight="1">
      <c r="B1368" s="33"/>
      <c r="C1368" s="171" t="s">
        <v>3043</v>
      </c>
      <c r="D1368" s="171" t="s">
        <v>242</v>
      </c>
      <c r="E1368" s="172" t="s">
        <v>3044</v>
      </c>
      <c r="F1368" s="173" t="s">
        <v>3045</v>
      </c>
      <c r="G1368" s="174" t="s">
        <v>236</v>
      </c>
      <c r="H1368" s="175">
        <v>1.9</v>
      </c>
      <c r="I1368" s="176"/>
      <c r="J1368" s="177">
        <f>ROUND(I1368*H1368,2)</f>
        <v>0</v>
      </c>
      <c r="K1368" s="173" t="s">
        <v>216</v>
      </c>
      <c r="L1368" s="178"/>
      <c r="M1368" s="179" t="s">
        <v>19</v>
      </c>
      <c r="N1368" s="180" t="s">
        <v>45</v>
      </c>
      <c r="P1368" s="141">
        <f>O1368*H1368</f>
        <v>0</v>
      </c>
      <c r="Q1368" s="141">
        <v>0.008</v>
      </c>
      <c r="R1368" s="141">
        <f>Q1368*H1368</f>
        <v>0.0152</v>
      </c>
      <c r="S1368" s="141">
        <v>0</v>
      </c>
      <c r="T1368" s="142">
        <f>S1368*H1368</f>
        <v>0</v>
      </c>
      <c r="AR1368" s="143" t="s">
        <v>304</v>
      </c>
      <c r="AT1368" s="143" t="s">
        <v>242</v>
      </c>
      <c r="AU1368" s="143" t="s">
        <v>82</v>
      </c>
      <c r="AY1368" s="18" t="s">
        <v>208</v>
      </c>
      <c r="BE1368" s="144">
        <f>IF(N1368="základní",J1368,0)</f>
        <v>0</v>
      </c>
      <c r="BF1368" s="144">
        <f>IF(N1368="snížená",J1368,0)</f>
        <v>0</v>
      </c>
      <c r="BG1368" s="144">
        <f>IF(N1368="zákl. přenesená",J1368,0)</f>
        <v>0</v>
      </c>
      <c r="BH1368" s="144">
        <f>IF(N1368="sníž. přenesená",J1368,0)</f>
        <v>0</v>
      </c>
      <c r="BI1368" s="144">
        <f>IF(N1368="nulová",J1368,0)</f>
        <v>0</v>
      </c>
      <c r="BJ1368" s="18" t="s">
        <v>80</v>
      </c>
      <c r="BK1368" s="144">
        <f>ROUND(I1368*H1368,2)</f>
        <v>0</v>
      </c>
      <c r="BL1368" s="18" t="s">
        <v>297</v>
      </c>
      <c r="BM1368" s="143" t="s">
        <v>3046</v>
      </c>
    </row>
    <row r="1369" spans="2:47" s="1" customFormat="1" ht="12">
      <c r="B1369" s="33"/>
      <c r="D1369" s="145" t="s">
        <v>218</v>
      </c>
      <c r="F1369" s="146" t="s">
        <v>3045</v>
      </c>
      <c r="I1369" s="147"/>
      <c r="L1369" s="33"/>
      <c r="M1369" s="148"/>
      <c r="T1369" s="54"/>
      <c r="AT1369" s="18" t="s">
        <v>218</v>
      </c>
      <c r="AU1369" s="18" t="s">
        <v>82</v>
      </c>
    </row>
    <row r="1370" spans="2:65" s="1" customFormat="1" ht="16.5" customHeight="1">
      <c r="B1370" s="33"/>
      <c r="C1370" s="132" t="s">
        <v>3047</v>
      </c>
      <c r="D1370" s="132" t="s">
        <v>212</v>
      </c>
      <c r="E1370" s="133" t="s">
        <v>3048</v>
      </c>
      <c r="F1370" s="134" t="s">
        <v>3049</v>
      </c>
      <c r="G1370" s="135" t="s">
        <v>367</v>
      </c>
      <c r="H1370" s="136">
        <v>2</v>
      </c>
      <c r="I1370" s="137"/>
      <c r="J1370" s="138">
        <f>ROUND(I1370*H1370,2)</f>
        <v>0</v>
      </c>
      <c r="K1370" s="134" t="s">
        <v>216</v>
      </c>
      <c r="L1370" s="33"/>
      <c r="M1370" s="139" t="s">
        <v>19</v>
      </c>
      <c r="N1370" s="140" t="s">
        <v>45</v>
      </c>
      <c r="P1370" s="141">
        <f>O1370*H1370</f>
        <v>0</v>
      </c>
      <c r="Q1370" s="141">
        <v>0</v>
      </c>
      <c r="R1370" s="141">
        <f>Q1370*H1370</f>
        <v>0</v>
      </c>
      <c r="S1370" s="141">
        <v>0</v>
      </c>
      <c r="T1370" s="142">
        <f>S1370*H1370</f>
        <v>0</v>
      </c>
      <c r="AR1370" s="143" t="s">
        <v>297</v>
      </c>
      <c r="AT1370" s="143" t="s">
        <v>212</v>
      </c>
      <c r="AU1370" s="143" t="s">
        <v>82</v>
      </c>
      <c r="AY1370" s="18" t="s">
        <v>208</v>
      </c>
      <c r="BE1370" s="144">
        <f>IF(N1370="základní",J1370,0)</f>
        <v>0</v>
      </c>
      <c r="BF1370" s="144">
        <f>IF(N1370="snížená",J1370,0)</f>
        <v>0</v>
      </c>
      <c r="BG1370" s="144">
        <f>IF(N1370="zákl. přenesená",J1370,0)</f>
        <v>0</v>
      </c>
      <c r="BH1370" s="144">
        <f>IF(N1370="sníž. přenesená",J1370,0)</f>
        <v>0</v>
      </c>
      <c r="BI1370" s="144">
        <f>IF(N1370="nulová",J1370,0)</f>
        <v>0</v>
      </c>
      <c r="BJ1370" s="18" t="s">
        <v>80</v>
      </c>
      <c r="BK1370" s="144">
        <f>ROUND(I1370*H1370,2)</f>
        <v>0</v>
      </c>
      <c r="BL1370" s="18" t="s">
        <v>297</v>
      </c>
      <c r="BM1370" s="143" t="s">
        <v>3050</v>
      </c>
    </row>
    <row r="1371" spans="2:47" s="1" customFormat="1" ht="19.5">
      <c r="B1371" s="33"/>
      <c r="D1371" s="145" t="s">
        <v>218</v>
      </c>
      <c r="F1371" s="146" t="s">
        <v>3051</v>
      </c>
      <c r="I1371" s="147"/>
      <c r="L1371" s="33"/>
      <c r="M1371" s="148"/>
      <c r="T1371" s="54"/>
      <c r="AT1371" s="18" t="s">
        <v>218</v>
      </c>
      <c r="AU1371" s="18" t="s">
        <v>82</v>
      </c>
    </row>
    <row r="1372" spans="2:47" s="1" customFormat="1" ht="12">
      <c r="B1372" s="33"/>
      <c r="D1372" s="149" t="s">
        <v>220</v>
      </c>
      <c r="F1372" s="150" t="s">
        <v>3052</v>
      </c>
      <c r="I1372" s="147"/>
      <c r="L1372" s="33"/>
      <c r="M1372" s="148"/>
      <c r="T1372" s="54"/>
      <c r="AT1372" s="18" t="s">
        <v>220</v>
      </c>
      <c r="AU1372" s="18" t="s">
        <v>82</v>
      </c>
    </row>
    <row r="1373" spans="2:51" s="12" customFormat="1" ht="12">
      <c r="B1373" s="151"/>
      <c r="D1373" s="145" t="s">
        <v>222</v>
      </c>
      <c r="E1373" s="152" t="s">
        <v>19</v>
      </c>
      <c r="F1373" s="153" t="s">
        <v>3053</v>
      </c>
      <c r="H1373" s="152" t="s">
        <v>19</v>
      </c>
      <c r="I1373" s="154"/>
      <c r="L1373" s="151"/>
      <c r="M1373" s="155"/>
      <c r="T1373" s="156"/>
      <c r="AT1373" s="152" t="s">
        <v>222</v>
      </c>
      <c r="AU1373" s="152" t="s">
        <v>82</v>
      </c>
      <c r="AV1373" s="12" t="s">
        <v>80</v>
      </c>
      <c r="AW1373" s="12" t="s">
        <v>35</v>
      </c>
      <c r="AX1373" s="12" t="s">
        <v>74</v>
      </c>
      <c r="AY1373" s="152" t="s">
        <v>208</v>
      </c>
    </row>
    <row r="1374" spans="2:51" s="13" customFormat="1" ht="12">
      <c r="B1374" s="157"/>
      <c r="D1374" s="145" t="s">
        <v>222</v>
      </c>
      <c r="E1374" s="158" t="s">
        <v>19</v>
      </c>
      <c r="F1374" s="159" t="s">
        <v>82</v>
      </c>
      <c r="H1374" s="160">
        <v>2</v>
      </c>
      <c r="I1374" s="161"/>
      <c r="L1374" s="157"/>
      <c r="M1374" s="162"/>
      <c r="T1374" s="163"/>
      <c r="AT1374" s="158" t="s">
        <v>222</v>
      </c>
      <c r="AU1374" s="158" t="s">
        <v>82</v>
      </c>
      <c r="AV1374" s="13" t="s">
        <v>82</v>
      </c>
      <c r="AW1374" s="13" t="s">
        <v>35</v>
      </c>
      <c r="AX1374" s="13" t="s">
        <v>74</v>
      </c>
      <c r="AY1374" s="158" t="s">
        <v>208</v>
      </c>
    </row>
    <row r="1375" spans="2:51" s="14" customFormat="1" ht="12">
      <c r="B1375" s="164"/>
      <c r="D1375" s="145" t="s">
        <v>222</v>
      </c>
      <c r="E1375" s="165" t="s">
        <v>19</v>
      </c>
      <c r="F1375" s="166" t="s">
        <v>226</v>
      </c>
      <c r="H1375" s="167">
        <v>2</v>
      </c>
      <c r="I1375" s="168"/>
      <c r="L1375" s="164"/>
      <c r="M1375" s="169"/>
      <c r="T1375" s="170"/>
      <c r="AT1375" s="165" t="s">
        <v>222</v>
      </c>
      <c r="AU1375" s="165" t="s">
        <v>82</v>
      </c>
      <c r="AV1375" s="14" t="s">
        <v>112</v>
      </c>
      <c r="AW1375" s="14" t="s">
        <v>35</v>
      </c>
      <c r="AX1375" s="14" t="s">
        <v>80</v>
      </c>
      <c r="AY1375" s="165" t="s">
        <v>208</v>
      </c>
    </row>
    <row r="1376" spans="2:65" s="1" customFormat="1" ht="16.5" customHeight="1">
      <c r="B1376" s="33"/>
      <c r="C1376" s="171" t="s">
        <v>3054</v>
      </c>
      <c r="D1376" s="171" t="s">
        <v>242</v>
      </c>
      <c r="E1376" s="172" t="s">
        <v>391</v>
      </c>
      <c r="F1376" s="173" t="s">
        <v>392</v>
      </c>
      <c r="G1376" s="174" t="s">
        <v>236</v>
      </c>
      <c r="H1376" s="175">
        <v>6</v>
      </c>
      <c r="I1376" s="176"/>
      <c r="J1376" s="177">
        <f>ROUND(I1376*H1376,2)</f>
        <v>0</v>
      </c>
      <c r="K1376" s="173" t="s">
        <v>216</v>
      </c>
      <c r="L1376" s="178"/>
      <c r="M1376" s="179" t="s">
        <v>19</v>
      </c>
      <c r="N1376" s="180" t="s">
        <v>45</v>
      </c>
      <c r="P1376" s="141">
        <f>O1376*H1376</f>
        <v>0</v>
      </c>
      <c r="Q1376" s="141">
        <v>0.006</v>
      </c>
      <c r="R1376" s="141">
        <f>Q1376*H1376</f>
        <v>0.036000000000000004</v>
      </c>
      <c r="S1376" s="141">
        <v>0</v>
      </c>
      <c r="T1376" s="142">
        <f>S1376*H1376</f>
        <v>0</v>
      </c>
      <c r="AR1376" s="143" t="s">
        <v>304</v>
      </c>
      <c r="AT1376" s="143" t="s">
        <v>242</v>
      </c>
      <c r="AU1376" s="143" t="s">
        <v>82</v>
      </c>
      <c r="AY1376" s="18" t="s">
        <v>208</v>
      </c>
      <c r="BE1376" s="144">
        <f>IF(N1376="základní",J1376,0)</f>
        <v>0</v>
      </c>
      <c r="BF1376" s="144">
        <f>IF(N1376="snížená",J1376,0)</f>
        <v>0</v>
      </c>
      <c r="BG1376" s="144">
        <f>IF(N1376="zákl. přenesená",J1376,0)</f>
        <v>0</v>
      </c>
      <c r="BH1376" s="144">
        <f>IF(N1376="sníž. přenesená",J1376,0)</f>
        <v>0</v>
      </c>
      <c r="BI1376" s="144">
        <f>IF(N1376="nulová",J1376,0)</f>
        <v>0</v>
      </c>
      <c r="BJ1376" s="18" t="s">
        <v>80</v>
      </c>
      <c r="BK1376" s="144">
        <f>ROUND(I1376*H1376,2)</f>
        <v>0</v>
      </c>
      <c r="BL1376" s="18" t="s">
        <v>297</v>
      </c>
      <c r="BM1376" s="143" t="s">
        <v>3055</v>
      </c>
    </row>
    <row r="1377" spans="2:47" s="1" customFormat="1" ht="12">
      <c r="B1377" s="33"/>
      <c r="D1377" s="145" t="s">
        <v>218</v>
      </c>
      <c r="F1377" s="146" t="s">
        <v>392</v>
      </c>
      <c r="I1377" s="147"/>
      <c r="L1377" s="33"/>
      <c r="M1377" s="148"/>
      <c r="T1377" s="54"/>
      <c r="AT1377" s="18" t="s">
        <v>218</v>
      </c>
      <c r="AU1377" s="18" t="s">
        <v>82</v>
      </c>
    </row>
    <row r="1378" spans="2:51" s="13" customFormat="1" ht="12">
      <c r="B1378" s="157"/>
      <c r="D1378" s="145" t="s">
        <v>222</v>
      </c>
      <c r="E1378" s="158" t="s">
        <v>19</v>
      </c>
      <c r="F1378" s="159" t="s">
        <v>3056</v>
      </c>
      <c r="H1378" s="160">
        <v>6</v>
      </c>
      <c r="I1378" s="161"/>
      <c r="L1378" s="157"/>
      <c r="M1378" s="162"/>
      <c r="T1378" s="163"/>
      <c r="AT1378" s="158" t="s">
        <v>222</v>
      </c>
      <c r="AU1378" s="158" t="s">
        <v>82</v>
      </c>
      <c r="AV1378" s="13" t="s">
        <v>82</v>
      </c>
      <c r="AW1378" s="13" t="s">
        <v>35</v>
      </c>
      <c r="AX1378" s="13" t="s">
        <v>74</v>
      </c>
      <c r="AY1378" s="158" t="s">
        <v>208</v>
      </c>
    </row>
    <row r="1379" spans="2:51" s="14" customFormat="1" ht="12">
      <c r="B1379" s="164"/>
      <c r="D1379" s="145" t="s">
        <v>222</v>
      </c>
      <c r="E1379" s="165" t="s">
        <v>19</v>
      </c>
      <c r="F1379" s="166" t="s">
        <v>226</v>
      </c>
      <c r="H1379" s="167">
        <v>6</v>
      </c>
      <c r="I1379" s="168"/>
      <c r="L1379" s="164"/>
      <c r="M1379" s="169"/>
      <c r="T1379" s="170"/>
      <c r="AT1379" s="165" t="s">
        <v>222</v>
      </c>
      <c r="AU1379" s="165" t="s">
        <v>82</v>
      </c>
      <c r="AV1379" s="14" t="s">
        <v>112</v>
      </c>
      <c r="AW1379" s="14" t="s">
        <v>35</v>
      </c>
      <c r="AX1379" s="14" t="s">
        <v>80</v>
      </c>
      <c r="AY1379" s="165" t="s">
        <v>208</v>
      </c>
    </row>
    <row r="1380" spans="2:65" s="1" customFormat="1" ht="16.5" customHeight="1">
      <c r="B1380" s="33"/>
      <c r="C1380" s="132" t="s">
        <v>3057</v>
      </c>
      <c r="D1380" s="132" t="s">
        <v>212</v>
      </c>
      <c r="E1380" s="133" t="s">
        <v>3058</v>
      </c>
      <c r="F1380" s="134" t="s">
        <v>3059</v>
      </c>
      <c r="G1380" s="135" t="s">
        <v>367</v>
      </c>
      <c r="H1380" s="136">
        <v>7</v>
      </c>
      <c r="I1380" s="137"/>
      <c r="J1380" s="138">
        <f>ROUND(I1380*H1380,2)</f>
        <v>0</v>
      </c>
      <c r="K1380" s="134" t="s">
        <v>216</v>
      </c>
      <c r="L1380" s="33"/>
      <c r="M1380" s="139" t="s">
        <v>19</v>
      </c>
      <c r="N1380" s="140" t="s">
        <v>45</v>
      </c>
      <c r="P1380" s="141">
        <f>O1380*H1380</f>
        <v>0</v>
      </c>
      <c r="Q1380" s="141">
        <v>0</v>
      </c>
      <c r="R1380" s="141">
        <f>Q1380*H1380</f>
        <v>0</v>
      </c>
      <c r="S1380" s="141">
        <v>0</v>
      </c>
      <c r="T1380" s="142">
        <f>S1380*H1380</f>
        <v>0</v>
      </c>
      <c r="AR1380" s="143" t="s">
        <v>297</v>
      </c>
      <c r="AT1380" s="143" t="s">
        <v>212</v>
      </c>
      <c r="AU1380" s="143" t="s">
        <v>82</v>
      </c>
      <c r="AY1380" s="18" t="s">
        <v>208</v>
      </c>
      <c r="BE1380" s="144">
        <f>IF(N1380="základní",J1380,0)</f>
        <v>0</v>
      </c>
      <c r="BF1380" s="144">
        <f>IF(N1380="snížená",J1380,0)</f>
        <v>0</v>
      </c>
      <c r="BG1380" s="144">
        <f>IF(N1380="zákl. přenesená",J1380,0)</f>
        <v>0</v>
      </c>
      <c r="BH1380" s="144">
        <f>IF(N1380="sníž. přenesená",J1380,0)</f>
        <v>0</v>
      </c>
      <c r="BI1380" s="144">
        <f>IF(N1380="nulová",J1380,0)</f>
        <v>0</v>
      </c>
      <c r="BJ1380" s="18" t="s">
        <v>80</v>
      </c>
      <c r="BK1380" s="144">
        <f>ROUND(I1380*H1380,2)</f>
        <v>0</v>
      </c>
      <c r="BL1380" s="18" t="s">
        <v>297</v>
      </c>
      <c r="BM1380" s="143" t="s">
        <v>3060</v>
      </c>
    </row>
    <row r="1381" spans="2:47" s="1" customFormat="1" ht="12">
      <c r="B1381" s="33"/>
      <c r="D1381" s="145" t="s">
        <v>218</v>
      </c>
      <c r="F1381" s="146" t="s">
        <v>3061</v>
      </c>
      <c r="I1381" s="147"/>
      <c r="L1381" s="33"/>
      <c r="M1381" s="148"/>
      <c r="T1381" s="54"/>
      <c r="AT1381" s="18" t="s">
        <v>218</v>
      </c>
      <c r="AU1381" s="18" t="s">
        <v>82</v>
      </c>
    </row>
    <row r="1382" spans="2:47" s="1" customFormat="1" ht="12">
      <c r="B1382" s="33"/>
      <c r="D1382" s="149" t="s">
        <v>220</v>
      </c>
      <c r="F1382" s="150" t="s">
        <v>3062</v>
      </c>
      <c r="I1382" s="147"/>
      <c r="L1382" s="33"/>
      <c r="M1382" s="148"/>
      <c r="T1382" s="54"/>
      <c r="AT1382" s="18" t="s">
        <v>220</v>
      </c>
      <c r="AU1382" s="18" t="s">
        <v>82</v>
      </c>
    </row>
    <row r="1383" spans="2:51" s="12" customFormat="1" ht="12">
      <c r="B1383" s="151"/>
      <c r="D1383" s="145" t="s">
        <v>222</v>
      </c>
      <c r="E1383" s="152" t="s">
        <v>19</v>
      </c>
      <c r="F1383" s="153" t="s">
        <v>3063</v>
      </c>
      <c r="H1383" s="152" t="s">
        <v>19</v>
      </c>
      <c r="I1383" s="154"/>
      <c r="L1383" s="151"/>
      <c r="M1383" s="155"/>
      <c r="T1383" s="156"/>
      <c r="AT1383" s="152" t="s">
        <v>222</v>
      </c>
      <c r="AU1383" s="152" t="s">
        <v>82</v>
      </c>
      <c r="AV1383" s="12" t="s">
        <v>80</v>
      </c>
      <c r="AW1383" s="12" t="s">
        <v>35</v>
      </c>
      <c r="AX1383" s="12" t="s">
        <v>74</v>
      </c>
      <c r="AY1383" s="152" t="s">
        <v>208</v>
      </c>
    </row>
    <row r="1384" spans="2:51" s="13" customFormat="1" ht="12">
      <c r="B1384" s="157"/>
      <c r="D1384" s="145" t="s">
        <v>222</v>
      </c>
      <c r="E1384" s="158" t="s">
        <v>19</v>
      </c>
      <c r="F1384" s="159" t="s">
        <v>209</v>
      </c>
      <c r="H1384" s="160">
        <v>6</v>
      </c>
      <c r="I1384" s="161"/>
      <c r="L1384" s="157"/>
      <c r="M1384" s="162"/>
      <c r="T1384" s="163"/>
      <c r="AT1384" s="158" t="s">
        <v>222</v>
      </c>
      <c r="AU1384" s="158" t="s">
        <v>82</v>
      </c>
      <c r="AV1384" s="13" t="s">
        <v>82</v>
      </c>
      <c r="AW1384" s="13" t="s">
        <v>35</v>
      </c>
      <c r="AX1384" s="13" t="s">
        <v>74</v>
      </c>
      <c r="AY1384" s="158" t="s">
        <v>208</v>
      </c>
    </row>
    <row r="1385" spans="2:51" s="12" customFormat="1" ht="12">
      <c r="B1385" s="151"/>
      <c r="D1385" s="145" t="s">
        <v>222</v>
      </c>
      <c r="E1385" s="152" t="s">
        <v>19</v>
      </c>
      <c r="F1385" s="153" t="s">
        <v>3064</v>
      </c>
      <c r="H1385" s="152" t="s">
        <v>19</v>
      </c>
      <c r="I1385" s="154"/>
      <c r="L1385" s="151"/>
      <c r="M1385" s="155"/>
      <c r="T1385" s="156"/>
      <c r="AT1385" s="152" t="s">
        <v>222</v>
      </c>
      <c r="AU1385" s="152" t="s">
        <v>82</v>
      </c>
      <c r="AV1385" s="12" t="s">
        <v>80</v>
      </c>
      <c r="AW1385" s="12" t="s">
        <v>35</v>
      </c>
      <c r="AX1385" s="12" t="s">
        <v>74</v>
      </c>
      <c r="AY1385" s="152" t="s">
        <v>208</v>
      </c>
    </row>
    <row r="1386" spans="2:51" s="13" customFormat="1" ht="12">
      <c r="B1386" s="157"/>
      <c r="D1386" s="145" t="s">
        <v>222</v>
      </c>
      <c r="E1386" s="158" t="s">
        <v>19</v>
      </c>
      <c r="F1386" s="159" t="s">
        <v>80</v>
      </c>
      <c r="H1386" s="160">
        <v>1</v>
      </c>
      <c r="I1386" s="161"/>
      <c r="L1386" s="157"/>
      <c r="M1386" s="162"/>
      <c r="T1386" s="163"/>
      <c r="AT1386" s="158" t="s">
        <v>222</v>
      </c>
      <c r="AU1386" s="158" t="s">
        <v>82</v>
      </c>
      <c r="AV1386" s="13" t="s">
        <v>82</v>
      </c>
      <c r="AW1386" s="13" t="s">
        <v>35</v>
      </c>
      <c r="AX1386" s="13" t="s">
        <v>74</v>
      </c>
      <c r="AY1386" s="158" t="s">
        <v>208</v>
      </c>
    </row>
    <row r="1387" spans="2:51" s="14" customFormat="1" ht="12">
      <c r="B1387" s="164"/>
      <c r="D1387" s="145" t="s">
        <v>222</v>
      </c>
      <c r="E1387" s="165" t="s">
        <v>19</v>
      </c>
      <c r="F1387" s="166" t="s">
        <v>226</v>
      </c>
      <c r="H1387" s="167">
        <v>7</v>
      </c>
      <c r="I1387" s="168"/>
      <c r="L1387" s="164"/>
      <c r="M1387" s="169"/>
      <c r="T1387" s="170"/>
      <c r="AT1387" s="165" t="s">
        <v>222</v>
      </c>
      <c r="AU1387" s="165" t="s">
        <v>82</v>
      </c>
      <c r="AV1387" s="14" t="s">
        <v>112</v>
      </c>
      <c r="AW1387" s="14" t="s">
        <v>35</v>
      </c>
      <c r="AX1387" s="14" t="s">
        <v>80</v>
      </c>
      <c r="AY1387" s="165" t="s">
        <v>208</v>
      </c>
    </row>
    <row r="1388" spans="2:65" s="1" customFormat="1" ht="16.5" customHeight="1">
      <c r="B1388" s="33"/>
      <c r="C1388" s="171" t="s">
        <v>3065</v>
      </c>
      <c r="D1388" s="171" t="s">
        <v>242</v>
      </c>
      <c r="E1388" s="172" t="s">
        <v>391</v>
      </c>
      <c r="F1388" s="173" t="s">
        <v>392</v>
      </c>
      <c r="G1388" s="174" t="s">
        <v>236</v>
      </c>
      <c r="H1388" s="175">
        <v>25.31</v>
      </c>
      <c r="I1388" s="176"/>
      <c r="J1388" s="177">
        <f>ROUND(I1388*H1388,2)</f>
        <v>0</v>
      </c>
      <c r="K1388" s="173" t="s">
        <v>216</v>
      </c>
      <c r="L1388" s="178"/>
      <c r="M1388" s="179" t="s">
        <v>19</v>
      </c>
      <c r="N1388" s="180" t="s">
        <v>45</v>
      </c>
      <c r="P1388" s="141">
        <f>O1388*H1388</f>
        <v>0</v>
      </c>
      <c r="Q1388" s="141">
        <v>0.006</v>
      </c>
      <c r="R1388" s="141">
        <f>Q1388*H1388</f>
        <v>0.15186</v>
      </c>
      <c r="S1388" s="141">
        <v>0</v>
      </c>
      <c r="T1388" s="142">
        <f>S1388*H1388</f>
        <v>0</v>
      </c>
      <c r="AR1388" s="143" t="s">
        <v>304</v>
      </c>
      <c r="AT1388" s="143" t="s">
        <v>242</v>
      </c>
      <c r="AU1388" s="143" t="s">
        <v>82</v>
      </c>
      <c r="AY1388" s="18" t="s">
        <v>208</v>
      </c>
      <c r="BE1388" s="144">
        <f>IF(N1388="základní",J1388,0)</f>
        <v>0</v>
      </c>
      <c r="BF1388" s="144">
        <f>IF(N1388="snížená",J1388,0)</f>
        <v>0</v>
      </c>
      <c r="BG1388" s="144">
        <f>IF(N1388="zákl. přenesená",J1388,0)</f>
        <v>0</v>
      </c>
      <c r="BH1388" s="144">
        <f>IF(N1388="sníž. přenesená",J1388,0)</f>
        <v>0</v>
      </c>
      <c r="BI1388" s="144">
        <f>IF(N1388="nulová",J1388,0)</f>
        <v>0</v>
      </c>
      <c r="BJ1388" s="18" t="s">
        <v>80</v>
      </c>
      <c r="BK1388" s="144">
        <f>ROUND(I1388*H1388,2)</f>
        <v>0</v>
      </c>
      <c r="BL1388" s="18" t="s">
        <v>297</v>
      </c>
      <c r="BM1388" s="143" t="s">
        <v>3066</v>
      </c>
    </row>
    <row r="1389" spans="2:47" s="1" customFormat="1" ht="12">
      <c r="B1389" s="33"/>
      <c r="D1389" s="145" t="s">
        <v>218</v>
      </c>
      <c r="F1389" s="146" t="s">
        <v>392</v>
      </c>
      <c r="I1389" s="147"/>
      <c r="L1389" s="33"/>
      <c r="M1389" s="148"/>
      <c r="T1389" s="54"/>
      <c r="AT1389" s="18" t="s">
        <v>218</v>
      </c>
      <c r="AU1389" s="18" t="s">
        <v>82</v>
      </c>
    </row>
    <row r="1390" spans="2:51" s="13" customFormat="1" ht="12">
      <c r="B1390" s="157"/>
      <c r="D1390" s="145" t="s">
        <v>222</v>
      </c>
      <c r="E1390" s="158" t="s">
        <v>19</v>
      </c>
      <c r="F1390" s="159" t="s">
        <v>3067</v>
      </c>
      <c r="H1390" s="160">
        <v>23.25</v>
      </c>
      <c r="I1390" s="161"/>
      <c r="L1390" s="157"/>
      <c r="M1390" s="162"/>
      <c r="T1390" s="163"/>
      <c r="AT1390" s="158" t="s">
        <v>222</v>
      </c>
      <c r="AU1390" s="158" t="s">
        <v>82</v>
      </c>
      <c r="AV1390" s="13" t="s">
        <v>82</v>
      </c>
      <c r="AW1390" s="13" t="s">
        <v>35</v>
      </c>
      <c r="AX1390" s="13" t="s">
        <v>74</v>
      </c>
      <c r="AY1390" s="158" t="s">
        <v>208</v>
      </c>
    </row>
    <row r="1391" spans="2:51" s="13" customFormat="1" ht="12">
      <c r="B1391" s="157"/>
      <c r="D1391" s="145" t="s">
        <v>222</v>
      </c>
      <c r="E1391" s="158" t="s">
        <v>19</v>
      </c>
      <c r="F1391" s="159" t="s">
        <v>3068</v>
      </c>
      <c r="H1391" s="160">
        <v>2.06</v>
      </c>
      <c r="I1391" s="161"/>
      <c r="L1391" s="157"/>
      <c r="M1391" s="162"/>
      <c r="T1391" s="163"/>
      <c r="AT1391" s="158" t="s">
        <v>222</v>
      </c>
      <c r="AU1391" s="158" t="s">
        <v>82</v>
      </c>
      <c r="AV1391" s="13" t="s">
        <v>82</v>
      </c>
      <c r="AW1391" s="13" t="s">
        <v>35</v>
      </c>
      <c r="AX1391" s="13" t="s">
        <v>74</v>
      </c>
      <c r="AY1391" s="158" t="s">
        <v>208</v>
      </c>
    </row>
    <row r="1392" spans="2:51" s="14" customFormat="1" ht="12">
      <c r="B1392" s="164"/>
      <c r="D1392" s="145" t="s">
        <v>222</v>
      </c>
      <c r="E1392" s="165" t="s">
        <v>19</v>
      </c>
      <c r="F1392" s="166" t="s">
        <v>226</v>
      </c>
      <c r="H1392" s="167">
        <v>25.31</v>
      </c>
      <c r="I1392" s="168"/>
      <c r="L1392" s="164"/>
      <c r="M1392" s="169"/>
      <c r="T1392" s="170"/>
      <c r="AT1392" s="165" t="s">
        <v>222</v>
      </c>
      <c r="AU1392" s="165" t="s">
        <v>82</v>
      </c>
      <c r="AV1392" s="14" t="s">
        <v>112</v>
      </c>
      <c r="AW1392" s="14" t="s">
        <v>35</v>
      </c>
      <c r="AX1392" s="14" t="s">
        <v>80</v>
      </c>
      <c r="AY1392" s="165" t="s">
        <v>208</v>
      </c>
    </row>
    <row r="1393" spans="2:65" s="1" customFormat="1" ht="16.5" customHeight="1">
      <c r="B1393" s="33"/>
      <c r="C1393" s="171" t="s">
        <v>3069</v>
      </c>
      <c r="D1393" s="171" t="s">
        <v>242</v>
      </c>
      <c r="E1393" s="172" t="s">
        <v>3070</v>
      </c>
      <c r="F1393" s="173" t="s">
        <v>3071</v>
      </c>
      <c r="G1393" s="174" t="s">
        <v>367</v>
      </c>
      <c r="H1393" s="175">
        <v>24</v>
      </c>
      <c r="I1393" s="176"/>
      <c r="J1393" s="177">
        <f>ROUND(I1393*H1393,2)</f>
        <v>0</v>
      </c>
      <c r="K1393" s="173" t="s">
        <v>216</v>
      </c>
      <c r="L1393" s="178"/>
      <c r="M1393" s="179" t="s">
        <v>19</v>
      </c>
      <c r="N1393" s="180" t="s">
        <v>45</v>
      </c>
      <c r="P1393" s="141">
        <f>O1393*H1393</f>
        <v>0</v>
      </c>
      <c r="Q1393" s="141">
        <v>6E-05</v>
      </c>
      <c r="R1393" s="141">
        <f>Q1393*H1393</f>
        <v>0.00144</v>
      </c>
      <c r="S1393" s="141">
        <v>0</v>
      </c>
      <c r="T1393" s="142">
        <f>S1393*H1393</f>
        <v>0</v>
      </c>
      <c r="AR1393" s="143" t="s">
        <v>304</v>
      </c>
      <c r="AT1393" s="143" t="s">
        <v>242</v>
      </c>
      <c r="AU1393" s="143" t="s">
        <v>82</v>
      </c>
      <c r="AY1393" s="18" t="s">
        <v>208</v>
      </c>
      <c r="BE1393" s="144">
        <f>IF(N1393="základní",J1393,0)</f>
        <v>0</v>
      </c>
      <c r="BF1393" s="144">
        <f>IF(N1393="snížená",J1393,0)</f>
        <v>0</v>
      </c>
      <c r="BG1393" s="144">
        <f>IF(N1393="zákl. přenesená",J1393,0)</f>
        <v>0</v>
      </c>
      <c r="BH1393" s="144">
        <f>IF(N1393="sníž. přenesená",J1393,0)</f>
        <v>0</v>
      </c>
      <c r="BI1393" s="144">
        <f>IF(N1393="nulová",J1393,0)</f>
        <v>0</v>
      </c>
      <c r="BJ1393" s="18" t="s">
        <v>80</v>
      </c>
      <c r="BK1393" s="144">
        <f>ROUND(I1393*H1393,2)</f>
        <v>0</v>
      </c>
      <c r="BL1393" s="18" t="s">
        <v>297</v>
      </c>
      <c r="BM1393" s="143" t="s">
        <v>3072</v>
      </c>
    </row>
    <row r="1394" spans="2:47" s="1" customFormat="1" ht="12">
      <c r="B1394" s="33"/>
      <c r="D1394" s="145" t="s">
        <v>218</v>
      </c>
      <c r="F1394" s="146" t="s">
        <v>3071</v>
      </c>
      <c r="I1394" s="147"/>
      <c r="L1394" s="33"/>
      <c r="M1394" s="148"/>
      <c r="T1394" s="54"/>
      <c r="AT1394" s="18" t="s">
        <v>218</v>
      </c>
      <c r="AU1394" s="18" t="s">
        <v>82</v>
      </c>
    </row>
    <row r="1395" spans="2:51" s="13" customFormat="1" ht="12">
      <c r="B1395" s="157"/>
      <c r="D1395" s="145" t="s">
        <v>222</v>
      </c>
      <c r="E1395" s="158" t="s">
        <v>19</v>
      </c>
      <c r="F1395" s="159" t="s">
        <v>3073</v>
      </c>
      <c r="H1395" s="160">
        <v>24</v>
      </c>
      <c r="I1395" s="161"/>
      <c r="L1395" s="157"/>
      <c r="M1395" s="162"/>
      <c r="T1395" s="163"/>
      <c r="AT1395" s="158" t="s">
        <v>222</v>
      </c>
      <c r="AU1395" s="158" t="s">
        <v>82</v>
      </c>
      <c r="AV1395" s="13" t="s">
        <v>82</v>
      </c>
      <c r="AW1395" s="13" t="s">
        <v>35</v>
      </c>
      <c r="AX1395" s="13" t="s">
        <v>74</v>
      </c>
      <c r="AY1395" s="158" t="s">
        <v>208</v>
      </c>
    </row>
    <row r="1396" spans="2:51" s="14" customFormat="1" ht="12">
      <c r="B1396" s="164"/>
      <c r="D1396" s="145" t="s">
        <v>222</v>
      </c>
      <c r="E1396" s="165" t="s">
        <v>19</v>
      </c>
      <c r="F1396" s="166" t="s">
        <v>226</v>
      </c>
      <c r="H1396" s="167">
        <v>24</v>
      </c>
      <c r="I1396" s="168"/>
      <c r="L1396" s="164"/>
      <c r="M1396" s="169"/>
      <c r="T1396" s="170"/>
      <c r="AT1396" s="165" t="s">
        <v>222</v>
      </c>
      <c r="AU1396" s="165" t="s">
        <v>82</v>
      </c>
      <c r="AV1396" s="14" t="s">
        <v>112</v>
      </c>
      <c r="AW1396" s="14" t="s">
        <v>35</v>
      </c>
      <c r="AX1396" s="14" t="s">
        <v>80</v>
      </c>
      <c r="AY1396" s="165" t="s">
        <v>208</v>
      </c>
    </row>
    <row r="1397" spans="2:65" s="1" customFormat="1" ht="16.5" customHeight="1">
      <c r="B1397" s="33"/>
      <c r="C1397" s="132" t="s">
        <v>394</v>
      </c>
      <c r="D1397" s="132" t="s">
        <v>212</v>
      </c>
      <c r="E1397" s="133" t="s">
        <v>395</v>
      </c>
      <c r="F1397" s="134" t="s">
        <v>396</v>
      </c>
      <c r="G1397" s="135" t="s">
        <v>236</v>
      </c>
      <c r="H1397" s="136">
        <v>15.69</v>
      </c>
      <c r="I1397" s="137"/>
      <c r="J1397" s="138">
        <f>ROUND(I1397*H1397,2)</f>
        <v>0</v>
      </c>
      <c r="K1397" s="134" t="s">
        <v>19</v>
      </c>
      <c r="L1397" s="33"/>
      <c r="M1397" s="139" t="s">
        <v>19</v>
      </c>
      <c r="N1397" s="140" t="s">
        <v>45</v>
      </c>
      <c r="P1397" s="141">
        <f>O1397*H1397</f>
        <v>0</v>
      </c>
      <c r="Q1397" s="141">
        <v>0.05</v>
      </c>
      <c r="R1397" s="141">
        <f>Q1397*H1397</f>
        <v>0.7845</v>
      </c>
      <c r="S1397" s="141">
        <v>0</v>
      </c>
      <c r="T1397" s="142">
        <f>S1397*H1397</f>
        <v>0</v>
      </c>
      <c r="AR1397" s="143" t="s">
        <v>297</v>
      </c>
      <c r="AT1397" s="143" t="s">
        <v>212</v>
      </c>
      <c r="AU1397" s="143" t="s">
        <v>82</v>
      </c>
      <c r="AY1397" s="18" t="s">
        <v>208</v>
      </c>
      <c r="BE1397" s="144">
        <f>IF(N1397="základní",J1397,0)</f>
        <v>0</v>
      </c>
      <c r="BF1397" s="144">
        <f>IF(N1397="snížená",J1397,0)</f>
        <v>0</v>
      </c>
      <c r="BG1397" s="144">
        <f>IF(N1397="zákl. přenesená",J1397,0)</f>
        <v>0</v>
      </c>
      <c r="BH1397" s="144">
        <f>IF(N1397="sníž. přenesená",J1397,0)</f>
        <v>0</v>
      </c>
      <c r="BI1397" s="144">
        <f>IF(N1397="nulová",J1397,0)</f>
        <v>0</v>
      </c>
      <c r="BJ1397" s="18" t="s">
        <v>80</v>
      </c>
      <c r="BK1397" s="144">
        <f>ROUND(I1397*H1397,2)</f>
        <v>0</v>
      </c>
      <c r="BL1397" s="18" t="s">
        <v>297</v>
      </c>
      <c r="BM1397" s="143" t="s">
        <v>397</v>
      </c>
    </row>
    <row r="1398" spans="2:47" s="1" customFormat="1" ht="78">
      <c r="B1398" s="33"/>
      <c r="D1398" s="145" t="s">
        <v>218</v>
      </c>
      <c r="F1398" s="146" t="s">
        <v>4465</v>
      </c>
      <c r="I1398" s="147"/>
      <c r="L1398" s="33"/>
      <c r="M1398" s="148"/>
      <c r="T1398" s="54"/>
      <c r="AT1398" s="18" t="s">
        <v>218</v>
      </c>
      <c r="AU1398" s="18" t="s">
        <v>82</v>
      </c>
    </row>
    <row r="1399" spans="2:51" s="13" customFormat="1" ht="12">
      <c r="B1399" s="157"/>
      <c r="D1399" s="145" t="s">
        <v>222</v>
      </c>
      <c r="E1399" s="158" t="s">
        <v>19</v>
      </c>
      <c r="F1399" s="159" t="s">
        <v>3074</v>
      </c>
      <c r="H1399" s="160">
        <v>18.29</v>
      </c>
      <c r="I1399" s="161"/>
      <c r="L1399" s="157"/>
      <c r="M1399" s="162"/>
      <c r="T1399" s="163"/>
      <c r="AT1399" s="158" t="s">
        <v>222</v>
      </c>
      <c r="AU1399" s="158" t="s">
        <v>82</v>
      </c>
      <c r="AV1399" s="13" t="s">
        <v>82</v>
      </c>
      <c r="AW1399" s="13" t="s">
        <v>35</v>
      </c>
      <c r="AX1399" s="13" t="s">
        <v>74</v>
      </c>
      <c r="AY1399" s="158" t="s">
        <v>208</v>
      </c>
    </row>
    <row r="1400" spans="2:51" s="13" customFormat="1" ht="12">
      <c r="B1400" s="157"/>
      <c r="D1400" s="145" t="s">
        <v>222</v>
      </c>
      <c r="E1400" s="158" t="s">
        <v>19</v>
      </c>
      <c r="F1400" s="159" t="s">
        <v>3075</v>
      </c>
      <c r="H1400" s="160">
        <v>-2.6</v>
      </c>
      <c r="I1400" s="161"/>
      <c r="L1400" s="157"/>
      <c r="M1400" s="162"/>
      <c r="T1400" s="163"/>
      <c r="AT1400" s="158" t="s">
        <v>222</v>
      </c>
      <c r="AU1400" s="158" t="s">
        <v>82</v>
      </c>
      <c r="AV1400" s="13" t="s">
        <v>82</v>
      </c>
      <c r="AW1400" s="13" t="s">
        <v>35</v>
      </c>
      <c r="AX1400" s="13" t="s">
        <v>74</v>
      </c>
      <c r="AY1400" s="158" t="s">
        <v>208</v>
      </c>
    </row>
    <row r="1401" spans="2:51" s="14" customFormat="1" ht="12">
      <c r="B1401" s="164"/>
      <c r="D1401" s="145" t="s">
        <v>222</v>
      </c>
      <c r="E1401" s="165" t="s">
        <v>19</v>
      </c>
      <c r="F1401" s="166" t="s">
        <v>226</v>
      </c>
      <c r="H1401" s="167">
        <v>15.69</v>
      </c>
      <c r="I1401" s="168"/>
      <c r="L1401" s="164"/>
      <c r="M1401" s="169"/>
      <c r="T1401" s="170"/>
      <c r="AT1401" s="165" t="s">
        <v>222</v>
      </c>
      <c r="AU1401" s="165" t="s">
        <v>82</v>
      </c>
      <c r="AV1401" s="14" t="s">
        <v>112</v>
      </c>
      <c r="AW1401" s="14" t="s">
        <v>35</v>
      </c>
      <c r="AX1401" s="14" t="s">
        <v>80</v>
      </c>
      <c r="AY1401" s="165" t="s">
        <v>208</v>
      </c>
    </row>
    <row r="1402" spans="2:65" s="1" customFormat="1" ht="16.5" customHeight="1">
      <c r="B1402" s="33"/>
      <c r="C1402" s="132" t="s">
        <v>399</v>
      </c>
      <c r="D1402" s="132" t="s">
        <v>212</v>
      </c>
      <c r="E1402" s="133" t="s">
        <v>400</v>
      </c>
      <c r="F1402" s="134" t="s">
        <v>401</v>
      </c>
      <c r="G1402" s="135" t="s">
        <v>286</v>
      </c>
      <c r="H1402" s="136">
        <v>1.622</v>
      </c>
      <c r="I1402" s="137"/>
      <c r="J1402" s="138">
        <f>ROUND(I1402*H1402,2)</f>
        <v>0</v>
      </c>
      <c r="K1402" s="134" t="s">
        <v>216</v>
      </c>
      <c r="L1402" s="33"/>
      <c r="M1402" s="139" t="s">
        <v>19</v>
      </c>
      <c r="N1402" s="140" t="s">
        <v>45</v>
      </c>
      <c r="P1402" s="141">
        <f>O1402*H1402</f>
        <v>0</v>
      </c>
      <c r="Q1402" s="141">
        <v>0</v>
      </c>
      <c r="R1402" s="141">
        <f>Q1402*H1402</f>
        <v>0</v>
      </c>
      <c r="S1402" s="141">
        <v>0</v>
      </c>
      <c r="T1402" s="142">
        <f>S1402*H1402</f>
        <v>0</v>
      </c>
      <c r="AR1402" s="143" t="s">
        <v>297</v>
      </c>
      <c r="AT1402" s="143" t="s">
        <v>212</v>
      </c>
      <c r="AU1402" s="143" t="s">
        <v>82</v>
      </c>
      <c r="AY1402" s="18" t="s">
        <v>208</v>
      </c>
      <c r="BE1402" s="144">
        <f>IF(N1402="základní",J1402,0)</f>
        <v>0</v>
      </c>
      <c r="BF1402" s="144">
        <f>IF(N1402="snížená",J1402,0)</f>
        <v>0</v>
      </c>
      <c r="BG1402" s="144">
        <f>IF(N1402="zákl. přenesená",J1402,0)</f>
        <v>0</v>
      </c>
      <c r="BH1402" s="144">
        <f>IF(N1402="sníž. přenesená",J1402,0)</f>
        <v>0</v>
      </c>
      <c r="BI1402" s="144">
        <f>IF(N1402="nulová",J1402,0)</f>
        <v>0</v>
      </c>
      <c r="BJ1402" s="18" t="s">
        <v>80</v>
      </c>
      <c r="BK1402" s="144">
        <f>ROUND(I1402*H1402,2)</f>
        <v>0</v>
      </c>
      <c r="BL1402" s="18" t="s">
        <v>297</v>
      </c>
      <c r="BM1402" s="143" t="s">
        <v>402</v>
      </c>
    </row>
    <row r="1403" spans="2:47" s="1" customFormat="1" ht="19.5">
      <c r="B1403" s="33"/>
      <c r="D1403" s="145" t="s">
        <v>218</v>
      </c>
      <c r="F1403" s="146" t="s">
        <v>403</v>
      </c>
      <c r="I1403" s="147"/>
      <c r="L1403" s="33"/>
      <c r="M1403" s="148"/>
      <c r="T1403" s="54"/>
      <c r="AT1403" s="18" t="s">
        <v>218</v>
      </c>
      <c r="AU1403" s="18" t="s">
        <v>82</v>
      </c>
    </row>
    <row r="1404" spans="2:47" s="1" customFormat="1" ht="12">
      <c r="B1404" s="33"/>
      <c r="D1404" s="149" t="s">
        <v>220</v>
      </c>
      <c r="F1404" s="150" t="s">
        <v>404</v>
      </c>
      <c r="I1404" s="147"/>
      <c r="L1404" s="33"/>
      <c r="M1404" s="148"/>
      <c r="T1404" s="54"/>
      <c r="AT1404" s="18" t="s">
        <v>220</v>
      </c>
      <c r="AU1404" s="18" t="s">
        <v>82</v>
      </c>
    </row>
    <row r="1405" spans="2:51" s="13" customFormat="1" ht="12">
      <c r="B1405" s="157"/>
      <c r="D1405" s="145" t="s">
        <v>222</v>
      </c>
      <c r="E1405" s="158" t="s">
        <v>19</v>
      </c>
      <c r="F1405" s="159" t="s">
        <v>3076</v>
      </c>
      <c r="H1405" s="160">
        <v>1.622</v>
      </c>
      <c r="I1405" s="161"/>
      <c r="L1405" s="157"/>
      <c r="M1405" s="162"/>
      <c r="T1405" s="163"/>
      <c r="AT1405" s="158" t="s">
        <v>222</v>
      </c>
      <c r="AU1405" s="158" t="s">
        <v>82</v>
      </c>
      <c r="AV1405" s="13" t="s">
        <v>82</v>
      </c>
      <c r="AW1405" s="13" t="s">
        <v>35</v>
      </c>
      <c r="AX1405" s="13" t="s">
        <v>74</v>
      </c>
      <c r="AY1405" s="158" t="s">
        <v>208</v>
      </c>
    </row>
    <row r="1406" spans="2:51" s="14" customFormat="1" ht="12">
      <c r="B1406" s="164"/>
      <c r="D1406" s="145" t="s">
        <v>222</v>
      </c>
      <c r="E1406" s="165" t="s">
        <v>19</v>
      </c>
      <c r="F1406" s="166" t="s">
        <v>226</v>
      </c>
      <c r="H1406" s="167">
        <v>1.622</v>
      </c>
      <c r="I1406" s="168"/>
      <c r="L1406" s="164"/>
      <c r="M1406" s="169"/>
      <c r="T1406" s="170"/>
      <c r="AT1406" s="165" t="s">
        <v>222</v>
      </c>
      <c r="AU1406" s="165" t="s">
        <v>82</v>
      </c>
      <c r="AV1406" s="14" t="s">
        <v>112</v>
      </c>
      <c r="AW1406" s="14" t="s">
        <v>35</v>
      </c>
      <c r="AX1406" s="14" t="s">
        <v>80</v>
      </c>
      <c r="AY1406" s="165" t="s">
        <v>208</v>
      </c>
    </row>
    <row r="1407" spans="2:63" s="11" customFormat="1" ht="22.9" customHeight="1">
      <c r="B1407" s="120"/>
      <c r="D1407" s="121" t="s">
        <v>73</v>
      </c>
      <c r="E1407" s="130" t="s">
        <v>3077</v>
      </c>
      <c r="F1407" s="130" t="s">
        <v>3078</v>
      </c>
      <c r="I1407" s="123"/>
      <c r="J1407" s="131">
        <f>BK1407</f>
        <v>0</v>
      </c>
      <c r="L1407" s="120"/>
      <c r="M1407" s="125"/>
      <c r="P1407" s="126">
        <f>SUM(P1408:P1582)</f>
        <v>0</v>
      </c>
      <c r="R1407" s="126">
        <f>SUM(R1408:R1582)</f>
        <v>8.969576942</v>
      </c>
      <c r="T1407" s="127">
        <f>SUM(T1408:T1582)</f>
        <v>0</v>
      </c>
      <c r="AR1407" s="121" t="s">
        <v>82</v>
      </c>
      <c r="AT1407" s="128" t="s">
        <v>73</v>
      </c>
      <c r="AU1407" s="128" t="s">
        <v>80</v>
      </c>
      <c r="AY1407" s="121" t="s">
        <v>208</v>
      </c>
      <c r="BK1407" s="129">
        <f>SUM(BK1408:BK1582)</f>
        <v>0</v>
      </c>
    </row>
    <row r="1408" spans="2:65" s="1" customFormat="1" ht="16.5" customHeight="1">
      <c r="B1408" s="33"/>
      <c r="C1408" s="132" t="s">
        <v>3079</v>
      </c>
      <c r="D1408" s="132" t="s">
        <v>212</v>
      </c>
      <c r="E1408" s="133" t="s">
        <v>3080</v>
      </c>
      <c r="F1408" s="134" t="s">
        <v>3081</v>
      </c>
      <c r="G1408" s="135" t="s">
        <v>215</v>
      </c>
      <c r="H1408" s="136">
        <v>51.824</v>
      </c>
      <c r="I1408" s="137"/>
      <c r="J1408" s="138">
        <f>ROUND(I1408*H1408,2)</f>
        <v>0</v>
      </c>
      <c r="K1408" s="134" t="s">
        <v>216</v>
      </c>
      <c r="L1408" s="33"/>
      <c r="M1408" s="139" t="s">
        <v>19</v>
      </c>
      <c r="N1408" s="140" t="s">
        <v>45</v>
      </c>
      <c r="P1408" s="141">
        <f>O1408*H1408</f>
        <v>0</v>
      </c>
      <c r="Q1408" s="141">
        <v>0</v>
      </c>
      <c r="R1408" s="141">
        <f>Q1408*H1408</f>
        <v>0</v>
      </c>
      <c r="S1408" s="141">
        <v>0</v>
      </c>
      <c r="T1408" s="142">
        <f>S1408*H1408</f>
        <v>0</v>
      </c>
      <c r="AR1408" s="143" t="s">
        <v>297</v>
      </c>
      <c r="AT1408" s="143" t="s">
        <v>212</v>
      </c>
      <c r="AU1408" s="143" t="s">
        <v>82</v>
      </c>
      <c r="AY1408" s="18" t="s">
        <v>208</v>
      </c>
      <c r="BE1408" s="144">
        <f>IF(N1408="základní",J1408,0)</f>
        <v>0</v>
      </c>
      <c r="BF1408" s="144">
        <f>IF(N1408="snížená",J1408,0)</f>
        <v>0</v>
      </c>
      <c r="BG1408" s="144">
        <f>IF(N1408="zákl. přenesená",J1408,0)</f>
        <v>0</v>
      </c>
      <c r="BH1408" s="144">
        <f>IF(N1408="sníž. přenesená",J1408,0)</f>
        <v>0</v>
      </c>
      <c r="BI1408" s="144">
        <f>IF(N1408="nulová",J1408,0)</f>
        <v>0</v>
      </c>
      <c r="BJ1408" s="18" t="s">
        <v>80</v>
      </c>
      <c r="BK1408" s="144">
        <f>ROUND(I1408*H1408,2)</f>
        <v>0</v>
      </c>
      <c r="BL1408" s="18" t="s">
        <v>297</v>
      </c>
      <c r="BM1408" s="143" t="s">
        <v>3082</v>
      </c>
    </row>
    <row r="1409" spans="2:47" s="1" customFormat="1" ht="12">
      <c r="B1409" s="33"/>
      <c r="D1409" s="145" t="s">
        <v>218</v>
      </c>
      <c r="F1409" s="146" t="s">
        <v>3083</v>
      </c>
      <c r="I1409" s="147"/>
      <c r="L1409" s="33"/>
      <c r="M1409" s="148"/>
      <c r="T1409" s="54"/>
      <c r="AT1409" s="18" t="s">
        <v>218</v>
      </c>
      <c r="AU1409" s="18" t="s">
        <v>82</v>
      </c>
    </row>
    <row r="1410" spans="2:47" s="1" customFormat="1" ht="12">
      <c r="B1410" s="33"/>
      <c r="D1410" s="149" t="s">
        <v>220</v>
      </c>
      <c r="F1410" s="150" t="s">
        <v>3084</v>
      </c>
      <c r="I1410" s="147"/>
      <c r="L1410" s="33"/>
      <c r="M1410" s="148"/>
      <c r="T1410" s="54"/>
      <c r="AT1410" s="18" t="s">
        <v>220</v>
      </c>
      <c r="AU1410" s="18" t="s">
        <v>82</v>
      </c>
    </row>
    <row r="1411" spans="2:51" s="13" customFormat="1" ht="12">
      <c r="B1411" s="157"/>
      <c r="D1411" s="145" t="s">
        <v>222</v>
      </c>
      <c r="E1411" s="158" t="s">
        <v>19</v>
      </c>
      <c r="F1411" s="159" t="s">
        <v>3085</v>
      </c>
      <c r="H1411" s="160">
        <v>51.824</v>
      </c>
      <c r="I1411" s="161"/>
      <c r="L1411" s="157"/>
      <c r="M1411" s="162"/>
      <c r="T1411" s="163"/>
      <c r="AT1411" s="158" t="s">
        <v>222</v>
      </c>
      <c r="AU1411" s="158" t="s">
        <v>82</v>
      </c>
      <c r="AV1411" s="13" t="s">
        <v>82</v>
      </c>
      <c r="AW1411" s="13" t="s">
        <v>35</v>
      </c>
      <c r="AX1411" s="13" t="s">
        <v>74</v>
      </c>
      <c r="AY1411" s="158" t="s">
        <v>208</v>
      </c>
    </row>
    <row r="1412" spans="2:51" s="14" customFormat="1" ht="12">
      <c r="B1412" s="164"/>
      <c r="D1412" s="145" t="s">
        <v>222</v>
      </c>
      <c r="E1412" s="165" t="s">
        <v>19</v>
      </c>
      <c r="F1412" s="166" t="s">
        <v>226</v>
      </c>
      <c r="H1412" s="167">
        <v>51.824</v>
      </c>
      <c r="I1412" s="168"/>
      <c r="L1412" s="164"/>
      <c r="M1412" s="169"/>
      <c r="T1412" s="170"/>
      <c r="AT1412" s="165" t="s">
        <v>222</v>
      </c>
      <c r="AU1412" s="165" t="s">
        <v>82</v>
      </c>
      <c r="AV1412" s="14" t="s">
        <v>112</v>
      </c>
      <c r="AW1412" s="14" t="s">
        <v>35</v>
      </c>
      <c r="AX1412" s="14" t="s">
        <v>80</v>
      </c>
      <c r="AY1412" s="165" t="s">
        <v>208</v>
      </c>
    </row>
    <row r="1413" spans="2:65" s="1" customFormat="1" ht="16.5" customHeight="1">
      <c r="B1413" s="33"/>
      <c r="C1413" s="171" t="s">
        <v>3086</v>
      </c>
      <c r="D1413" s="171" t="s">
        <v>242</v>
      </c>
      <c r="E1413" s="172" t="s">
        <v>3087</v>
      </c>
      <c r="F1413" s="173" t="s">
        <v>3088</v>
      </c>
      <c r="G1413" s="174" t="s">
        <v>215</v>
      </c>
      <c r="H1413" s="175">
        <v>51.824</v>
      </c>
      <c r="I1413" s="176"/>
      <c r="J1413" s="177">
        <f>ROUND(I1413*H1413,2)</f>
        <v>0</v>
      </c>
      <c r="K1413" s="173" t="s">
        <v>216</v>
      </c>
      <c r="L1413" s="178"/>
      <c r="M1413" s="179" t="s">
        <v>19</v>
      </c>
      <c r="N1413" s="180" t="s">
        <v>45</v>
      </c>
      <c r="P1413" s="141">
        <f>O1413*H1413</f>
        <v>0</v>
      </c>
      <c r="Q1413" s="141">
        <v>0.045</v>
      </c>
      <c r="R1413" s="141">
        <f>Q1413*H1413</f>
        <v>2.33208</v>
      </c>
      <c r="S1413" s="141">
        <v>0</v>
      </c>
      <c r="T1413" s="142">
        <f>S1413*H1413</f>
        <v>0</v>
      </c>
      <c r="AR1413" s="143" t="s">
        <v>304</v>
      </c>
      <c r="AT1413" s="143" t="s">
        <v>242</v>
      </c>
      <c r="AU1413" s="143" t="s">
        <v>82</v>
      </c>
      <c r="AY1413" s="18" t="s">
        <v>208</v>
      </c>
      <c r="BE1413" s="144">
        <f>IF(N1413="základní",J1413,0)</f>
        <v>0</v>
      </c>
      <c r="BF1413" s="144">
        <f>IF(N1413="snížená",J1413,0)</f>
        <v>0</v>
      </c>
      <c r="BG1413" s="144">
        <f>IF(N1413="zákl. přenesená",J1413,0)</f>
        <v>0</v>
      </c>
      <c r="BH1413" s="144">
        <f>IF(N1413="sníž. přenesená",J1413,0)</f>
        <v>0</v>
      </c>
      <c r="BI1413" s="144">
        <f>IF(N1413="nulová",J1413,0)</f>
        <v>0</v>
      </c>
      <c r="BJ1413" s="18" t="s">
        <v>80</v>
      </c>
      <c r="BK1413" s="144">
        <f>ROUND(I1413*H1413,2)</f>
        <v>0</v>
      </c>
      <c r="BL1413" s="18" t="s">
        <v>297</v>
      </c>
      <c r="BM1413" s="143" t="s">
        <v>3089</v>
      </c>
    </row>
    <row r="1414" spans="2:47" s="1" customFormat="1" ht="12">
      <c r="B1414" s="33"/>
      <c r="D1414" s="145" t="s">
        <v>218</v>
      </c>
      <c r="F1414" s="146" t="s">
        <v>3088</v>
      </c>
      <c r="I1414" s="147"/>
      <c r="L1414" s="33"/>
      <c r="M1414" s="148"/>
      <c r="T1414" s="54"/>
      <c r="AT1414" s="18" t="s">
        <v>218</v>
      </c>
      <c r="AU1414" s="18" t="s">
        <v>82</v>
      </c>
    </row>
    <row r="1415" spans="2:65" s="1" customFormat="1" ht="16.5" customHeight="1">
      <c r="B1415" s="33"/>
      <c r="C1415" s="132" t="s">
        <v>3090</v>
      </c>
      <c r="D1415" s="132" t="s">
        <v>212</v>
      </c>
      <c r="E1415" s="133" t="s">
        <v>3091</v>
      </c>
      <c r="F1415" s="134" t="s">
        <v>3092</v>
      </c>
      <c r="G1415" s="135" t="s">
        <v>236</v>
      </c>
      <c r="H1415" s="136">
        <v>18.395</v>
      </c>
      <c r="I1415" s="137"/>
      <c r="J1415" s="138">
        <f>ROUND(I1415*H1415,2)</f>
        <v>0</v>
      </c>
      <c r="K1415" s="134" t="s">
        <v>216</v>
      </c>
      <c r="L1415" s="33"/>
      <c r="M1415" s="139" t="s">
        <v>19</v>
      </c>
      <c r="N1415" s="140" t="s">
        <v>45</v>
      </c>
      <c r="P1415" s="141">
        <f>O1415*H1415</f>
        <v>0</v>
      </c>
      <c r="Q1415" s="141">
        <v>0</v>
      </c>
      <c r="R1415" s="141">
        <f>Q1415*H1415</f>
        <v>0</v>
      </c>
      <c r="S1415" s="141">
        <v>0</v>
      </c>
      <c r="T1415" s="142">
        <f>S1415*H1415</f>
        <v>0</v>
      </c>
      <c r="AR1415" s="143" t="s">
        <v>297</v>
      </c>
      <c r="AT1415" s="143" t="s">
        <v>212</v>
      </c>
      <c r="AU1415" s="143" t="s">
        <v>82</v>
      </c>
      <c r="AY1415" s="18" t="s">
        <v>208</v>
      </c>
      <c r="BE1415" s="144">
        <f>IF(N1415="základní",J1415,0)</f>
        <v>0</v>
      </c>
      <c r="BF1415" s="144">
        <f>IF(N1415="snížená",J1415,0)</f>
        <v>0</v>
      </c>
      <c r="BG1415" s="144">
        <f>IF(N1415="zákl. přenesená",J1415,0)</f>
        <v>0</v>
      </c>
      <c r="BH1415" s="144">
        <f>IF(N1415="sníž. přenesená",J1415,0)</f>
        <v>0</v>
      </c>
      <c r="BI1415" s="144">
        <f>IF(N1415="nulová",J1415,0)</f>
        <v>0</v>
      </c>
      <c r="BJ1415" s="18" t="s">
        <v>80</v>
      </c>
      <c r="BK1415" s="144">
        <f>ROUND(I1415*H1415,2)</f>
        <v>0</v>
      </c>
      <c r="BL1415" s="18" t="s">
        <v>297</v>
      </c>
      <c r="BM1415" s="143" t="s">
        <v>3093</v>
      </c>
    </row>
    <row r="1416" spans="2:47" s="1" customFormat="1" ht="12">
      <c r="B1416" s="33"/>
      <c r="D1416" s="145" t="s">
        <v>218</v>
      </c>
      <c r="F1416" s="146" t="s">
        <v>3094</v>
      </c>
      <c r="I1416" s="147"/>
      <c r="L1416" s="33"/>
      <c r="M1416" s="148"/>
      <c r="T1416" s="54"/>
      <c r="AT1416" s="18" t="s">
        <v>218</v>
      </c>
      <c r="AU1416" s="18" t="s">
        <v>82</v>
      </c>
    </row>
    <row r="1417" spans="2:47" s="1" customFormat="1" ht="12">
      <c r="B1417" s="33"/>
      <c r="D1417" s="149" t="s">
        <v>220</v>
      </c>
      <c r="F1417" s="150" t="s">
        <v>3095</v>
      </c>
      <c r="I1417" s="147"/>
      <c r="L1417" s="33"/>
      <c r="M1417" s="148"/>
      <c r="T1417" s="54"/>
      <c r="AT1417" s="18" t="s">
        <v>220</v>
      </c>
      <c r="AU1417" s="18" t="s">
        <v>82</v>
      </c>
    </row>
    <row r="1418" spans="2:51" s="13" customFormat="1" ht="12">
      <c r="B1418" s="157"/>
      <c r="D1418" s="145" t="s">
        <v>222</v>
      </c>
      <c r="E1418" s="158" t="s">
        <v>19</v>
      </c>
      <c r="F1418" s="159" t="s">
        <v>3096</v>
      </c>
      <c r="H1418" s="160">
        <v>18.395</v>
      </c>
      <c r="I1418" s="161"/>
      <c r="L1418" s="157"/>
      <c r="M1418" s="162"/>
      <c r="T1418" s="163"/>
      <c r="AT1418" s="158" t="s">
        <v>222</v>
      </c>
      <c r="AU1418" s="158" t="s">
        <v>82</v>
      </c>
      <c r="AV1418" s="13" t="s">
        <v>82</v>
      </c>
      <c r="AW1418" s="13" t="s">
        <v>35</v>
      </c>
      <c r="AX1418" s="13" t="s">
        <v>80</v>
      </c>
      <c r="AY1418" s="158" t="s">
        <v>208</v>
      </c>
    </row>
    <row r="1419" spans="2:65" s="1" customFormat="1" ht="16.5" customHeight="1">
      <c r="B1419" s="33"/>
      <c r="C1419" s="171" t="s">
        <v>3097</v>
      </c>
      <c r="D1419" s="171" t="s">
        <v>242</v>
      </c>
      <c r="E1419" s="172" t="s">
        <v>3098</v>
      </c>
      <c r="F1419" s="173" t="s">
        <v>3099</v>
      </c>
      <c r="G1419" s="174" t="s">
        <v>215</v>
      </c>
      <c r="H1419" s="175">
        <v>9.198</v>
      </c>
      <c r="I1419" s="176"/>
      <c r="J1419" s="177">
        <f>ROUND(I1419*H1419,2)</f>
        <v>0</v>
      </c>
      <c r="K1419" s="173" t="s">
        <v>216</v>
      </c>
      <c r="L1419" s="178"/>
      <c r="M1419" s="179" t="s">
        <v>19</v>
      </c>
      <c r="N1419" s="180" t="s">
        <v>45</v>
      </c>
      <c r="P1419" s="141">
        <f>O1419*H1419</f>
        <v>0</v>
      </c>
      <c r="Q1419" s="141">
        <v>0.04</v>
      </c>
      <c r="R1419" s="141">
        <f>Q1419*H1419</f>
        <v>0.36792</v>
      </c>
      <c r="S1419" s="141">
        <v>0</v>
      </c>
      <c r="T1419" s="142">
        <f>S1419*H1419</f>
        <v>0</v>
      </c>
      <c r="AR1419" s="143" t="s">
        <v>304</v>
      </c>
      <c r="AT1419" s="143" t="s">
        <v>242</v>
      </c>
      <c r="AU1419" s="143" t="s">
        <v>82</v>
      </c>
      <c r="AY1419" s="18" t="s">
        <v>208</v>
      </c>
      <c r="BE1419" s="144">
        <f>IF(N1419="základní",J1419,0)</f>
        <v>0</v>
      </c>
      <c r="BF1419" s="144">
        <f>IF(N1419="snížená",J1419,0)</f>
        <v>0</v>
      </c>
      <c r="BG1419" s="144">
        <f>IF(N1419="zákl. přenesená",J1419,0)</f>
        <v>0</v>
      </c>
      <c r="BH1419" s="144">
        <f>IF(N1419="sníž. přenesená",J1419,0)</f>
        <v>0</v>
      </c>
      <c r="BI1419" s="144">
        <f>IF(N1419="nulová",J1419,0)</f>
        <v>0</v>
      </c>
      <c r="BJ1419" s="18" t="s">
        <v>80</v>
      </c>
      <c r="BK1419" s="144">
        <f>ROUND(I1419*H1419,2)</f>
        <v>0</v>
      </c>
      <c r="BL1419" s="18" t="s">
        <v>297</v>
      </c>
      <c r="BM1419" s="143" t="s">
        <v>3100</v>
      </c>
    </row>
    <row r="1420" spans="2:47" s="1" customFormat="1" ht="12">
      <c r="B1420" s="33"/>
      <c r="D1420" s="145" t="s">
        <v>218</v>
      </c>
      <c r="F1420" s="146" t="s">
        <v>3099</v>
      </c>
      <c r="I1420" s="147"/>
      <c r="L1420" s="33"/>
      <c r="M1420" s="148"/>
      <c r="T1420" s="54"/>
      <c r="AT1420" s="18" t="s">
        <v>218</v>
      </c>
      <c r="AU1420" s="18" t="s">
        <v>82</v>
      </c>
    </row>
    <row r="1421" spans="2:51" s="13" customFormat="1" ht="12">
      <c r="B1421" s="157"/>
      <c r="D1421" s="145" t="s">
        <v>222</v>
      </c>
      <c r="E1421" s="158" t="s">
        <v>19</v>
      </c>
      <c r="F1421" s="159" t="s">
        <v>3101</v>
      </c>
      <c r="H1421" s="160">
        <v>9.198</v>
      </c>
      <c r="I1421" s="161"/>
      <c r="L1421" s="157"/>
      <c r="M1421" s="162"/>
      <c r="T1421" s="163"/>
      <c r="AT1421" s="158" t="s">
        <v>222</v>
      </c>
      <c r="AU1421" s="158" t="s">
        <v>82</v>
      </c>
      <c r="AV1421" s="13" t="s">
        <v>82</v>
      </c>
      <c r="AW1421" s="13" t="s">
        <v>35</v>
      </c>
      <c r="AX1421" s="13" t="s">
        <v>80</v>
      </c>
      <c r="AY1421" s="158" t="s">
        <v>208</v>
      </c>
    </row>
    <row r="1422" spans="2:65" s="1" customFormat="1" ht="21.75" customHeight="1">
      <c r="B1422" s="33"/>
      <c r="C1422" s="132" t="s">
        <v>3102</v>
      </c>
      <c r="D1422" s="132" t="s">
        <v>212</v>
      </c>
      <c r="E1422" s="133" t="s">
        <v>3103</v>
      </c>
      <c r="F1422" s="134" t="s">
        <v>3104</v>
      </c>
      <c r="G1422" s="135" t="s">
        <v>367</v>
      </c>
      <c r="H1422" s="136">
        <v>2</v>
      </c>
      <c r="I1422" s="137"/>
      <c r="J1422" s="138">
        <f>ROUND(I1422*H1422,2)</f>
        <v>0</v>
      </c>
      <c r="K1422" s="134" t="s">
        <v>216</v>
      </c>
      <c r="L1422" s="33"/>
      <c r="M1422" s="139" t="s">
        <v>19</v>
      </c>
      <c r="N1422" s="140" t="s">
        <v>45</v>
      </c>
      <c r="P1422" s="141">
        <f>O1422*H1422</f>
        <v>0</v>
      </c>
      <c r="Q1422" s="141">
        <v>0</v>
      </c>
      <c r="R1422" s="141">
        <f>Q1422*H1422</f>
        <v>0</v>
      </c>
      <c r="S1422" s="141">
        <v>0</v>
      </c>
      <c r="T1422" s="142">
        <f>S1422*H1422</f>
        <v>0</v>
      </c>
      <c r="AR1422" s="143" t="s">
        <v>297</v>
      </c>
      <c r="AT1422" s="143" t="s">
        <v>212</v>
      </c>
      <c r="AU1422" s="143" t="s">
        <v>82</v>
      </c>
      <c r="AY1422" s="18" t="s">
        <v>208</v>
      </c>
      <c r="BE1422" s="144">
        <f>IF(N1422="základní",J1422,0)</f>
        <v>0</v>
      </c>
      <c r="BF1422" s="144">
        <f>IF(N1422="snížená",J1422,0)</f>
        <v>0</v>
      </c>
      <c r="BG1422" s="144">
        <f>IF(N1422="zákl. přenesená",J1422,0)</f>
        <v>0</v>
      </c>
      <c r="BH1422" s="144">
        <f>IF(N1422="sníž. přenesená",J1422,0)</f>
        <v>0</v>
      </c>
      <c r="BI1422" s="144">
        <f>IF(N1422="nulová",J1422,0)</f>
        <v>0</v>
      </c>
      <c r="BJ1422" s="18" t="s">
        <v>80</v>
      </c>
      <c r="BK1422" s="144">
        <f>ROUND(I1422*H1422,2)</f>
        <v>0</v>
      </c>
      <c r="BL1422" s="18" t="s">
        <v>297</v>
      </c>
      <c r="BM1422" s="143" t="s">
        <v>3105</v>
      </c>
    </row>
    <row r="1423" spans="2:47" s="1" customFormat="1" ht="12">
      <c r="B1423" s="33"/>
      <c r="D1423" s="145" t="s">
        <v>218</v>
      </c>
      <c r="F1423" s="146" t="s">
        <v>3106</v>
      </c>
      <c r="I1423" s="147"/>
      <c r="L1423" s="33"/>
      <c r="M1423" s="148"/>
      <c r="T1423" s="54"/>
      <c r="AT1423" s="18" t="s">
        <v>218</v>
      </c>
      <c r="AU1423" s="18" t="s">
        <v>82</v>
      </c>
    </row>
    <row r="1424" spans="2:47" s="1" customFormat="1" ht="12">
      <c r="B1424" s="33"/>
      <c r="D1424" s="149" t="s">
        <v>220</v>
      </c>
      <c r="F1424" s="150" t="s">
        <v>3107</v>
      </c>
      <c r="I1424" s="147"/>
      <c r="L1424" s="33"/>
      <c r="M1424" s="148"/>
      <c r="T1424" s="54"/>
      <c r="AT1424" s="18" t="s">
        <v>220</v>
      </c>
      <c r="AU1424" s="18" t="s">
        <v>82</v>
      </c>
    </row>
    <row r="1425" spans="2:65" s="1" customFormat="1" ht="16.5" customHeight="1">
      <c r="B1425" s="33"/>
      <c r="C1425" s="132" t="s">
        <v>3108</v>
      </c>
      <c r="D1425" s="132" t="s">
        <v>212</v>
      </c>
      <c r="E1425" s="133" t="s">
        <v>3109</v>
      </c>
      <c r="F1425" s="134" t="s">
        <v>3110</v>
      </c>
      <c r="G1425" s="135" t="s">
        <v>367</v>
      </c>
      <c r="H1425" s="136">
        <v>2</v>
      </c>
      <c r="I1425" s="137"/>
      <c r="J1425" s="138">
        <f>ROUND(I1425*H1425,2)</f>
        <v>0</v>
      </c>
      <c r="K1425" s="134" t="s">
        <v>216</v>
      </c>
      <c r="L1425" s="33"/>
      <c r="M1425" s="139" t="s">
        <v>19</v>
      </c>
      <c r="N1425" s="140" t="s">
        <v>45</v>
      </c>
      <c r="P1425" s="141">
        <f>O1425*H1425</f>
        <v>0</v>
      </c>
      <c r="Q1425" s="141">
        <v>0</v>
      </c>
      <c r="R1425" s="141">
        <f>Q1425*H1425</f>
        <v>0</v>
      </c>
      <c r="S1425" s="141">
        <v>0</v>
      </c>
      <c r="T1425" s="142">
        <f>S1425*H1425</f>
        <v>0</v>
      </c>
      <c r="AR1425" s="143" t="s">
        <v>297</v>
      </c>
      <c r="AT1425" s="143" t="s">
        <v>212</v>
      </c>
      <c r="AU1425" s="143" t="s">
        <v>82</v>
      </c>
      <c r="AY1425" s="18" t="s">
        <v>208</v>
      </c>
      <c r="BE1425" s="144">
        <f>IF(N1425="základní",J1425,0)</f>
        <v>0</v>
      </c>
      <c r="BF1425" s="144">
        <f>IF(N1425="snížená",J1425,0)</f>
        <v>0</v>
      </c>
      <c r="BG1425" s="144">
        <f>IF(N1425="zákl. přenesená",J1425,0)</f>
        <v>0</v>
      </c>
      <c r="BH1425" s="144">
        <f>IF(N1425="sníž. přenesená",J1425,0)</f>
        <v>0</v>
      </c>
      <c r="BI1425" s="144">
        <f>IF(N1425="nulová",J1425,0)</f>
        <v>0</v>
      </c>
      <c r="BJ1425" s="18" t="s">
        <v>80</v>
      </c>
      <c r="BK1425" s="144">
        <f>ROUND(I1425*H1425,2)</f>
        <v>0</v>
      </c>
      <c r="BL1425" s="18" t="s">
        <v>297</v>
      </c>
      <c r="BM1425" s="143" t="s">
        <v>3111</v>
      </c>
    </row>
    <row r="1426" spans="2:47" s="1" customFormat="1" ht="12">
      <c r="B1426" s="33"/>
      <c r="D1426" s="145" t="s">
        <v>218</v>
      </c>
      <c r="F1426" s="146" t="s">
        <v>3112</v>
      </c>
      <c r="I1426" s="147"/>
      <c r="L1426" s="33"/>
      <c r="M1426" s="148"/>
      <c r="T1426" s="54"/>
      <c r="AT1426" s="18" t="s">
        <v>218</v>
      </c>
      <c r="AU1426" s="18" t="s">
        <v>82</v>
      </c>
    </row>
    <row r="1427" spans="2:47" s="1" customFormat="1" ht="12">
      <c r="B1427" s="33"/>
      <c r="D1427" s="149" t="s">
        <v>220</v>
      </c>
      <c r="F1427" s="150" t="s">
        <v>3113</v>
      </c>
      <c r="I1427" s="147"/>
      <c r="L1427" s="33"/>
      <c r="M1427" s="148"/>
      <c r="T1427" s="54"/>
      <c r="AT1427" s="18" t="s">
        <v>220</v>
      </c>
      <c r="AU1427" s="18" t="s">
        <v>82</v>
      </c>
    </row>
    <row r="1428" spans="2:65" s="1" customFormat="1" ht="16.5" customHeight="1">
      <c r="B1428" s="33"/>
      <c r="C1428" s="171" t="s">
        <v>3114</v>
      </c>
      <c r="D1428" s="171" t="s">
        <v>242</v>
      </c>
      <c r="E1428" s="172" t="s">
        <v>3115</v>
      </c>
      <c r="F1428" s="173" t="s">
        <v>3116</v>
      </c>
      <c r="G1428" s="174" t="s">
        <v>367</v>
      </c>
      <c r="H1428" s="175">
        <v>1</v>
      </c>
      <c r="I1428" s="176"/>
      <c r="J1428" s="177">
        <f>ROUND(I1428*H1428,2)</f>
        <v>0</v>
      </c>
      <c r="K1428" s="173" t="s">
        <v>19</v>
      </c>
      <c r="L1428" s="178"/>
      <c r="M1428" s="179" t="s">
        <v>19</v>
      </c>
      <c r="N1428" s="180" t="s">
        <v>45</v>
      </c>
      <c r="P1428" s="141">
        <f>O1428*H1428</f>
        <v>0</v>
      </c>
      <c r="Q1428" s="141">
        <v>0.013</v>
      </c>
      <c r="R1428" s="141">
        <f>Q1428*H1428</f>
        <v>0.013</v>
      </c>
      <c r="S1428" s="141">
        <v>0</v>
      </c>
      <c r="T1428" s="142">
        <f>S1428*H1428</f>
        <v>0</v>
      </c>
      <c r="AR1428" s="143" t="s">
        <v>304</v>
      </c>
      <c r="AT1428" s="143" t="s">
        <v>242</v>
      </c>
      <c r="AU1428" s="143" t="s">
        <v>82</v>
      </c>
      <c r="AY1428" s="18" t="s">
        <v>208</v>
      </c>
      <c r="BE1428" s="144">
        <f>IF(N1428="základní",J1428,0)</f>
        <v>0</v>
      </c>
      <c r="BF1428" s="144">
        <f>IF(N1428="snížená",J1428,0)</f>
        <v>0</v>
      </c>
      <c r="BG1428" s="144">
        <f>IF(N1428="zákl. přenesená",J1428,0)</f>
        <v>0</v>
      </c>
      <c r="BH1428" s="144">
        <f>IF(N1428="sníž. přenesená",J1428,0)</f>
        <v>0</v>
      </c>
      <c r="BI1428" s="144">
        <f>IF(N1428="nulová",J1428,0)</f>
        <v>0</v>
      </c>
      <c r="BJ1428" s="18" t="s">
        <v>80</v>
      </c>
      <c r="BK1428" s="144">
        <f>ROUND(I1428*H1428,2)</f>
        <v>0</v>
      </c>
      <c r="BL1428" s="18" t="s">
        <v>297</v>
      </c>
      <c r="BM1428" s="143" t="s">
        <v>3117</v>
      </c>
    </row>
    <row r="1429" spans="2:47" s="1" customFormat="1" ht="12">
      <c r="B1429" s="33"/>
      <c r="D1429" s="145" t="s">
        <v>218</v>
      </c>
      <c r="F1429" s="146" t="s">
        <v>3116</v>
      </c>
      <c r="I1429" s="147"/>
      <c r="L1429" s="33"/>
      <c r="M1429" s="148"/>
      <c r="T1429" s="54"/>
      <c r="AT1429" s="18" t="s">
        <v>218</v>
      </c>
      <c r="AU1429" s="18" t="s">
        <v>82</v>
      </c>
    </row>
    <row r="1430" spans="2:51" s="12" customFormat="1" ht="12">
      <c r="B1430" s="151"/>
      <c r="D1430" s="145" t="s">
        <v>222</v>
      </c>
      <c r="E1430" s="152" t="s">
        <v>19</v>
      </c>
      <c r="F1430" s="153" t="s">
        <v>3118</v>
      </c>
      <c r="H1430" s="152" t="s">
        <v>19</v>
      </c>
      <c r="I1430" s="154"/>
      <c r="L1430" s="151"/>
      <c r="M1430" s="155"/>
      <c r="T1430" s="156"/>
      <c r="AT1430" s="152" t="s">
        <v>222</v>
      </c>
      <c r="AU1430" s="152" t="s">
        <v>82</v>
      </c>
      <c r="AV1430" s="12" t="s">
        <v>80</v>
      </c>
      <c r="AW1430" s="12" t="s">
        <v>35</v>
      </c>
      <c r="AX1430" s="12" t="s">
        <v>74</v>
      </c>
      <c r="AY1430" s="152" t="s">
        <v>208</v>
      </c>
    </row>
    <row r="1431" spans="2:51" s="13" customFormat="1" ht="12">
      <c r="B1431" s="157"/>
      <c r="D1431" s="145" t="s">
        <v>222</v>
      </c>
      <c r="E1431" s="158" t="s">
        <v>19</v>
      </c>
      <c r="F1431" s="159" t="s">
        <v>80</v>
      </c>
      <c r="H1431" s="160">
        <v>1</v>
      </c>
      <c r="I1431" s="161"/>
      <c r="L1431" s="157"/>
      <c r="M1431" s="162"/>
      <c r="T1431" s="163"/>
      <c r="AT1431" s="158" t="s">
        <v>222</v>
      </c>
      <c r="AU1431" s="158" t="s">
        <v>82</v>
      </c>
      <c r="AV1431" s="13" t="s">
        <v>82</v>
      </c>
      <c r="AW1431" s="13" t="s">
        <v>35</v>
      </c>
      <c r="AX1431" s="13" t="s">
        <v>74</v>
      </c>
      <c r="AY1431" s="158" t="s">
        <v>208</v>
      </c>
    </row>
    <row r="1432" spans="2:51" s="14" customFormat="1" ht="12">
      <c r="B1432" s="164"/>
      <c r="D1432" s="145" t="s">
        <v>222</v>
      </c>
      <c r="E1432" s="165" t="s">
        <v>19</v>
      </c>
      <c r="F1432" s="166" t="s">
        <v>226</v>
      </c>
      <c r="H1432" s="167">
        <v>1</v>
      </c>
      <c r="I1432" s="168"/>
      <c r="L1432" s="164"/>
      <c r="M1432" s="169"/>
      <c r="T1432" s="170"/>
      <c r="AT1432" s="165" t="s">
        <v>222</v>
      </c>
      <c r="AU1432" s="165" t="s">
        <v>82</v>
      </c>
      <c r="AV1432" s="14" t="s">
        <v>112</v>
      </c>
      <c r="AW1432" s="14" t="s">
        <v>35</v>
      </c>
      <c r="AX1432" s="14" t="s">
        <v>80</v>
      </c>
      <c r="AY1432" s="165" t="s">
        <v>208</v>
      </c>
    </row>
    <row r="1433" spans="2:65" s="1" customFormat="1" ht="16.5" customHeight="1">
      <c r="B1433" s="33"/>
      <c r="C1433" s="171" t="s">
        <v>3119</v>
      </c>
      <c r="D1433" s="171" t="s">
        <v>242</v>
      </c>
      <c r="E1433" s="172" t="s">
        <v>3120</v>
      </c>
      <c r="F1433" s="173" t="s">
        <v>3116</v>
      </c>
      <c r="G1433" s="174" t="s">
        <v>367</v>
      </c>
      <c r="H1433" s="175">
        <v>1</v>
      </c>
      <c r="I1433" s="176"/>
      <c r="J1433" s="177">
        <f>ROUND(I1433*H1433,2)</f>
        <v>0</v>
      </c>
      <c r="K1433" s="173" t="s">
        <v>19</v>
      </c>
      <c r="L1433" s="178"/>
      <c r="M1433" s="179" t="s">
        <v>19</v>
      </c>
      <c r="N1433" s="180" t="s">
        <v>45</v>
      </c>
      <c r="P1433" s="141">
        <f>O1433*H1433</f>
        <v>0</v>
      </c>
      <c r="Q1433" s="141">
        <v>0.013</v>
      </c>
      <c r="R1433" s="141">
        <f>Q1433*H1433</f>
        <v>0.013</v>
      </c>
      <c r="S1433" s="141">
        <v>0</v>
      </c>
      <c r="T1433" s="142">
        <f>S1433*H1433</f>
        <v>0</v>
      </c>
      <c r="AR1433" s="143" t="s">
        <v>304</v>
      </c>
      <c r="AT1433" s="143" t="s">
        <v>242</v>
      </c>
      <c r="AU1433" s="143" t="s">
        <v>82</v>
      </c>
      <c r="AY1433" s="18" t="s">
        <v>208</v>
      </c>
      <c r="BE1433" s="144">
        <f>IF(N1433="základní",J1433,0)</f>
        <v>0</v>
      </c>
      <c r="BF1433" s="144">
        <f>IF(N1433="snížená",J1433,0)</f>
        <v>0</v>
      </c>
      <c r="BG1433" s="144">
        <f>IF(N1433="zákl. přenesená",J1433,0)</f>
        <v>0</v>
      </c>
      <c r="BH1433" s="144">
        <f>IF(N1433="sníž. přenesená",J1433,0)</f>
        <v>0</v>
      </c>
      <c r="BI1433" s="144">
        <f>IF(N1433="nulová",J1433,0)</f>
        <v>0</v>
      </c>
      <c r="BJ1433" s="18" t="s">
        <v>80</v>
      </c>
      <c r="BK1433" s="144">
        <f>ROUND(I1433*H1433,2)</f>
        <v>0</v>
      </c>
      <c r="BL1433" s="18" t="s">
        <v>297</v>
      </c>
      <c r="BM1433" s="143" t="s">
        <v>3121</v>
      </c>
    </row>
    <row r="1434" spans="2:47" s="1" customFormat="1" ht="12">
      <c r="B1434" s="33"/>
      <c r="D1434" s="145" t="s">
        <v>218</v>
      </c>
      <c r="F1434" s="146" t="s">
        <v>3116</v>
      </c>
      <c r="I1434" s="147"/>
      <c r="L1434" s="33"/>
      <c r="M1434" s="148"/>
      <c r="T1434" s="54"/>
      <c r="AT1434" s="18" t="s">
        <v>218</v>
      </c>
      <c r="AU1434" s="18" t="s">
        <v>82</v>
      </c>
    </row>
    <row r="1435" spans="2:51" s="12" customFormat="1" ht="12">
      <c r="B1435" s="151"/>
      <c r="D1435" s="145" t="s">
        <v>222</v>
      </c>
      <c r="E1435" s="152" t="s">
        <v>19</v>
      </c>
      <c r="F1435" s="153" t="s">
        <v>3122</v>
      </c>
      <c r="H1435" s="152" t="s">
        <v>19</v>
      </c>
      <c r="I1435" s="154"/>
      <c r="L1435" s="151"/>
      <c r="M1435" s="155"/>
      <c r="T1435" s="156"/>
      <c r="AT1435" s="152" t="s">
        <v>222</v>
      </c>
      <c r="AU1435" s="152" t="s">
        <v>82</v>
      </c>
      <c r="AV1435" s="12" t="s">
        <v>80</v>
      </c>
      <c r="AW1435" s="12" t="s">
        <v>35</v>
      </c>
      <c r="AX1435" s="12" t="s">
        <v>74</v>
      </c>
      <c r="AY1435" s="152" t="s">
        <v>208</v>
      </c>
    </row>
    <row r="1436" spans="2:51" s="13" customFormat="1" ht="12">
      <c r="B1436" s="157"/>
      <c r="D1436" s="145" t="s">
        <v>222</v>
      </c>
      <c r="E1436" s="158" t="s">
        <v>19</v>
      </c>
      <c r="F1436" s="159" t="s">
        <v>80</v>
      </c>
      <c r="H1436" s="160">
        <v>1</v>
      </c>
      <c r="I1436" s="161"/>
      <c r="L1436" s="157"/>
      <c r="M1436" s="162"/>
      <c r="T1436" s="163"/>
      <c r="AT1436" s="158" t="s">
        <v>222</v>
      </c>
      <c r="AU1436" s="158" t="s">
        <v>82</v>
      </c>
      <c r="AV1436" s="13" t="s">
        <v>82</v>
      </c>
      <c r="AW1436" s="13" t="s">
        <v>35</v>
      </c>
      <c r="AX1436" s="13" t="s">
        <v>74</v>
      </c>
      <c r="AY1436" s="158" t="s">
        <v>208</v>
      </c>
    </row>
    <row r="1437" spans="2:51" s="14" customFormat="1" ht="12">
      <c r="B1437" s="164"/>
      <c r="D1437" s="145" t="s">
        <v>222</v>
      </c>
      <c r="E1437" s="165" t="s">
        <v>19</v>
      </c>
      <c r="F1437" s="166" t="s">
        <v>226</v>
      </c>
      <c r="H1437" s="167">
        <v>1</v>
      </c>
      <c r="I1437" s="168"/>
      <c r="L1437" s="164"/>
      <c r="M1437" s="169"/>
      <c r="T1437" s="170"/>
      <c r="AT1437" s="165" t="s">
        <v>222</v>
      </c>
      <c r="AU1437" s="165" t="s">
        <v>82</v>
      </c>
      <c r="AV1437" s="14" t="s">
        <v>112</v>
      </c>
      <c r="AW1437" s="14" t="s">
        <v>35</v>
      </c>
      <c r="AX1437" s="14" t="s">
        <v>80</v>
      </c>
      <c r="AY1437" s="165" t="s">
        <v>208</v>
      </c>
    </row>
    <row r="1438" spans="2:65" s="1" customFormat="1" ht="16.5" customHeight="1">
      <c r="B1438" s="33"/>
      <c r="C1438" s="132" t="s">
        <v>3123</v>
      </c>
      <c r="D1438" s="132" t="s">
        <v>212</v>
      </c>
      <c r="E1438" s="133" t="s">
        <v>3124</v>
      </c>
      <c r="F1438" s="134" t="s">
        <v>3125</v>
      </c>
      <c r="G1438" s="135" t="s">
        <v>367</v>
      </c>
      <c r="H1438" s="136">
        <v>1</v>
      </c>
      <c r="I1438" s="137"/>
      <c r="J1438" s="138">
        <f>ROUND(I1438*H1438,2)</f>
        <v>0</v>
      </c>
      <c r="K1438" s="134" t="s">
        <v>216</v>
      </c>
      <c r="L1438" s="33"/>
      <c r="M1438" s="139" t="s">
        <v>19</v>
      </c>
      <c r="N1438" s="140" t="s">
        <v>45</v>
      </c>
      <c r="P1438" s="141">
        <f>O1438*H1438</f>
        <v>0</v>
      </c>
      <c r="Q1438" s="141">
        <v>0</v>
      </c>
      <c r="R1438" s="141">
        <f>Q1438*H1438</f>
        <v>0</v>
      </c>
      <c r="S1438" s="141">
        <v>0</v>
      </c>
      <c r="T1438" s="142">
        <f>S1438*H1438</f>
        <v>0</v>
      </c>
      <c r="AR1438" s="143" t="s">
        <v>297</v>
      </c>
      <c r="AT1438" s="143" t="s">
        <v>212</v>
      </c>
      <c r="AU1438" s="143" t="s">
        <v>82</v>
      </c>
      <c r="AY1438" s="18" t="s">
        <v>208</v>
      </c>
      <c r="BE1438" s="144">
        <f>IF(N1438="základní",J1438,0)</f>
        <v>0</v>
      </c>
      <c r="BF1438" s="144">
        <f>IF(N1438="snížená",J1438,0)</f>
        <v>0</v>
      </c>
      <c r="BG1438" s="144">
        <f>IF(N1438="zákl. přenesená",J1438,0)</f>
        <v>0</v>
      </c>
      <c r="BH1438" s="144">
        <f>IF(N1438="sníž. přenesená",J1438,0)</f>
        <v>0</v>
      </c>
      <c r="BI1438" s="144">
        <f>IF(N1438="nulová",J1438,0)</f>
        <v>0</v>
      </c>
      <c r="BJ1438" s="18" t="s">
        <v>80</v>
      </c>
      <c r="BK1438" s="144">
        <f>ROUND(I1438*H1438,2)</f>
        <v>0</v>
      </c>
      <c r="BL1438" s="18" t="s">
        <v>297</v>
      </c>
      <c r="BM1438" s="143" t="s">
        <v>3126</v>
      </c>
    </row>
    <row r="1439" spans="2:47" s="1" customFormat="1" ht="12">
      <c r="B1439" s="33"/>
      <c r="D1439" s="145" t="s">
        <v>218</v>
      </c>
      <c r="F1439" s="146" t="s">
        <v>3127</v>
      </c>
      <c r="I1439" s="147"/>
      <c r="L1439" s="33"/>
      <c r="M1439" s="148"/>
      <c r="T1439" s="54"/>
      <c r="AT1439" s="18" t="s">
        <v>218</v>
      </c>
      <c r="AU1439" s="18" t="s">
        <v>82</v>
      </c>
    </row>
    <row r="1440" spans="2:47" s="1" customFormat="1" ht="12">
      <c r="B1440" s="33"/>
      <c r="D1440" s="149" t="s">
        <v>220</v>
      </c>
      <c r="F1440" s="150" t="s">
        <v>3128</v>
      </c>
      <c r="I1440" s="147"/>
      <c r="L1440" s="33"/>
      <c r="M1440" s="148"/>
      <c r="T1440" s="54"/>
      <c r="AT1440" s="18" t="s">
        <v>220</v>
      </c>
      <c r="AU1440" s="18" t="s">
        <v>82</v>
      </c>
    </row>
    <row r="1441" spans="2:65" s="1" customFormat="1" ht="16.5" customHeight="1">
      <c r="B1441" s="33"/>
      <c r="C1441" s="171" t="s">
        <v>3129</v>
      </c>
      <c r="D1441" s="171" t="s">
        <v>242</v>
      </c>
      <c r="E1441" s="172" t="s">
        <v>3130</v>
      </c>
      <c r="F1441" s="173" t="s">
        <v>3131</v>
      </c>
      <c r="G1441" s="174" t="s">
        <v>367</v>
      </c>
      <c r="H1441" s="175">
        <v>1</v>
      </c>
      <c r="I1441" s="176"/>
      <c r="J1441" s="177">
        <f>ROUND(I1441*H1441,2)</f>
        <v>0</v>
      </c>
      <c r="K1441" s="173" t="s">
        <v>216</v>
      </c>
      <c r="L1441" s="178"/>
      <c r="M1441" s="179" t="s">
        <v>19</v>
      </c>
      <c r="N1441" s="180" t="s">
        <v>45</v>
      </c>
      <c r="P1441" s="141">
        <f>O1441*H1441</f>
        <v>0</v>
      </c>
      <c r="Q1441" s="141">
        <v>0.0242</v>
      </c>
      <c r="R1441" s="141">
        <f>Q1441*H1441</f>
        <v>0.0242</v>
      </c>
      <c r="S1441" s="141">
        <v>0</v>
      </c>
      <c r="T1441" s="142">
        <f>S1441*H1441</f>
        <v>0</v>
      </c>
      <c r="AR1441" s="143" t="s">
        <v>304</v>
      </c>
      <c r="AT1441" s="143" t="s">
        <v>242</v>
      </c>
      <c r="AU1441" s="143" t="s">
        <v>82</v>
      </c>
      <c r="AY1441" s="18" t="s">
        <v>208</v>
      </c>
      <c r="BE1441" s="144">
        <f>IF(N1441="základní",J1441,0)</f>
        <v>0</v>
      </c>
      <c r="BF1441" s="144">
        <f>IF(N1441="snížená",J1441,0)</f>
        <v>0</v>
      </c>
      <c r="BG1441" s="144">
        <f>IF(N1441="zákl. přenesená",J1441,0)</f>
        <v>0</v>
      </c>
      <c r="BH1441" s="144">
        <f>IF(N1441="sníž. přenesená",J1441,0)</f>
        <v>0</v>
      </c>
      <c r="BI1441" s="144">
        <f>IF(N1441="nulová",J1441,0)</f>
        <v>0</v>
      </c>
      <c r="BJ1441" s="18" t="s">
        <v>80</v>
      </c>
      <c r="BK1441" s="144">
        <f>ROUND(I1441*H1441,2)</f>
        <v>0</v>
      </c>
      <c r="BL1441" s="18" t="s">
        <v>297</v>
      </c>
      <c r="BM1441" s="143" t="s">
        <v>3132</v>
      </c>
    </row>
    <row r="1442" spans="2:47" s="1" customFormat="1" ht="12">
      <c r="B1442" s="33"/>
      <c r="D1442" s="145" t="s">
        <v>218</v>
      </c>
      <c r="F1442" s="146" t="s">
        <v>3131</v>
      </c>
      <c r="I1442" s="147"/>
      <c r="L1442" s="33"/>
      <c r="M1442" s="148"/>
      <c r="T1442" s="54"/>
      <c r="AT1442" s="18" t="s">
        <v>218</v>
      </c>
      <c r="AU1442" s="18" t="s">
        <v>82</v>
      </c>
    </row>
    <row r="1443" spans="2:51" s="12" customFormat="1" ht="12">
      <c r="B1443" s="151"/>
      <c r="D1443" s="145" t="s">
        <v>222</v>
      </c>
      <c r="E1443" s="152" t="s">
        <v>19</v>
      </c>
      <c r="F1443" s="153" t="s">
        <v>3133</v>
      </c>
      <c r="H1443" s="152" t="s">
        <v>19</v>
      </c>
      <c r="I1443" s="154"/>
      <c r="L1443" s="151"/>
      <c r="M1443" s="155"/>
      <c r="T1443" s="156"/>
      <c r="AT1443" s="152" t="s">
        <v>222</v>
      </c>
      <c r="AU1443" s="152" t="s">
        <v>82</v>
      </c>
      <c r="AV1443" s="12" t="s">
        <v>80</v>
      </c>
      <c r="AW1443" s="12" t="s">
        <v>35</v>
      </c>
      <c r="AX1443" s="12" t="s">
        <v>74</v>
      </c>
      <c r="AY1443" s="152" t="s">
        <v>208</v>
      </c>
    </row>
    <row r="1444" spans="2:51" s="13" customFormat="1" ht="12">
      <c r="B1444" s="157"/>
      <c r="D1444" s="145" t="s">
        <v>222</v>
      </c>
      <c r="E1444" s="158" t="s">
        <v>19</v>
      </c>
      <c r="F1444" s="159" t="s">
        <v>80</v>
      </c>
      <c r="H1444" s="160">
        <v>1</v>
      </c>
      <c r="I1444" s="161"/>
      <c r="L1444" s="157"/>
      <c r="M1444" s="162"/>
      <c r="T1444" s="163"/>
      <c r="AT1444" s="158" t="s">
        <v>222</v>
      </c>
      <c r="AU1444" s="158" t="s">
        <v>82</v>
      </c>
      <c r="AV1444" s="13" t="s">
        <v>82</v>
      </c>
      <c r="AW1444" s="13" t="s">
        <v>35</v>
      </c>
      <c r="AX1444" s="13" t="s">
        <v>74</v>
      </c>
      <c r="AY1444" s="158" t="s">
        <v>208</v>
      </c>
    </row>
    <row r="1445" spans="2:51" s="14" customFormat="1" ht="12">
      <c r="B1445" s="164"/>
      <c r="D1445" s="145" t="s">
        <v>222</v>
      </c>
      <c r="E1445" s="165" t="s">
        <v>19</v>
      </c>
      <c r="F1445" s="166" t="s">
        <v>226</v>
      </c>
      <c r="H1445" s="167">
        <v>1</v>
      </c>
      <c r="I1445" s="168"/>
      <c r="L1445" s="164"/>
      <c r="M1445" s="169"/>
      <c r="T1445" s="170"/>
      <c r="AT1445" s="165" t="s">
        <v>222</v>
      </c>
      <c r="AU1445" s="165" t="s">
        <v>82</v>
      </c>
      <c r="AV1445" s="14" t="s">
        <v>112</v>
      </c>
      <c r="AW1445" s="14" t="s">
        <v>35</v>
      </c>
      <c r="AX1445" s="14" t="s">
        <v>80</v>
      </c>
      <c r="AY1445" s="165" t="s">
        <v>208</v>
      </c>
    </row>
    <row r="1446" spans="2:65" s="1" customFormat="1" ht="16.5" customHeight="1">
      <c r="B1446" s="33"/>
      <c r="C1446" s="132" t="s">
        <v>3134</v>
      </c>
      <c r="D1446" s="132" t="s">
        <v>212</v>
      </c>
      <c r="E1446" s="133" t="s">
        <v>3135</v>
      </c>
      <c r="F1446" s="134" t="s">
        <v>3136</v>
      </c>
      <c r="G1446" s="135" t="s">
        <v>367</v>
      </c>
      <c r="H1446" s="136">
        <v>1</v>
      </c>
      <c r="I1446" s="137"/>
      <c r="J1446" s="138">
        <f>ROUND(I1446*H1446,2)</f>
        <v>0</v>
      </c>
      <c r="K1446" s="134" t="s">
        <v>216</v>
      </c>
      <c r="L1446" s="33"/>
      <c r="M1446" s="139" t="s">
        <v>19</v>
      </c>
      <c r="N1446" s="140" t="s">
        <v>45</v>
      </c>
      <c r="P1446" s="141">
        <f>O1446*H1446</f>
        <v>0</v>
      </c>
      <c r="Q1446" s="141">
        <v>0</v>
      </c>
      <c r="R1446" s="141">
        <f>Q1446*H1446</f>
        <v>0</v>
      </c>
      <c r="S1446" s="141">
        <v>0</v>
      </c>
      <c r="T1446" s="142">
        <f>S1446*H1446</f>
        <v>0</v>
      </c>
      <c r="AR1446" s="143" t="s">
        <v>297</v>
      </c>
      <c r="AT1446" s="143" t="s">
        <v>212</v>
      </c>
      <c r="AU1446" s="143" t="s">
        <v>82</v>
      </c>
      <c r="AY1446" s="18" t="s">
        <v>208</v>
      </c>
      <c r="BE1446" s="144">
        <f>IF(N1446="základní",J1446,0)</f>
        <v>0</v>
      </c>
      <c r="BF1446" s="144">
        <f>IF(N1446="snížená",J1446,0)</f>
        <v>0</v>
      </c>
      <c r="BG1446" s="144">
        <f>IF(N1446="zákl. přenesená",J1446,0)</f>
        <v>0</v>
      </c>
      <c r="BH1446" s="144">
        <f>IF(N1446="sníž. přenesená",J1446,0)</f>
        <v>0</v>
      </c>
      <c r="BI1446" s="144">
        <f>IF(N1446="nulová",J1446,0)</f>
        <v>0</v>
      </c>
      <c r="BJ1446" s="18" t="s">
        <v>80</v>
      </c>
      <c r="BK1446" s="144">
        <f>ROUND(I1446*H1446,2)</f>
        <v>0</v>
      </c>
      <c r="BL1446" s="18" t="s">
        <v>297</v>
      </c>
      <c r="BM1446" s="143" t="s">
        <v>3137</v>
      </c>
    </row>
    <row r="1447" spans="2:47" s="1" customFormat="1" ht="12">
      <c r="B1447" s="33"/>
      <c r="D1447" s="145" t="s">
        <v>218</v>
      </c>
      <c r="F1447" s="146" t="s">
        <v>3138</v>
      </c>
      <c r="I1447" s="147"/>
      <c r="L1447" s="33"/>
      <c r="M1447" s="148"/>
      <c r="T1447" s="54"/>
      <c r="AT1447" s="18" t="s">
        <v>218</v>
      </c>
      <c r="AU1447" s="18" t="s">
        <v>82</v>
      </c>
    </row>
    <row r="1448" spans="2:47" s="1" customFormat="1" ht="12">
      <c r="B1448" s="33"/>
      <c r="D1448" s="149" t="s">
        <v>220</v>
      </c>
      <c r="F1448" s="150" t="s">
        <v>3139</v>
      </c>
      <c r="I1448" s="147"/>
      <c r="L1448" s="33"/>
      <c r="M1448" s="148"/>
      <c r="T1448" s="54"/>
      <c r="AT1448" s="18" t="s">
        <v>220</v>
      </c>
      <c r="AU1448" s="18" t="s">
        <v>82</v>
      </c>
    </row>
    <row r="1449" spans="2:65" s="1" customFormat="1" ht="16.5" customHeight="1">
      <c r="B1449" s="33"/>
      <c r="C1449" s="171" t="s">
        <v>3140</v>
      </c>
      <c r="D1449" s="171" t="s">
        <v>242</v>
      </c>
      <c r="E1449" s="172" t="s">
        <v>3141</v>
      </c>
      <c r="F1449" s="173" t="s">
        <v>3142</v>
      </c>
      <c r="G1449" s="174" t="s">
        <v>367</v>
      </c>
      <c r="H1449" s="175">
        <v>1</v>
      </c>
      <c r="I1449" s="176"/>
      <c r="J1449" s="177">
        <f>ROUND(I1449*H1449,2)</f>
        <v>0</v>
      </c>
      <c r="K1449" s="173" t="s">
        <v>19</v>
      </c>
      <c r="L1449" s="178"/>
      <c r="M1449" s="179" t="s">
        <v>19</v>
      </c>
      <c r="N1449" s="180" t="s">
        <v>45</v>
      </c>
      <c r="P1449" s="141">
        <f>O1449*H1449</f>
        <v>0</v>
      </c>
      <c r="Q1449" s="141">
        <v>0.021</v>
      </c>
      <c r="R1449" s="141">
        <f>Q1449*H1449</f>
        <v>0.021</v>
      </c>
      <c r="S1449" s="141">
        <v>0</v>
      </c>
      <c r="T1449" s="142">
        <f>S1449*H1449</f>
        <v>0</v>
      </c>
      <c r="AR1449" s="143" t="s">
        <v>304</v>
      </c>
      <c r="AT1449" s="143" t="s">
        <v>242</v>
      </c>
      <c r="AU1449" s="143" t="s">
        <v>82</v>
      </c>
      <c r="AY1449" s="18" t="s">
        <v>208</v>
      </c>
      <c r="BE1449" s="144">
        <f>IF(N1449="základní",J1449,0)</f>
        <v>0</v>
      </c>
      <c r="BF1449" s="144">
        <f>IF(N1449="snížená",J1449,0)</f>
        <v>0</v>
      </c>
      <c r="BG1449" s="144">
        <f>IF(N1449="zákl. přenesená",J1449,0)</f>
        <v>0</v>
      </c>
      <c r="BH1449" s="144">
        <f>IF(N1449="sníž. přenesená",J1449,0)</f>
        <v>0</v>
      </c>
      <c r="BI1449" s="144">
        <f>IF(N1449="nulová",J1449,0)</f>
        <v>0</v>
      </c>
      <c r="BJ1449" s="18" t="s">
        <v>80</v>
      </c>
      <c r="BK1449" s="144">
        <f>ROUND(I1449*H1449,2)</f>
        <v>0</v>
      </c>
      <c r="BL1449" s="18" t="s">
        <v>297</v>
      </c>
      <c r="BM1449" s="143" t="s">
        <v>3143</v>
      </c>
    </row>
    <row r="1450" spans="2:47" s="1" customFormat="1" ht="12">
      <c r="B1450" s="33"/>
      <c r="D1450" s="145" t="s">
        <v>218</v>
      </c>
      <c r="F1450" s="146" t="s">
        <v>3142</v>
      </c>
      <c r="I1450" s="147"/>
      <c r="L1450" s="33"/>
      <c r="M1450" s="148"/>
      <c r="T1450" s="54"/>
      <c r="AT1450" s="18" t="s">
        <v>218</v>
      </c>
      <c r="AU1450" s="18" t="s">
        <v>82</v>
      </c>
    </row>
    <row r="1451" spans="2:51" s="12" customFormat="1" ht="12">
      <c r="B1451" s="151"/>
      <c r="D1451" s="145" t="s">
        <v>222</v>
      </c>
      <c r="E1451" s="152" t="s">
        <v>19</v>
      </c>
      <c r="F1451" s="153" t="s">
        <v>3144</v>
      </c>
      <c r="H1451" s="152" t="s">
        <v>19</v>
      </c>
      <c r="I1451" s="154"/>
      <c r="L1451" s="151"/>
      <c r="M1451" s="155"/>
      <c r="T1451" s="156"/>
      <c r="AT1451" s="152" t="s">
        <v>222</v>
      </c>
      <c r="AU1451" s="152" t="s">
        <v>82</v>
      </c>
      <c r="AV1451" s="12" t="s">
        <v>80</v>
      </c>
      <c r="AW1451" s="12" t="s">
        <v>35</v>
      </c>
      <c r="AX1451" s="12" t="s">
        <v>74</v>
      </c>
      <c r="AY1451" s="152" t="s">
        <v>208</v>
      </c>
    </row>
    <row r="1452" spans="2:51" s="13" customFormat="1" ht="12">
      <c r="B1452" s="157"/>
      <c r="D1452" s="145" t="s">
        <v>222</v>
      </c>
      <c r="E1452" s="158" t="s">
        <v>19</v>
      </c>
      <c r="F1452" s="159" t="s">
        <v>80</v>
      </c>
      <c r="H1452" s="160">
        <v>1</v>
      </c>
      <c r="I1452" s="161"/>
      <c r="L1452" s="157"/>
      <c r="M1452" s="162"/>
      <c r="T1452" s="163"/>
      <c r="AT1452" s="158" t="s">
        <v>222</v>
      </c>
      <c r="AU1452" s="158" t="s">
        <v>82</v>
      </c>
      <c r="AV1452" s="13" t="s">
        <v>82</v>
      </c>
      <c r="AW1452" s="13" t="s">
        <v>35</v>
      </c>
      <c r="AX1452" s="13" t="s">
        <v>74</v>
      </c>
      <c r="AY1452" s="158" t="s">
        <v>208</v>
      </c>
    </row>
    <row r="1453" spans="2:51" s="14" customFormat="1" ht="12">
      <c r="B1453" s="164"/>
      <c r="D1453" s="145" t="s">
        <v>222</v>
      </c>
      <c r="E1453" s="165" t="s">
        <v>19</v>
      </c>
      <c r="F1453" s="166" t="s">
        <v>226</v>
      </c>
      <c r="H1453" s="167">
        <v>1</v>
      </c>
      <c r="I1453" s="168"/>
      <c r="L1453" s="164"/>
      <c r="M1453" s="169"/>
      <c r="T1453" s="170"/>
      <c r="AT1453" s="165" t="s">
        <v>222</v>
      </c>
      <c r="AU1453" s="165" t="s">
        <v>82</v>
      </c>
      <c r="AV1453" s="14" t="s">
        <v>112</v>
      </c>
      <c r="AW1453" s="14" t="s">
        <v>35</v>
      </c>
      <c r="AX1453" s="14" t="s">
        <v>80</v>
      </c>
      <c r="AY1453" s="165" t="s">
        <v>208</v>
      </c>
    </row>
    <row r="1454" spans="2:65" s="1" customFormat="1" ht="16.5" customHeight="1">
      <c r="B1454" s="33"/>
      <c r="C1454" s="132" t="s">
        <v>3145</v>
      </c>
      <c r="D1454" s="132" t="s">
        <v>212</v>
      </c>
      <c r="E1454" s="133" t="s">
        <v>3146</v>
      </c>
      <c r="F1454" s="134" t="s">
        <v>3147</v>
      </c>
      <c r="G1454" s="135" t="s">
        <v>215</v>
      </c>
      <c r="H1454" s="136">
        <v>1.6</v>
      </c>
      <c r="I1454" s="137"/>
      <c r="J1454" s="138">
        <f>ROUND(I1454*H1454,2)</f>
        <v>0</v>
      </c>
      <c r="K1454" s="134" t="s">
        <v>216</v>
      </c>
      <c r="L1454" s="33"/>
      <c r="M1454" s="139" t="s">
        <v>19</v>
      </c>
      <c r="N1454" s="140" t="s">
        <v>45</v>
      </c>
      <c r="P1454" s="141">
        <f>O1454*H1454</f>
        <v>0</v>
      </c>
      <c r="Q1454" s="141">
        <v>0</v>
      </c>
      <c r="R1454" s="141">
        <f>Q1454*H1454</f>
        <v>0</v>
      </c>
      <c r="S1454" s="141">
        <v>0</v>
      </c>
      <c r="T1454" s="142">
        <f>S1454*H1454</f>
        <v>0</v>
      </c>
      <c r="AR1454" s="143" t="s">
        <v>297</v>
      </c>
      <c r="AT1454" s="143" t="s">
        <v>212</v>
      </c>
      <c r="AU1454" s="143" t="s">
        <v>82</v>
      </c>
      <c r="AY1454" s="18" t="s">
        <v>208</v>
      </c>
      <c r="BE1454" s="144">
        <f>IF(N1454="základní",J1454,0)</f>
        <v>0</v>
      </c>
      <c r="BF1454" s="144">
        <f>IF(N1454="snížená",J1454,0)</f>
        <v>0</v>
      </c>
      <c r="BG1454" s="144">
        <f>IF(N1454="zákl. přenesená",J1454,0)</f>
        <v>0</v>
      </c>
      <c r="BH1454" s="144">
        <f>IF(N1454="sníž. přenesená",J1454,0)</f>
        <v>0</v>
      </c>
      <c r="BI1454" s="144">
        <f>IF(N1454="nulová",J1454,0)</f>
        <v>0</v>
      </c>
      <c r="BJ1454" s="18" t="s">
        <v>80</v>
      </c>
      <c r="BK1454" s="144">
        <f>ROUND(I1454*H1454,2)</f>
        <v>0</v>
      </c>
      <c r="BL1454" s="18" t="s">
        <v>297</v>
      </c>
      <c r="BM1454" s="143" t="s">
        <v>3148</v>
      </c>
    </row>
    <row r="1455" spans="2:47" s="1" customFormat="1" ht="12">
      <c r="B1455" s="33"/>
      <c r="D1455" s="145" t="s">
        <v>218</v>
      </c>
      <c r="F1455" s="146" t="s">
        <v>3149</v>
      </c>
      <c r="I1455" s="147"/>
      <c r="L1455" s="33"/>
      <c r="M1455" s="148"/>
      <c r="T1455" s="54"/>
      <c r="AT1455" s="18" t="s">
        <v>218</v>
      </c>
      <c r="AU1455" s="18" t="s">
        <v>82</v>
      </c>
    </row>
    <row r="1456" spans="2:47" s="1" customFormat="1" ht="12">
      <c r="B1456" s="33"/>
      <c r="D1456" s="149" t="s">
        <v>220</v>
      </c>
      <c r="F1456" s="150" t="s">
        <v>3150</v>
      </c>
      <c r="I1456" s="147"/>
      <c r="L1456" s="33"/>
      <c r="M1456" s="148"/>
      <c r="T1456" s="54"/>
      <c r="AT1456" s="18" t="s">
        <v>220</v>
      </c>
      <c r="AU1456" s="18" t="s">
        <v>82</v>
      </c>
    </row>
    <row r="1457" spans="2:51" s="12" customFormat="1" ht="12">
      <c r="B1457" s="151"/>
      <c r="D1457" s="145" t="s">
        <v>222</v>
      </c>
      <c r="E1457" s="152" t="s">
        <v>19</v>
      </c>
      <c r="F1457" s="153" t="s">
        <v>3151</v>
      </c>
      <c r="H1457" s="152" t="s">
        <v>19</v>
      </c>
      <c r="I1457" s="154"/>
      <c r="L1457" s="151"/>
      <c r="M1457" s="155"/>
      <c r="T1457" s="156"/>
      <c r="AT1457" s="152" t="s">
        <v>222</v>
      </c>
      <c r="AU1457" s="152" t="s">
        <v>82</v>
      </c>
      <c r="AV1457" s="12" t="s">
        <v>80</v>
      </c>
      <c r="AW1457" s="12" t="s">
        <v>35</v>
      </c>
      <c r="AX1457" s="12" t="s">
        <v>74</v>
      </c>
      <c r="AY1457" s="152" t="s">
        <v>208</v>
      </c>
    </row>
    <row r="1458" spans="2:51" s="13" customFormat="1" ht="12">
      <c r="B1458" s="157"/>
      <c r="D1458" s="145" t="s">
        <v>222</v>
      </c>
      <c r="E1458" s="158" t="s">
        <v>19</v>
      </c>
      <c r="F1458" s="159" t="s">
        <v>3152</v>
      </c>
      <c r="H1458" s="160">
        <v>1.6</v>
      </c>
      <c r="I1458" s="161"/>
      <c r="L1458" s="157"/>
      <c r="M1458" s="162"/>
      <c r="T1458" s="163"/>
      <c r="AT1458" s="158" t="s">
        <v>222</v>
      </c>
      <c r="AU1458" s="158" t="s">
        <v>82</v>
      </c>
      <c r="AV1458" s="13" t="s">
        <v>82</v>
      </c>
      <c r="AW1458" s="13" t="s">
        <v>35</v>
      </c>
      <c r="AX1458" s="13" t="s">
        <v>74</v>
      </c>
      <c r="AY1458" s="158" t="s">
        <v>208</v>
      </c>
    </row>
    <row r="1459" spans="2:51" s="14" customFormat="1" ht="12">
      <c r="B1459" s="164"/>
      <c r="D1459" s="145" t="s">
        <v>222</v>
      </c>
      <c r="E1459" s="165" t="s">
        <v>19</v>
      </c>
      <c r="F1459" s="166" t="s">
        <v>226</v>
      </c>
      <c r="H1459" s="167">
        <v>1.6</v>
      </c>
      <c r="I1459" s="168"/>
      <c r="L1459" s="164"/>
      <c r="M1459" s="169"/>
      <c r="T1459" s="170"/>
      <c r="AT1459" s="165" t="s">
        <v>222</v>
      </c>
      <c r="AU1459" s="165" t="s">
        <v>82</v>
      </c>
      <c r="AV1459" s="14" t="s">
        <v>112</v>
      </c>
      <c r="AW1459" s="14" t="s">
        <v>35</v>
      </c>
      <c r="AX1459" s="14" t="s">
        <v>80</v>
      </c>
      <c r="AY1459" s="165" t="s">
        <v>208</v>
      </c>
    </row>
    <row r="1460" spans="2:65" s="1" customFormat="1" ht="16.5" customHeight="1">
      <c r="B1460" s="33"/>
      <c r="C1460" s="171" t="s">
        <v>3153</v>
      </c>
      <c r="D1460" s="171" t="s">
        <v>242</v>
      </c>
      <c r="E1460" s="172" t="s">
        <v>3154</v>
      </c>
      <c r="F1460" s="173" t="s">
        <v>3155</v>
      </c>
      <c r="G1460" s="174" t="s">
        <v>215</v>
      </c>
      <c r="H1460" s="175">
        <v>1.6</v>
      </c>
      <c r="I1460" s="176"/>
      <c r="J1460" s="177">
        <f>ROUND(I1460*H1460,2)</f>
        <v>0</v>
      </c>
      <c r="K1460" s="173" t="s">
        <v>216</v>
      </c>
      <c r="L1460" s="178"/>
      <c r="M1460" s="179" t="s">
        <v>19</v>
      </c>
      <c r="N1460" s="180" t="s">
        <v>45</v>
      </c>
      <c r="P1460" s="141">
        <f>O1460*H1460</f>
        <v>0</v>
      </c>
      <c r="Q1460" s="141">
        <v>0.022</v>
      </c>
      <c r="R1460" s="141">
        <f>Q1460*H1460</f>
        <v>0.0352</v>
      </c>
      <c r="S1460" s="141">
        <v>0</v>
      </c>
      <c r="T1460" s="142">
        <f>S1460*H1460</f>
        <v>0</v>
      </c>
      <c r="AR1460" s="143" t="s">
        <v>304</v>
      </c>
      <c r="AT1460" s="143" t="s">
        <v>242</v>
      </c>
      <c r="AU1460" s="143" t="s">
        <v>82</v>
      </c>
      <c r="AY1460" s="18" t="s">
        <v>208</v>
      </c>
      <c r="BE1460" s="144">
        <f>IF(N1460="základní",J1460,0)</f>
        <v>0</v>
      </c>
      <c r="BF1460" s="144">
        <f>IF(N1460="snížená",J1460,0)</f>
        <v>0</v>
      </c>
      <c r="BG1460" s="144">
        <f>IF(N1460="zákl. přenesená",J1460,0)</f>
        <v>0</v>
      </c>
      <c r="BH1460" s="144">
        <f>IF(N1460="sníž. přenesená",J1460,0)</f>
        <v>0</v>
      </c>
      <c r="BI1460" s="144">
        <f>IF(N1460="nulová",J1460,0)</f>
        <v>0</v>
      </c>
      <c r="BJ1460" s="18" t="s">
        <v>80</v>
      </c>
      <c r="BK1460" s="144">
        <f>ROUND(I1460*H1460,2)</f>
        <v>0</v>
      </c>
      <c r="BL1460" s="18" t="s">
        <v>297</v>
      </c>
      <c r="BM1460" s="143" t="s">
        <v>3156</v>
      </c>
    </row>
    <row r="1461" spans="2:47" s="1" customFormat="1" ht="12">
      <c r="B1461" s="33"/>
      <c r="D1461" s="145" t="s">
        <v>218</v>
      </c>
      <c r="F1461" s="146" t="s">
        <v>3155</v>
      </c>
      <c r="I1461" s="147"/>
      <c r="L1461" s="33"/>
      <c r="M1461" s="148"/>
      <c r="T1461" s="54"/>
      <c r="AT1461" s="18" t="s">
        <v>218</v>
      </c>
      <c r="AU1461" s="18" t="s">
        <v>82</v>
      </c>
    </row>
    <row r="1462" spans="2:65" s="1" customFormat="1" ht="16.5" customHeight="1">
      <c r="B1462" s="33"/>
      <c r="C1462" s="132" t="s">
        <v>3157</v>
      </c>
      <c r="D1462" s="132" t="s">
        <v>212</v>
      </c>
      <c r="E1462" s="133" t="s">
        <v>3158</v>
      </c>
      <c r="F1462" s="134" t="s">
        <v>3159</v>
      </c>
      <c r="G1462" s="135" t="s">
        <v>236</v>
      </c>
      <c r="H1462" s="136">
        <v>7.2</v>
      </c>
      <c r="I1462" s="137"/>
      <c r="J1462" s="138">
        <f>ROUND(I1462*H1462,2)</f>
        <v>0</v>
      </c>
      <c r="K1462" s="134" t="s">
        <v>19</v>
      </c>
      <c r="L1462" s="33"/>
      <c r="M1462" s="139" t="s">
        <v>19</v>
      </c>
      <c r="N1462" s="140" t="s">
        <v>45</v>
      </c>
      <c r="P1462" s="141">
        <f>O1462*H1462</f>
        <v>0</v>
      </c>
      <c r="Q1462" s="141">
        <v>0</v>
      </c>
      <c r="R1462" s="141">
        <f>Q1462*H1462</f>
        <v>0</v>
      </c>
      <c r="S1462" s="141">
        <v>0</v>
      </c>
      <c r="T1462" s="142">
        <f>S1462*H1462</f>
        <v>0</v>
      </c>
      <c r="AR1462" s="143" t="s">
        <v>297</v>
      </c>
      <c r="AT1462" s="143" t="s">
        <v>212</v>
      </c>
      <c r="AU1462" s="143" t="s">
        <v>82</v>
      </c>
      <c r="AY1462" s="18" t="s">
        <v>208</v>
      </c>
      <c r="BE1462" s="144">
        <f>IF(N1462="základní",J1462,0)</f>
        <v>0</v>
      </c>
      <c r="BF1462" s="144">
        <f>IF(N1462="snížená",J1462,0)</f>
        <v>0</v>
      </c>
      <c r="BG1462" s="144">
        <f>IF(N1462="zákl. přenesená",J1462,0)</f>
        <v>0</v>
      </c>
      <c r="BH1462" s="144">
        <f>IF(N1462="sníž. přenesená",J1462,0)</f>
        <v>0</v>
      </c>
      <c r="BI1462" s="144">
        <f>IF(N1462="nulová",J1462,0)</f>
        <v>0</v>
      </c>
      <c r="BJ1462" s="18" t="s">
        <v>80</v>
      </c>
      <c r="BK1462" s="144">
        <f>ROUND(I1462*H1462,2)</f>
        <v>0</v>
      </c>
      <c r="BL1462" s="18" t="s">
        <v>297</v>
      </c>
      <c r="BM1462" s="143" t="s">
        <v>3160</v>
      </c>
    </row>
    <row r="1463" spans="2:47" s="1" customFormat="1" ht="12">
      <c r="B1463" s="33"/>
      <c r="D1463" s="145" t="s">
        <v>218</v>
      </c>
      <c r="F1463" s="146" t="s">
        <v>3161</v>
      </c>
      <c r="I1463" s="147"/>
      <c r="L1463" s="33"/>
      <c r="M1463" s="148"/>
      <c r="T1463" s="54"/>
      <c r="AT1463" s="18" t="s">
        <v>218</v>
      </c>
      <c r="AU1463" s="18" t="s">
        <v>82</v>
      </c>
    </row>
    <row r="1464" spans="2:51" s="13" customFormat="1" ht="12">
      <c r="B1464" s="157"/>
      <c r="D1464" s="145" t="s">
        <v>222</v>
      </c>
      <c r="E1464" s="158" t="s">
        <v>19</v>
      </c>
      <c r="F1464" s="159" t="s">
        <v>3162</v>
      </c>
      <c r="H1464" s="160">
        <v>3.6</v>
      </c>
      <c r="I1464" s="161"/>
      <c r="L1464" s="157"/>
      <c r="M1464" s="162"/>
      <c r="T1464" s="163"/>
      <c r="AT1464" s="158" t="s">
        <v>222</v>
      </c>
      <c r="AU1464" s="158" t="s">
        <v>82</v>
      </c>
      <c r="AV1464" s="13" t="s">
        <v>82</v>
      </c>
      <c r="AW1464" s="13" t="s">
        <v>35</v>
      </c>
      <c r="AX1464" s="13" t="s">
        <v>74</v>
      </c>
      <c r="AY1464" s="158" t="s">
        <v>208</v>
      </c>
    </row>
    <row r="1465" spans="2:51" s="13" customFormat="1" ht="12">
      <c r="B1465" s="157"/>
      <c r="D1465" s="145" t="s">
        <v>222</v>
      </c>
      <c r="E1465" s="158" t="s">
        <v>19</v>
      </c>
      <c r="F1465" s="159" t="s">
        <v>3162</v>
      </c>
      <c r="H1465" s="160">
        <v>3.6</v>
      </c>
      <c r="I1465" s="161"/>
      <c r="L1465" s="157"/>
      <c r="M1465" s="162"/>
      <c r="T1465" s="163"/>
      <c r="AT1465" s="158" t="s">
        <v>222</v>
      </c>
      <c r="AU1465" s="158" t="s">
        <v>82</v>
      </c>
      <c r="AV1465" s="13" t="s">
        <v>82</v>
      </c>
      <c r="AW1465" s="13" t="s">
        <v>35</v>
      </c>
      <c r="AX1465" s="13" t="s">
        <v>74</v>
      </c>
      <c r="AY1465" s="158" t="s">
        <v>208</v>
      </c>
    </row>
    <row r="1466" spans="2:51" s="14" customFormat="1" ht="12">
      <c r="B1466" s="164"/>
      <c r="D1466" s="145" t="s">
        <v>222</v>
      </c>
      <c r="E1466" s="165" t="s">
        <v>19</v>
      </c>
      <c r="F1466" s="166" t="s">
        <v>226</v>
      </c>
      <c r="H1466" s="167">
        <v>7.2</v>
      </c>
      <c r="I1466" s="168"/>
      <c r="L1466" s="164"/>
      <c r="M1466" s="169"/>
      <c r="T1466" s="170"/>
      <c r="AT1466" s="165" t="s">
        <v>222</v>
      </c>
      <c r="AU1466" s="165" t="s">
        <v>82</v>
      </c>
      <c r="AV1466" s="14" t="s">
        <v>112</v>
      </c>
      <c r="AW1466" s="14" t="s">
        <v>35</v>
      </c>
      <c r="AX1466" s="14" t="s">
        <v>80</v>
      </c>
      <c r="AY1466" s="165" t="s">
        <v>208</v>
      </c>
    </row>
    <row r="1467" spans="2:65" s="1" customFormat="1" ht="16.5" customHeight="1">
      <c r="B1467" s="33"/>
      <c r="C1467" s="171" t="s">
        <v>3163</v>
      </c>
      <c r="D1467" s="171" t="s">
        <v>242</v>
      </c>
      <c r="E1467" s="172" t="s">
        <v>3164</v>
      </c>
      <c r="F1467" s="173" t="s">
        <v>3165</v>
      </c>
      <c r="G1467" s="174" t="s">
        <v>236</v>
      </c>
      <c r="H1467" s="175">
        <v>7.2</v>
      </c>
      <c r="I1467" s="176"/>
      <c r="J1467" s="177">
        <f>ROUND(I1467*H1467,2)</f>
        <v>0</v>
      </c>
      <c r="K1467" s="173" t="s">
        <v>19</v>
      </c>
      <c r="L1467" s="178"/>
      <c r="M1467" s="179" t="s">
        <v>19</v>
      </c>
      <c r="N1467" s="180" t="s">
        <v>45</v>
      </c>
      <c r="P1467" s="141">
        <f>O1467*H1467</f>
        <v>0</v>
      </c>
      <c r="Q1467" s="141">
        <v>0.0002</v>
      </c>
      <c r="R1467" s="141">
        <f>Q1467*H1467</f>
        <v>0.00144</v>
      </c>
      <c r="S1467" s="141">
        <v>0</v>
      </c>
      <c r="T1467" s="142">
        <f>S1467*H1467</f>
        <v>0</v>
      </c>
      <c r="AR1467" s="143" t="s">
        <v>304</v>
      </c>
      <c r="AT1467" s="143" t="s">
        <v>242</v>
      </c>
      <c r="AU1467" s="143" t="s">
        <v>82</v>
      </c>
      <c r="AY1467" s="18" t="s">
        <v>208</v>
      </c>
      <c r="BE1467" s="144">
        <f>IF(N1467="základní",J1467,0)</f>
        <v>0</v>
      </c>
      <c r="BF1467" s="144">
        <f>IF(N1467="snížená",J1467,0)</f>
        <v>0</v>
      </c>
      <c r="BG1467" s="144">
        <f>IF(N1467="zákl. přenesená",J1467,0)</f>
        <v>0</v>
      </c>
      <c r="BH1467" s="144">
        <f>IF(N1467="sníž. přenesená",J1467,0)</f>
        <v>0</v>
      </c>
      <c r="BI1467" s="144">
        <f>IF(N1467="nulová",J1467,0)</f>
        <v>0</v>
      </c>
      <c r="BJ1467" s="18" t="s">
        <v>80</v>
      </c>
      <c r="BK1467" s="144">
        <f>ROUND(I1467*H1467,2)</f>
        <v>0</v>
      </c>
      <c r="BL1467" s="18" t="s">
        <v>297</v>
      </c>
      <c r="BM1467" s="143" t="s">
        <v>3166</v>
      </c>
    </row>
    <row r="1468" spans="2:47" s="1" customFormat="1" ht="12">
      <c r="B1468" s="33"/>
      <c r="D1468" s="145" t="s">
        <v>218</v>
      </c>
      <c r="F1468" s="146" t="s">
        <v>3165</v>
      </c>
      <c r="I1468" s="147"/>
      <c r="L1468" s="33"/>
      <c r="M1468" s="148"/>
      <c r="T1468" s="54"/>
      <c r="AT1468" s="18" t="s">
        <v>218</v>
      </c>
      <c r="AU1468" s="18" t="s">
        <v>82</v>
      </c>
    </row>
    <row r="1469" spans="2:65" s="1" customFormat="1" ht="16.5" customHeight="1">
      <c r="B1469" s="33"/>
      <c r="C1469" s="132" t="s">
        <v>3167</v>
      </c>
      <c r="D1469" s="132" t="s">
        <v>212</v>
      </c>
      <c r="E1469" s="133" t="s">
        <v>3168</v>
      </c>
      <c r="F1469" s="134" t="s">
        <v>3169</v>
      </c>
      <c r="G1469" s="135" t="s">
        <v>236</v>
      </c>
      <c r="H1469" s="136">
        <v>172.6</v>
      </c>
      <c r="I1469" s="137"/>
      <c r="J1469" s="138">
        <f>ROUND(I1469*H1469,2)</f>
        <v>0</v>
      </c>
      <c r="K1469" s="134" t="s">
        <v>216</v>
      </c>
      <c r="L1469" s="33"/>
      <c r="M1469" s="139" t="s">
        <v>19</v>
      </c>
      <c r="N1469" s="140" t="s">
        <v>45</v>
      </c>
      <c r="P1469" s="141">
        <f>O1469*H1469</f>
        <v>0</v>
      </c>
      <c r="Q1469" s="141">
        <v>0.00391</v>
      </c>
      <c r="R1469" s="141">
        <f>Q1469*H1469</f>
        <v>0.6748660000000001</v>
      </c>
      <c r="S1469" s="141">
        <v>0</v>
      </c>
      <c r="T1469" s="142">
        <f>S1469*H1469</f>
        <v>0</v>
      </c>
      <c r="AR1469" s="143" t="s">
        <v>297</v>
      </c>
      <c r="AT1469" s="143" t="s">
        <v>212</v>
      </c>
      <c r="AU1469" s="143" t="s">
        <v>82</v>
      </c>
      <c r="AY1469" s="18" t="s">
        <v>208</v>
      </c>
      <c r="BE1469" s="144">
        <f>IF(N1469="základní",J1469,0)</f>
        <v>0</v>
      </c>
      <c r="BF1469" s="144">
        <f>IF(N1469="snížená",J1469,0)</f>
        <v>0</v>
      </c>
      <c r="BG1469" s="144">
        <f>IF(N1469="zákl. přenesená",J1469,0)</f>
        <v>0</v>
      </c>
      <c r="BH1469" s="144">
        <f>IF(N1469="sníž. přenesená",J1469,0)</f>
        <v>0</v>
      </c>
      <c r="BI1469" s="144">
        <f>IF(N1469="nulová",J1469,0)</f>
        <v>0</v>
      </c>
      <c r="BJ1469" s="18" t="s">
        <v>80</v>
      </c>
      <c r="BK1469" s="144">
        <f>ROUND(I1469*H1469,2)</f>
        <v>0</v>
      </c>
      <c r="BL1469" s="18" t="s">
        <v>297</v>
      </c>
      <c r="BM1469" s="143" t="s">
        <v>3170</v>
      </c>
    </row>
    <row r="1470" spans="2:47" s="1" customFormat="1" ht="19.5">
      <c r="B1470" s="33"/>
      <c r="D1470" s="145" t="s">
        <v>218</v>
      </c>
      <c r="F1470" s="146" t="s">
        <v>3171</v>
      </c>
      <c r="I1470" s="147"/>
      <c r="L1470" s="33"/>
      <c r="M1470" s="148"/>
      <c r="T1470" s="54"/>
      <c r="AT1470" s="18" t="s">
        <v>218</v>
      </c>
      <c r="AU1470" s="18" t="s">
        <v>82</v>
      </c>
    </row>
    <row r="1471" spans="2:47" s="1" customFormat="1" ht="12">
      <c r="B1471" s="33"/>
      <c r="D1471" s="149" t="s">
        <v>220</v>
      </c>
      <c r="F1471" s="150" t="s">
        <v>3172</v>
      </c>
      <c r="I1471" s="147"/>
      <c r="L1471" s="33"/>
      <c r="M1471" s="148"/>
      <c r="T1471" s="54"/>
      <c r="AT1471" s="18" t="s">
        <v>220</v>
      </c>
      <c r="AU1471" s="18" t="s">
        <v>82</v>
      </c>
    </row>
    <row r="1472" spans="2:51" s="12" customFormat="1" ht="12">
      <c r="B1472" s="151"/>
      <c r="D1472" s="145" t="s">
        <v>222</v>
      </c>
      <c r="E1472" s="152" t="s">
        <v>19</v>
      </c>
      <c r="F1472" s="153" t="s">
        <v>3173</v>
      </c>
      <c r="H1472" s="152" t="s">
        <v>19</v>
      </c>
      <c r="I1472" s="154"/>
      <c r="L1472" s="151"/>
      <c r="M1472" s="155"/>
      <c r="T1472" s="156"/>
      <c r="AT1472" s="152" t="s">
        <v>222</v>
      </c>
      <c r="AU1472" s="152" t="s">
        <v>82</v>
      </c>
      <c r="AV1472" s="12" t="s">
        <v>80</v>
      </c>
      <c r="AW1472" s="12" t="s">
        <v>35</v>
      </c>
      <c r="AX1472" s="12" t="s">
        <v>74</v>
      </c>
      <c r="AY1472" s="152" t="s">
        <v>208</v>
      </c>
    </row>
    <row r="1473" spans="2:51" s="13" customFormat="1" ht="12">
      <c r="B1473" s="157"/>
      <c r="D1473" s="145" t="s">
        <v>222</v>
      </c>
      <c r="E1473" s="158" t="s">
        <v>19</v>
      </c>
      <c r="F1473" s="159" t="s">
        <v>3174</v>
      </c>
      <c r="H1473" s="160">
        <v>14.3</v>
      </c>
      <c r="I1473" s="161"/>
      <c r="L1473" s="157"/>
      <c r="M1473" s="162"/>
      <c r="T1473" s="163"/>
      <c r="AT1473" s="158" t="s">
        <v>222</v>
      </c>
      <c r="AU1473" s="158" t="s">
        <v>82</v>
      </c>
      <c r="AV1473" s="13" t="s">
        <v>82</v>
      </c>
      <c r="AW1473" s="13" t="s">
        <v>35</v>
      </c>
      <c r="AX1473" s="13" t="s">
        <v>74</v>
      </c>
      <c r="AY1473" s="158" t="s">
        <v>208</v>
      </c>
    </row>
    <row r="1474" spans="2:51" s="12" customFormat="1" ht="12">
      <c r="B1474" s="151"/>
      <c r="D1474" s="145" t="s">
        <v>222</v>
      </c>
      <c r="E1474" s="152" t="s">
        <v>19</v>
      </c>
      <c r="F1474" s="153" t="s">
        <v>3175</v>
      </c>
      <c r="H1474" s="152" t="s">
        <v>19</v>
      </c>
      <c r="I1474" s="154"/>
      <c r="L1474" s="151"/>
      <c r="M1474" s="155"/>
      <c r="T1474" s="156"/>
      <c r="AT1474" s="152" t="s">
        <v>222</v>
      </c>
      <c r="AU1474" s="152" t="s">
        <v>82</v>
      </c>
      <c r="AV1474" s="12" t="s">
        <v>80</v>
      </c>
      <c r="AW1474" s="12" t="s">
        <v>35</v>
      </c>
      <c r="AX1474" s="12" t="s">
        <v>74</v>
      </c>
      <c r="AY1474" s="152" t="s">
        <v>208</v>
      </c>
    </row>
    <row r="1475" spans="2:51" s="13" customFormat="1" ht="12">
      <c r="B1475" s="157"/>
      <c r="D1475" s="145" t="s">
        <v>222</v>
      </c>
      <c r="E1475" s="158" t="s">
        <v>19</v>
      </c>
      <c r="F1475" s="159" t="s">
        <v>3176</v>
      </c>
      <c r="H1475" s="160">
        <v>16</v>
      </c>
      <c r="I1475" s="161"/>
      <c r="L1475" s="157"/>
      <c r="M1475" s="162"/>
      <c r="T1475" s="163"/>
      <c r="AT1475" s="158" t="s">
        <v>222</v>
      </c>
      <c r="AU1475" s="158" t="s">
        <v>82</v>
      </c>
      <c r="AV1475" s="13" t="s">
        <v>82</v>
      </c>
      <c r="AW1475" s="13" t="s">
        <v>35</v>
      </c>
      <c r="AX1475" s="13" t="s">
        <v>74</v>
      </c>
      <c r="AY1475" s="158" t="s">
        <v>208</v>
      </c>
    </row>
    <row r="1476" spans="2:51" s="12" customFormat="1" ht="12">
      <c r="B1476" s="151"/>
      <c r="D1476" s="145" t="s">
        <v>222</v>
      </c>
      <c r="E1476" s="152" t="s">
        <v>19</v>
      </c>
      <c r="F1476" s="153" t="s">
        <v>3177</v>
      </c>
      <c r="H1476" s="152" t="s">
        <v>19</v>
      </c>
      <c r="I1476" s="154"/>
      <c r="L1476" s="151"/>
      <c r="M1476" s="155"/>
      <c r="T1476" s="156"/>
      <c r="AT1476" s="152" t="s">
        <v>222</v>
      </c>
      <c r="AU1476" s="152" t="s">
        <v>82</v>
      </c>
      <c r="AV1476" s="12" t="s">
        <v>80</v>
      </c>
      <c r="AW1476" s="12" t="s">
        <v>35</v>
      </c>
      <c r="AX1476" s="12" t="s">
        <v>74</v>
      </c>
      <c r="AY1476" s="152" t="s">
        <v>208</v>
      </c>
    </row>
    <row r="1477" spans="2:51" s="13" customFormat="1" ht="12">
      <c r="B1477" s="157"/>
      <c r="D1477" s="145" t="s">
        <v>222</v>
      </c>
      <c r="E1477" s="158" t="s">
        <v>19</v>
      </c>
      <c r="F1477" s="159" t="s">
        <v>3178</v>
      </c>
      <c r="H1477" s="160">
        <v>75.3</v>
      </c>
      <c r="I1477" s="161"/>
      <c r="L1477" s="157"/>
      <c r="M1477" s="162"/>
      <c r="T1477" s="163"/>
      <c r="AT1477" s="158" t="s">
        <v>222</v>
      </c>
      <c r="AU1477" s="158" t="s">
        <v>82</v>
      </c>
      <c r="AV1477" s="13" t="s">
        <v>82</v>
      </c>
      <c r="AW1477" s="13" t="s">
        <v>35</v>
      </c>
      <c r="AX1477" s="13" t="s">
        <v>74</v>
      </c>
      <c r="AY1477" s="158" t="s">
        <v>208</v>
      </c>
    </row>
    <row r="1478" spans="2:51" s="12" customFormat="1" ht="12">
      <c r="B1478" s="151"/>
      <c r="D1478" s="145" t="s">
        <v>222</v>
      </c>
      <c r="E1478" s="152" t="s">
        <v>19</v>
      </c>
      <c r="F1478" s="153" t="s">
        <v>3179</v>
      </c>
      <c r="H1478" s="152" t="s">
        <v>19</v>
      </c>
      <c r="I1478" s="154"/>
      <c r="L1478" s="151"/>
      <c r="M1478" s="155"/>
      <c r="T1478" s="156"/>
      <c r="AT1478" s="152" t="s">
        <v>222</v>
      </c>
      <c r="AU1478" s="152" t="s">
        <v>82</v>
      </c>
      <c r="AV1478" s="12" t="s">
        <v>80</v>
      </c>
      <c r="AW1478" s="12" t="s">
        <v>35</v>
      </c>
      <c r="AX1478" s="12" t="s">
        <v>74</v>
      </c>
      <c r="AY1478" s="152" t="s">
        <v>208</v>
      </c>
    </row>
    <row r="1479" spans="2:51" s="13" customFormat="1" ht="12">
      <c r="B1479" s="157"/>
      <c r="D1479" s="145" t="s">
        <v>222</v>
      </c>
      <c r="E1479" s="158" t="s">
        <v>19</v>
      </c>
      <c r="F1479" s="159" t="s">
        <v>3180</v>
      </c>
      <c r="H1479" s="160">
        <v>21.6</v>
      </c>
      <c r="I1479" s="161"/>
      <c r="L1479" s="157"/>
      <c r="M1479" s="162"/>
      <c r="T1479" s="163"/>
      <c r="AT1479" s="158" t="s">
        <v>222</v>
      </c>
      <c r="AU1479" s="158" t="s">
        <v>82</v>
      </c>
      <c r="AV1479" s="13" t="s">
        <v>82</v>
      </c>
      <c r="AW1479" s="13" t="s">
        <v>35</v>
      </c>
      <c r="AX1479" s="13" t="s">
        <v>74</v>
      </c>
      <c r="AY1479" s="158" t="s">
        <v>208</v>
      </c>
    </row>
    <row r="1480" spans="2:51" s="12" customFormat="1" ht="12">
      <c r="B1480" s="151"/>
      <c r="D1480" s="145" t="s">
        <v>222</v>
      </c>
      <c r="E1480" s="152" t="s">
        <v>19</v>
      </c>
      <c r="F1480" s="153" t="s">
        <v>3181</v>
      </c>
      <c r="H1480" s="152" t="s">
        <v>19</v>
      </c>
      <c r="I1480" s="154"/>
      <c r="L1480" s="151"/>
      <c r="M1480" s="155"/>
      <c r="T1480" s="156"/>
      <c r="AT1480" s="152" t="s">
        <v>222</v>
      </c>
      <c r="AU1480" s="152" t="s">
        <v>82</v>
      </c>
      <c r="AV1480" s="12" t="s">
        <v>80</v>
      </c>
      <c r="AW1480" s="12" t="s">
        <v>35</v>
      </c>
      <c r="AX1480" s="12" t="s">
        <v>74</v>
      </c>
      <c r="AY1480" s="152" t="s">
        <v>208</v>
      </c>
    </row>
    <row r="1481" spans="2:51" s="13" customFormat="1" ht="12">
      <c r="B1481" s="157"/>
      <c r="D1481" s="145" t="s">
        <v>222</v>
      </c>
      <c r="E1481" s="158" t="s">
        <v>19</v>
      </c>
      <c r="F1481" s="159" t="s">
        <v>3182</v>
      </c>
      <c r="H1481" s="160">
        <v>12.55</v>
      </c>
      <c r="I1481" s="161"/>
      <c r="L1481" s="157"/>
      <c r="M1481" s="162"/>
      <c r="T1481" s="163"/>
      <c r="AT1481" s="158" t="s">
        <v>222</v>
      </c>
      <c r="AU1481" s="158" t="s">
        <v>82</v>
      </c>
      <c r="AV1481" s="13" t="s">
        <v>82</v>
      </c>
      <c r="AW1481" s="13" t="s">
        <v>35</v>
      </c>
      <c r="AX1481" s="13" t="s">
        <v>74</v>
      </c>
      <c r="AY1481" s="158" t="s">
        <v>208</v>
      </c>
    </row>
    <row r="1482" spans="2:51" s="12" customFormat="1" ht="12">
      <c r="B1482" s="151"/>
      <c r="D1482" s="145" t="s">
        <v>222</v>
      </c>
      <c r="E1482" s="152" t="s">
        <v>19</v>
      </c>
      <c r="F1482" s="153" t="s">
        <v>3183</v>
      </c>
      <c r="H1482" s="152" t="s">
        <v>19</v>
      </c>
      <c r="I1482" s="154"/>
      <c r="L1482" s="151"/>
      <c r="M1482" s="155"/>
      <c r="T1482" s="156"/>
      <c r="AT1482" s="152" t="s">
        <v>222</v>
      </c>
      <c r="AU1482" s="152" t="s">
        <v>82</v>
      </c>
      <c r="AV1482" s="12" t="s">
        <v>80</v>
      </c>
      <c r="AW1482" s="12" t="s">
        <v>35</v>
      </c>
      <c r="AX1482" s="12" t="s">
        <v>74</v>
      </c>
      <c r="AY1482" s="152" t="s">
        <v>208</v>
      </c>
    </row>
    <row r="1483" spans="2:51" s="13" customFormat="1" ht="12">
      <c r="B1483" s="157"/>
      <c r="D1483" s="145" t="s">
        <v>222</v>
      </c>
      <c r="E1483" s="158" t="s">
        <v>19</v>
      </c>
      <c r="F1483" s="159" t="s">
        <v>3182</v>
      </c>
      <c r="H1483" s="160">
        <v>12.55</v>
      </c>
      <c r="I1483" s="161"/>
      <c r="L1483" s="157"/>
      <c r="M1483" s="162"/>
      <c r="T1483" s="163"/>
      <c r="AT1483" s="158" t="s">
        <v>222</v>
      </c>
      <c r="AU1483" s="158" t="s">
        <v>82</v>
      </c>
      <c r="AV1483" s="13" t="s">
        <v>82</v>
      </c>
      <c r="AW1483" s="13" t="s">
        <v>35</v>
      </c>
      <c r="AX1483" s="13" t="s">
        <v>74</v>
      </c>
      <c r="AY1483" s="158" t="s">
        <v>208</v>
      </c>
    </row>
    <row r="1484" spans="2:51" s="12" customFormat="1" ht="12">
      <c r="B1484" s="151"/>
      <c r="D1484" s="145" t="s">
        <v>222</v>
      </c>
      <c r="E1484" s="152" t="s">
        <v>19</v>
      </c>
      <c r="F1484" s="153" t="s">
        <v>3184</v>
      </c>
      <c r="H1484" s="152" t="s">
        <v>19</v>
      </c>
      <c r="I1484" s="154"/>
      <c r="L1484" s="151"/>
      <c r="M1484" s="155"/>
      <c r="T1484" s="156"/>
      <c r="AT1484" s="152" t="s">
        <v>222</v>
      </c>
      <c r="AU1484" s="152" t="s">
        <v>82</v>
      </c>
      <c r="AV1484" s="12" t="s">
        <v>80</v>
      </c>
      <c r="AW1484" s="12" t="s">
        <v>35</v>
      </c>
      <c r="AX1484" s="12" t="s">
        <v>74</v>
      </c>
      <c r="AY1484" s="152" t="s">
        <v>208</v>
      </c>
    </row>
    <row r="1485" spans="2:51" s="13" customFormat="1" ht="12">
      <c r="B1485" s="157"/>
      <c r="D1485" s="145" t="s">
        <v>222</v>
      </c>
      <c r="E1485" s="158" t="s">
        <v>19</v>
      </c>
      <c r="F1485" s="159" t="s">
        <v>3185</v>
      </c>
      <c r="H1485" s="160">
        <v>6</v>
      </c>
      <c r="I1485" s="161"/>
      <c r="L1485" s="157"/>
      <c r="M1485" s="162"/>
      <c r="T1485" s="163"/>
      <c r="AT1485" s="158" t="s">
        <v>222</v>
      </c>
      <c r="AU1485" s="158" t="s">
        <v>82</v>
      </c>
      <c r="AV1485" s="13" t="s">
        <v>82</v>
      </c>
      <c r="AW1485" s="13" t="s">
        <v>35</v>
      </c>
      <c r="AX1485" s="13" t="s">
        <v>74</v>
      </c>
      <c r="AY1485" s="158" t="s">
        <v>208</v>
      </c>
    </row>
    <row r="1486" spans="2:51" s="12" customFormat="1" ht="12">
      <c r="B1486" s="151"/>
      <c r="D1486" s="145" t="s">
        <v>222</v>
      </c>
      <c r="E1486" s="152" t="s">
        <v>19</v>
      </c>
      <c r="F1486" s="153" t="s">
        <v>3186</v>
      </c>
      <c r="H1486" s="152" t="s">
        <v>19</v>
      </c>
      <c r="I1486" s="154"/>
      <c r="L1486" s="151"/>
      <c r="M1486" s="155"/>
      <c r="T1486" s="156"/>
      <c r="AT1486" s="152" t="s">
        <v>222</v>
      </c>
      <c r="AU1486" s="152" t="s">
        <v>82</v>
      </c>
      <c r="AV1486" s="12" t="s">
        <v>80</v>
      </c>
      <c r="AW1486" s="12" t="s">
        <v>35</v>
      </c>
      <c r="AX1486" s="12" t="s">
        <v>74</v>
      </c>
      <c r="AY1486" s="152" t="s">
        <v>208</v>
      </c>
    </row>
    <row r="1487" spans="2:51" s="13" customFormat="1" ht="12">
      <c r="B1487" s="157"/>
      <c r="D1487" s="145" t="s">
        <v>222</v>
      </c>
      <c r="E1487" s="158" t="s">
        <v>19</v>
      </c>
      <c r="F1487" s="159" t="s">
        <v>3174</v>
      </c>
      <c r="H1487" s="160">
        <v>14.3</v>
      </c>
      <c r="I1487" s="161"/>
      <c r="L1487" s="157"/>
      <c r="M1487" s="162"/>
      <c r="T1487" s="163"/>
      <c r="AT1487" s="158" t="s">
        <v>222</v>
      </c>
      <c r="AU1487" s="158" t="s">
        <v>82</v>
      </c>
      <c r="AV1487" s="13" t="s">
        <v>82</v>
      </c>
      <c r="AW1487" s="13" t="s">
        <v>35</v>
      </c>
      <c r="AX1487" s="13" t="s">
        <v>74</v>
      </c>
      <c r="AY1487" s="158" t="s">
        <v>208</v>
      </c>
    </row>
    <row r="1488" spans="2:51" s="14" customFormat="1" ht="12">
      <c r="B1488" s="164"/>
      <c r="D1488" s="145" t="s">
        <v>222</v>
      </c>
      <c r="E1488" s="165" t="s">
        <v>19</v>
      </c>
      <c r="F1488" s="166" t="s">
        <v>226</v>
      </c>
      <c r="H1488" s="167">
        <v>172.6</v>
      </c>
      <c r="I1488" s="168"/>
      <c r="L1488" s="164"/>
      <c r="M1488" s="169"/>
      <c r="T1488" s="170"/>
      <c r="AT1488" s="165" t="s">
        <v>222</v>
      </c>
      <c r="AU1488" s="165" t="s">
        <v>82</v>
      </c>
      <c r="AV1488" s="14" t="s">
        <v>112</v>
      </c>
      <c r="AW1488" s="14" t="s">
        <v>35</v>
      </c>
      <c r="AX1488" s="14" t="s">
        <v>80</v>
      </c>
      <c r="AY1488" s="165" t="s">
        <v>208</v>
      </c>
    </row>
    <row r="1489" spans="2:65" s="1" customFormat="1" ht="16.5" customHeight="1">
      <c r="B1489" s="33"/>
      <c r="C1489" s="171" t="s">
        <v>3187</v>
      </c>
      <c r="D1489" s="171" t="s">
        <v>242</v>
      </c>
      <c r="E1489" s="172" t="s">
        <v>3188</v>
      </c>
      <c r="F1489" s="173" t="s">
        <v>3189</v>
      </c>
      <c r="G1489" s="174" t="s">
        <v>215</v>
      </c>
      <c r="H1489" s="175">
        <v>11.4</v>
      </c>
      <c r="I1489" s="176"/>
      <c r="J1489" s="177">
        <f>ROUND(I1489*H1489,2)</f>
        <v>0</v>
      </c>
      <c r="K1489" s="173" t="s">
        <v>216</v>
      </c>
      <c r="L1489" s="178"/>
      <c r="M1489" s="179" t="s">
        <v>19</v>
      </c>
      <c r="N1489" s="180" t="s">
        <v>45</v>
      </c>
      <c r="P1489" s="141">
        <f>O1489*H1489</f>
        <v>0</v>
      </c>
      <c r="Q1489" s="141">
        <v>0.027</v>
      </c>
      <c r="R1489" s="141">
        <f>Q1489*H1489</f>
        <v>0.3078</v>
      </c>
      <c r="S1489" s="141">
        <v>0</v>
      </c>
      <c r="T1489" s="142">
        <f>S1489*H1489</f>
        <v>0</v>
      </c>
      <c r="AR1489" s="143" t="s">
        <v>304</v>
      </c>
      <c r="AT1489" s="143" t="s">
        <v>242</v>
      </c>
      <c r="AU1489" s="143" t="s">
        <v>82</v>
      </c>
      <c r="AY1489" s="18" t="s">
        <v>208</v>
      </c>
      <c r="BE1489" s="144">
        <f>IF(N1489="základní",J1489,0)</f>
        <v>0</v>
      </c>
      <c r="BF1489" s="144">
        <f>IF(N1489="snížená",J1489,0)</f>
        <v>0</v>
      </c>
      <c r="BG1489" s="144">
        <f>IF(N1489="zákl. přenesená",J1489,0)</f>
        <v>0</v>
      </c>
      <c r="BH1489" s="144">
        <f>IF(N1489="sníž. přenesená",J1489,0)</f>
        <v>0</v>
      </c>
      <c r="BI1489" s="144">
        <f>IF(N1489="nulová",J1489,0)</f>
        <v>0</v>
      </c>
      <c r="BJ1489" s="18" t="s">
        <v>80</v>
      </c>
      <c r="BK1489" s="144">
        <f>ROUND(I1489*H1489,2)</f>
        <v>0</v>
      </c>
      <c r="BL1489" s="18" t="s">
        <v>297</v>
      </c>
      <c r="BM1489" s="143" t="s">
        <v>3190</v>
      </c>
    </row>
    <row r="1490" spans="2:47" s="1" customFormat="1" ht="12">
      <c r="B1490" s="33"/>
      <c r="D1490" s="145" t="s">
        <v>218</v>
      </c>
      <c r="F1490" s="146" t="s">
        <v>3189</v>
      </c>
      <c r="I1490" s="147"/>
      <c r="L1490" s="33"/>
      <c r="M1490" s="148"/>
      <c r="T1490" s="54"/>
      <c r="AT1490" s="18" t="s">
        <v>218</v>
      </c>
      <c r="AU1490" s="18" t="s">
        <v>82</v>
      </c>
    </row>
    <row r="1491" spans="2:65" s="1" customFormat="1" ht="16.5" customHeight="1">
      <c r="B1491" s="33"/>
      <c r="C1491" s="171" t="s">
        <v>3191</v>
      </c>
      <c r="D1491" s="171" t="s">
        <v>242</v>
      </c>
      <c r="E1491" s="172" t="s">
        <v>3192</v>
      </c>
      <c r="F1491" s="173" t="s">
        <v>3193</v>
      </c>
      <c r="G1491" s="174" t="s">
        <v>215</v>
      </c>
      <c r="H1491" s="175">
        <v>109.79</v>
      </c>
      <c r="I1491" s="176"/>
      <c r="J1491" s="177">
        <f>ROUND(I1491*H1491,2)</f>
        <v>0</v>
      </c>
      <c r="K1491" s="173" t="s">
        <v>216</v>
      </c>
      <c r="L1491" s="178"/>
      <c r="M1491" s="179" t="s">
        <v>19</v>
      </c>
      <c r="N1491" s="180" t="s">
        <v>45</v>
      </c>
      <c r="P1491" s="141">
        <f>O1491*H1491</f>
        <v>0</v>
      </c>
      <c r="Q1491" s="141">
        <v>0.02741</v>
      </c>
      <c r="R1491" s="141">
        <f>Q1491*H1491</f>
        <v>3.0093439</v>
      </c>
      <c r="S1491" s="141">
        <v>0</v>
      </c>
      <c r="T1491" s="142">
        <f>S1491*H1491</f>
        <v>0</v>
      </c>
      <c r="AR1491" s="143" t="s">
        <v>304</v>
      </c>
      <c r="AT1491" s="143" t="s">
        <v>242</v>
      </c>
      <c r="AU1491" s="143" t="s">
        <v>82</v>
      </c>
      <c r="AY1491" s="18" t="s">
        <v>208</v>
      </c>
      <c r="BE1491" s="144">
        <f>IF(N1491="základní",J1491,0)</f>
        <v>0</v>
      </c>
      <c r="BF1491" s="144">
        <f>IF(N1491="snížená",J1491,0)</f>
        <v>0</v>
      </c>
      <c r="BG1491" s="144">
        <f>IF(N1491="zákl. přenesená",J1491,0)</f>
        <v>0</v>
      </c>
      <c r="BH1491" s="144">
        <f>IF(N1491="sníž. přenesená",J1491,0)</f>
        <v>0</v>
      </c>
      <c r="BI1491" s="144">
        <f>IF(N1491="nulová",J1491,0)</f>
        <v>0</v>
      </c>
      <c r="BJ1491" s="18" t="s">
        <v>80</v>
      </c>
      <c r="BK1491" s="144">
        <f>ROUND(I1491*H1491,2)</f>
        <v>0</v>
      </c>
      <c r="BL1491" s="18" t="s">
        <v>297</v>
      </c>
      <c r="BM1491" s="143" t="s">
        <v>3194</v>
      </c>
    </row>
    <row r="1492" spans="2:47" s="1" customFormat="1" ht="12">
      <c r="B1492" s="33"/>
      <c r="D1492" s="145" t="s">
        <v>218</v>
      </c>
      <c r="F1492" s="146" t="s">
        <v>3193</v>
      </c>
      <c r="I1492" s="147"/>
      <c r="L1492" s="33"/>
      <c r="M1492" s="148"/>
      <c r="T1492" s="54"/>
      <c r="AT1492" s="18" t="s">
        <v>218</v>
      </c>
      <c r="AU1492" s="18" t="s">
        <v>82</v>
      </c>
    </row>
    <row r="1493" spans="2:65" s="1" customFormat="1" ht="16.5" customHeight="1">
      <c r="B1493" s="33"/>
      <c r="C1493" s="132" t="s">
        <v>3195</v>
      </c>
      <c r="D1493" s="132" t="s">
        <v>212</v>
      </c>
      <c r="E1493" s="133" t="s">
        <v>3196</v>
      </c>
      <c r="F1493" s="134" t="s">
        <v>3197</v>
      </c>
      <c r="G1493" s="135" t="s">
        <v>236</v>
      </c>
      <c r="H1493" s="136">
        <v>177.4</v>
      </c>
      <c r="I1493" s="137"/>
      <c r="J1493" s="138">
        <f>ROUND(I1493*H1493,2)</f>
        <v>0</v>
      </c>
      <c r="K1493" s="134" t="s">
        <v>216</v>
      </c>
      <c r="L1493" s="33"/>
      <c r="M1493" s="139" t="s">
        <v>19</v>
      </c>
      <c r="N1493" s="140" t="s">
        <v>45</v>
      </c>
      <c r="P1493" s="141">
        <f>O1493*H1493</f>
        <v>0</v>
      </c>
      <c r="Q1493" s="141">
        <v>6.454E-05</v>
      </c>
      <c r="R1493" s="141">
        <f>Q1493*H1493</f>
        <v>0.011449396</v>
      </c>
      <c r="S1493" s="141">
        <v>0</v>
      </c>
      <c r="T1493" s="142">
        <f>S1493*H1493</f>
        <v>0</v>
      </c>
      <c r="AR1493" s="143" t="s">
        <v>297</v>
      </c>
      <c r="AT1493" s="143" t="s">
        <v>212</v>
      </c>
      <c r="AU1493" s="143" t="s">
        <v>82</v>
      </c>
      <c r="AY1493" s="18" t="s">
        <v>208</v>
      </c>
      <c r="BE1493" s="144">
        <f>IF(N1493="základní",J1493,0)</f>
        <v>0</v>
      </c>
      <c r="BF1493" s="144">
        <f>IF(N1493="snížená",J1493,0)</f>
        <v>0</v>
      </c>
      <c r="BG1493" s="144">
        <f>IF(N1493="zákl. přenesená",J1493,0)</f>
        <v>0</v>
      </c>
      <c r="BH1493" s="144">
        <f>IF(N1493="sníž. přenesená",J1493,0)</f>
        <v>0</v>
      </c>
      <c r="BI1493" s="144">
        <f>IF(N1493="nulová",J1493,0)</f>
        <v>0</v>
      </c>
      <c r="BJ1493" s="18" t="s">
        <v>80</v>
      </c>
      <c r="BK1493" s="144">
        <f>ROUND(I1493*H1493,2)</f>
        <v>0</v>
      </c>
      <c r="BL1493" s="18" t="s">
        <v>297</v>
      </c>
      <c r="BM1493" s="143" t="s">
        <v>3198</v>
      </c>
    </row>
    <row r="1494" spans="2:47" s="1" customFormat="1" ht="12">
      <c r="B1494" s="33"/>
      <c r="D1494" s="145" t="s">
        <v>218</v>
      </c>
      <c r="F1494" s="146" t="s">
        <v>3199</v>
      </c>
      <c r="I1494" s="147"/>
      <c r="L1494" s="33"/>
      <c r="M1494" s="148"/>
      <c r="T1494" s="54"/>
      <c r="AT1494" s="18" t="s">
        <v>218</v>
      </c>
      <c r="AU1494" s="18" t="s">
        <v>82</v>
      </c>
    </row>
    <row r="1495" spans="2:47" s="1" customFormat="1" ht="12">
      <c r="B1495" s="33"/>
      <c r="D1495" s="149" t="s">
        <v>220</v>
      </c>
      <c r="F1495" s="150" t="s">
        <v>3200</v>
      </c>
      <c r="I1495" s="147"/>
      <c r="L1495" s="33"/>
      <c r="M1495" s="148"/>
      <c r="T1495" s="54"/>
      <c r="AT1495" s="18" t="s">
        <v>220</v>
      </c>
      <c r="AU1495" s="18" t="s">
        <v>82</v>
      </c>
    </row>
    <row r="1496" spans="2:51" s="13" customFormat="1" ht="12">
      <c r="B1496" s="157"/>
      <c r="D1496" s="145" t="s">
        <v>222</v>
      </c>
      <c r="E1496" s="158" t="s">
        <v>19</v>
      </c>
      <c r="F1496" s="159" t="s">
        <v>3201</v>
      </c>
      <c r="H1496" s="160">
        <v>28.6</v>
      </c>
      <c r="I1496" s="161"/>
      <c r="L1496" s="157"/>
      <c r="M1496" s="162"/>
      <c r="T1496" s="163"/>
      <c r="AT1496" s="158" t="s">
        <v>222</v>
      </c>
      <c r="AU1496" s="158" t="s">
        <v>82</v>
      </c>
      <c r="AV1496" s="13" t="s">
        <v>82</v>
      </c>
      <c r="AW1496" s="13" t="s">
        <v>35</v>
      </c>
      <c r="AX1496" s="13" t="s">
        <v>74</v>
      </c>
      <c r="AY1496" s="158" t="s">
        <v>208</v>
      </c>
    </row>
    <row r="1497" spans="2:51" s="13" customFormat="1" ht="12">
      <c r="B1497" s="157"/>
      <c r="D1497" s="145" t="s">
        <v>222</v>
      </c>
      <c r="E1497" s="158" t="s">
        <v>19</v>
      </c>
      <c r="F1497" s="159" t="s">
        <v>3202</v>
      </c>
      <c r="H1497" s="160">
        <v>16</v>
      </c>
      <c r="I1497" s="161"/>
      <c r="L1497" s="157"/>
      <c r="M1497" s="162"/>
      <c r="T1497" s="163"/>
      <c r="AT1497" s="158" t="s">
        <v>222</v>
      </c>
      <c r="AU1497" s="158" t="s">
        <v>82</v>
      </c>
      <c r="AV1497" s="13" t="s">
        <v>82</v>
      </c>
      <c r="AW1497" s="13" t="s">
        <v>35</v>
      </c>
      <c r="AX1497" s="13" t="s">
        <v>74</v>
      </c>
      <c r="AY1497" s="158" t="s">
        <v>208</v>
      </c>
    </row>
    <row r="1498" spans="2:51" s="13" customFormat="1" ht="12">
      <c r="B1498" s="157"/>
      <c r="D1498" s="145" t="s">
        <v>222</v>
      </c>
      <c r="E1498" s="158" t="s">
        <v>19</v>
      </c>
      <c r="F1498" s="159" t="s">
        <v>3203</v>
      </c>
      <c r="H1498" s="160">
        <v>10.8</v>
      </c>
      <c r="I1498" s="161"/>
      <c r="L1498" s="157"/>
      <c r="M1498" s="162"/>
      <c r="T1498" s="163"/>
      <c r="AT1498" s="158" t="s">
        <v>222</v>
      </c>
      <c r="AU1498" s="158" t="s">
        <v>82</v>
      </c>
      <c r="AV1498" s="13" t="s">
        <v>82</v>
      </c>
      <c r="AW1498" s="13" t="s">
        <v>35</v>
      </c>
      <c r="AX1498" s="13" t="s">
        <v>74</v>
      </c>
      <c r="AY1498" s="158" t="s">
        <v>208</v>
      </c>
    </row>
    <row r="1499" spans="2:51" s="13" customFormat="1" ht="12">
      <c r="B1499" s="157"/>
      <c r="D1499" s="145" t="s">
        <v>222</v>
      </c>
      <c r="E1499" s="158" t="s">
        <v>19</v>
      </c>
      <c r="F1499" s="159" t="s">
        <v>3204</v>
      </c>
      <c r="H1499" s="160">
        <v>50.2</v>
      </c>
      <c r="I1499" s="161"/>
      <c r="L1499" s="157"/>
      <c r="M1499" s="162"/>
      <c r="T1499" s="163"/>
      <c r="AT1499" s="158" t="s">
        <v>222</v>
      </c>
      <c r="AU1499" s="158" t="s">
        <v>82</v>
      </c>
      <c r="AV1499" s="13" t="s">
        <v>82</v>
      </c>
      <c r="AW1499" s="13" t="s">
        <v>35</v>
      </c>
      <c r="AX1499" s="13" t="s">
        <v>74</v>
      </c>
      <c r="AY1499" s="158" t="s">
        <v>208</v>
      </c>
    </row>
    <row r="1500" spans="2:51" s="13" customFormat="1" ht="12">
      <c r="B1500" s="157"/>
      <c r="D1500" s="145" t="s">
        <v>222</v>
      </c>
      <c r="E1500" s="158" t="s">
        <v>19</v>
      </c>
      <c r="F1500" s="159" t="s">
        <v>3203</v>
      </c>
      <c r="H1500" s="160">
        <v>10.8</v>
      </c>
      <c r="I1500" s="161"/>
      <c r="L1500" s="157"/>
      <c r="M1500" s="162"/>
      <c r="T1500" s="163"/>
      <c r="AT1500" s="158" t="s">
        <v>222</v>
      </c>
      <c r="AU1500" s="158" t="s">
        <v>82</v>
      </c>
      <c r="AV1500" s="13" t="s">
        <v>82</v>
      </c>
      <c r="AW1500" s="13" t="s">
        <v>35</v>
      </c>
      <c r="AX1500" s="13" t="s">
        <v>74</v>
      </c>
      <c r="AY1500" s="158" t="s">
        <v>208</v>
      </c>
    </row>
    <row r="1501" spans="2:51" s="13" customFormat="1" ht="12">
      <c r="B1501" s="157"/>
      <c r="D1501" s="145" t="s">
        <v>222</v>
      </c>
      <c r="E1501" s="158" t="s">
        <v>19</v>
      </c>
      <c r="F1501" s="159" t="s">
        <v>3204</v>
      </c>
      <c r="H1501" s="160">
        <v>50.2</v>
      </c>
      <c r="I1501" s="161"/>
      <c r="L1501" s="157"/>
      <c r="M1501" s="162"/>
      <c r="T1501" s="163"/>
      <c r="AT1501" s="158" t="s">
        <v>222</v>
      </c>
      <c r="AU1501" s="158" t="s">
        <v>82</v>
      </c>
      <c r="AV1501" s="13" t="s">
        <v>82</v>
      </c>
      <c r="AW1501" s="13" t="s">
        <v>35</v>
      </c>
      <c r="AX1501" s="13" t="s">
        <v>74</v>
      </c>
      <c r="AY1501" s="158" t="s">
        <v>208</v>
      </c>
    </row>
    <row r="1502" spans="2:51" s="13" customFormat="1" ht="12">
      <c r="B1502" s="157"/>
      <c r="D1502" s="145" t="s">
        <v>222</v>
      </c>
      <c r="E1502" s="158" t="s">
        <v>19</v>
      </c>
      <c r="F1502" s="159" t="s">
        <v>3203</v>
      </c>
      <c r="H1502" s="160">
        <v>10.8</v>
      </c>
      <c r="I1502" s="161"/>
      <c r="L1502" s="157"/>
      <c r="M1502" s="162"/>
      <c r="T1502" s="163"/>
      <c r="AT1502" s="158" t="s">
        <v>222</v>
      </c>
      <c r="AU1502" s="158" t="s">
        <v>82</v>
      </c>
      <c r="AV1502" s="13" t="s">
        <v>82</v>
      </c>
      <c r="AW1502" s="13" t="s">
        <v>35</v>
      </c>
      <c r="AX1502" s="13" t="s">
        <v>74</v>
      </c>
      <c r="AY1502" s="158" t="s">
        <v>208</v>
      </c>
    </row>
    <row r="1503" spans="2:51" s="14" customFormat="1" ht="12">
      <c r="B1503" s="164"/>
      <c r="D1503" s="145" t="s">
        <v>222</v>
      </c>
      <c r="E1503" s="165" t="s">
        <v>19</v>
      </c>
      <c r="F1503" s="166" t="s">
        <v>226</v>
      </c>
      <c r="H1503" s="167">
        <v>177.4</v>
      </c>
      <c r="I1503" s="168"/>
      <c r="L1503" s="164"/>
      <c r="M1503" s="169"/>
      <c r="T1503" s="170"/>
      <c r="AT1503" s="165" t="s">
        <v>222</v>
      </c>
      <c r="AU1503" s="165" t="s">
        <v>82</v>
      </c>
      <c r="AV1503" s="14" t="s">
        <v>112</v>
      </c>
      <c r="AW1503" s="14" t="s">
        <v>35</v>
      </c>
      <c r="AX1503" s="14" t="s">
        <v>80</v>
      </c>
      <c r="AY1503" s="165" t="s">
        <v>208</v>
      </c>
    </row>
    <row r="1504" spans="2:65" s="1" customFormat="1" ht="16.5" customHeight="1">
      <c r="B1504" s="33"/>
      <c r="C1504" s="132" t="s">
        <v>3205</v>
      </c>
      <c r="D1504" s="132" t="s">
        <v>212</v>
      </c>
      <c r="E1504" s="133" t="s">
        <v>3206</v>
      </c>
      <c r="F1504" s="134" t="s">
        <v>3207</v>
      </c>
      <c r="G1504" s="135" t="s">
        <v>236</v>
      </c>
      <c r="H1504" s="136">
        <v>177.4</v>
      </c>
      <c r="I1504" s="137"/>
      <c r="J1504" s="138">
        <f>ROUND(I1504*H1504,2)</f>
        <v>0</v>
      </c>
      <c r="K1504" s="134" t="s">
        <v>216</v>
      </c>
      <c r="L1504" s="33"/>
      <c r="M1504" s="139" t="s">
        <v>19</v>
      </c>
      <c r="N1504" s="140" t="s">
        <v>45</v>
      </c>
      <c r="P1504" s="141">
        <f>O1504*H1504</f>
        <v>0</v>
      </c>
      <c r="Q1504" s="141">
        <v>7.474E-05</v>
      </c>
      <c r="R1504" s="141">
        <f>Q1504*H1504</f>
        <v>0.013258876000000001</v>
      </c>
      <c r="S1504" s="141">
        <v>0</v>
      </c>
      <c r="T1504" s="142">
        <f>S1504*H1504</f>
        <v>0</v>
      </c>
      <c r="AR1504" s="143" t="s">
        <v>297</v>
      </c>
      <c r="AT1504" s="143" t="s">
        <v>212</v>
      </c>
      <c r="AU1504" s="143" t="s">
        <v>82</v>
      </c>
      <c r="AY1504" s="18" t="s">
        <v>208</v>
      </c>
      <c r="BE1504" s="144">
        <f>IF(N1504="základní",J1504,0)</f>
        <v>0</v>
      </c>
      <c r="BF1504" s="144">
        <f>IF(N1504="snížená",J1504,0)</f>
        <v>0</v>
      </c>
      <c r="BG1504" s="144">
        <f>IF(N1504="zákl. přenesená",J1504,0)</f>
        <v>0</v>
      </c>
      <c r="BH1504" s="144">
        <f>IF(N1504="sníž. přenesená",J1504,0)</f>
        <v>0</v>
      </c>
      <c r="BI1504" s="144">
        <f>IF(N1504="nulová",J1504,0)</f>
        <v>0</v>
      </c>
      <c r="BJ1504" s="18" t="s">
        <v>80</v>
      </c>
      <c r="BK1504" s="144">
        <f>ROUND(I1504*H1504,2)</f>
        <v>0</v>
      </c>
      <c r="BL1504" s="18" t="s">
        <v>297</v>
      </c>
      <c r="BM1504" s="143" t="s">
        <v>3208</v>
      </c>
    </row>
    <row r="1505" spans="2:47" s="1" customFormat="1" ht="12">
      <c r="B1505" s="33"/>
      <c r="D1505" s="145" t="s">
        <v>218</v>
      </c>
      <c r="F1505" s="146" t="s">
        <v>3209</v>
      </c>
      <c r="I1505" s="147"/>
      <c r="L1505" s="33"/>
      <c r="M1505" s="148"/>
      <c r="T1505" s="54"/>
      <c r="AT1505" s="18" t="s">
        <v>218</v>
      </c>
      <c r="AU1505" s="18" t="s">
        <v>82</v>
      </c>
    </row>
    <row r="1506" spans="2:47" s="1" customFormat="1" ht="12">
      <c r="B1506" s="33"/>
      <c r="D1506" s="149" t="s">
        <v>220</v>
      </c>
      <c r="F1506" s="150" t="s">
        <v>3210</v>
      </c>
      <c r="I1506" s="147"/>
      <c r="L1506" s="33"/>
      <c r="M1506" s="148"/>
      <c r="T1506" s="54"/>
      <c r="AT1506" s="18" t="s">
        <v>220</v>
      </c>
      <c r="AU1506" s="18" t="s">
        <v>82</v>
      </c>
    </row>
    <row r="1507" spans="2:65" s="1" customFormat="1" ht="16.5" customHeight="1">
      <c r="B1507" s="33"/>
      <c r="C1507" s="132" t="s">
        <v>3211</v>
      </c>
      <c r="D1507" s="132" t="s">
        <v>212</v>
      </c>
      <c r="E1507" s="133" t="s">
        <v>3212</v>
      </c>
      <c r="F1507" s="134" t="s">
        <v>3213</v>
      </c>
      <c r="G1507" s="135" t="s">
        <v>367</v>
      </c>
      <c r="H1507" s="136">
        <v>2</v>
      </c>
      <c r="I1507" s="137"/>
      <c r="J1507" s="138">
        <f>ROUND(I1507*H1507,2)</f>
        <v>0</v>
      </c>
      <c r="K1507" s="134" t="s">
        <v>216</v>
      </c>
      <c r="L1507" s="33"/>
      <c r="M1507" s="139" t="s">
        <v>19</v>
      </c>
      <c r="N1507" s="140" t="s">
        <v>45</v>
      </c>
      <c r="P1507" s="141">
        <f>O1507*H1507</f>
        <v>0</v>
      </c>
      <c r="Q1507" s="141">
        <v>0</v>
      </c>
      <c r="R1507" s="141">
        <f>Q1507*H1507</f>
        <v>0</v>
      </c>
      <c r="S1507" s="141">
        <v>0</v>
      </c>
      <c r="T1507" s="142">
        <f>S1507*H1507</f>
        <v>0</v>
      </c>
      <c r="AR1507" s="143" t="s">
        <v>297</v>
      </c>
      <c r="AT1507" s="143" t="s">
        <v>212</v>
      </c>
      <c r="AU1507" s="143" t="s">
        <v>82</v>
      </c>
      <c r="AY1507" s="18" t="s">
        <v>208</v>
      </c>
      <c r="BE1507" s="144">
        <f>IF(N1507="základní",J1507,0)</f>
        <v>0</v>
      </c>
      <c r="BF1507" s="144">
        <f>IF(N1507="snížená",J1507,0)</f>
        <v>0</v>
      </c>
      <c r="BG1507" s="144">
        <f>IF(N1507="zákl. přenesená",J1507,0)</f>
        <v>0</v>
      </c>
      <c r="BH1507" s="144">
        <f>IF(N1507="sníž. přenesená",J1507,0)</f>
        <v>0</v>
      </c>
      <c r="BI1507" s="144">
        <f>IF(N1507="nulová",J1507,0)</f>
        <v>0</v>
      </c>
      <c r="BJ1507" s="18" t="s">
        <v>80</v>
      </c>
      <c r="BK1507" s="144">
        <f>ROUND(I1507*H1507,2)</f>
        <v>0</v>
      </c>
      <c r="BL1507" s="18" t="s">
        <v>297</v>
      </c>
      <c r="BM1507" s="143" t="s">
        <v>3214</v>
      </c>
    </row>
    <row r="1508" spans="2:47" s="1" customFormat="1" ht="12">
      <c r="B1508" s="33"/>
      <c r="D1508" s="145" t="s">
        <v>218</v>
      </c>
      <c r="F1508" s="146" t="s">
        <v>3215</v>
      </c>
      <c r="I1508" s="147"/>
      <c r="L1508" s="33"/>
      <c r="M1508" s="148"/>
      <c r="T1508" s="54"/>
      <c r="AT1508" s="18" t="s">
        <v>218</v>
      </c>
      <c r="AU1508" s="18" t="s">
        <v>82</v>
      </c>
    </row>
    <row r="1509" spans="2:47" s="1" customFormat="1" ht="12">
      <c r="B1509" s="33"/>
      <c r="D1509" s="149" t="s">
        <v>220</v>
      </c>
      <c r="F1509" s="150" t="s">
        <v>3216</v>
      </c>
      <c r="I1509" s="147"/>
      <c r="L1509" s="33"/>
      <c r="M1509" s="148"/>
      <c r="T1509" s="54"/>
      <c r="AT1509" s="18" t="s">
        <v>220</v>
      </c>
      <c r="AU1509" s="18" t="s">
        <v>82</v>
      </c>
    </row>
    <row r="1510" spans="2:65" s="1" customFormat="1" ht="16.5" customHeight="1">
      <c r="B1510" s="33"/>
      <c r="C1510" s="171" t="s">
        <v>3217</v>
      </c>
      <c r="D1510" s="171" t="s">
        <v>242</v>
      </c>
      <c r="E1510" s="172" t="s">
        <v>3218</v>
      </c>
      <c r="F1510" s="173" t="s">
        <v>3219</v>
      </c>
      <c r="G1510" s="174" t="s">
        <v>215</v>
      </c>
      <c r="H1510" s="175">
        <v>8.64</v>
      </c>
      <c r="I1510" s="176"/>
      <c r="J1510" s="177">
        <f>ROUND(I1510*H1510,2)</f>
        <v>0</v>
      </c>
      <c r="K1510" s="173" t="s">
        <v>216</v>
      </c>
      <c r="L1510" s="178"/>
      <c r="M1510" s="179" t="s">
        <v>19</v>
      </c>
      <c r="N1510" s="180" t="s">
        <v>45</v>
      </c>
      <c r="P1510" s="141">
        <f>O1510*H1510</f>
        <v>0</v>
      </c>
      <c r="Q1510" s="141">
        <v>0.02997</v>
      </c>
      <c r="R1510" s="141">
        <f>Q1510*H1510</f>
        <v>0.2589408</v>
      </c>
      <c r="S1510" s="141">
        <v>0</v>
      </c>
      <c r="T1510" s="142">
        <f>S1510*H1510</f>
        <v>0</v>
      </c>
      <c r="AR1510" s="143" t="s">
        <v>304</v>
      </c>
      <c r="AT1510" s="143" t="s">
        <v>242</v>
      </c>
      <c r="AU1510" s="143" t="s">
        <v>82</v>
      </c>
      <c r="AY1510" s="18" t="s">
        <v>208</v>
      </c>
      <c r="BE1510" s="144">
        <f>IF(N1510="základní",J1510,0)</f>
        <v>0</v>
      </c>
      <c r="BF1510" s="144">
        <f>IF(N1510="snížená",J1510,0)</f>
        <v>0</v>
      </c>
      <c r="BG1510" s="144">
        <f>IF(N1510="zákl. přenesená",J1510,0)</f>
        <v>0</v>
      </c>
      <c r="BH1510" s="144">
        <f>IF(N1510="sníž. přenesená",J1510,0)</f>
        <v>0</v>
      </c>
      <c r="BI1510" s="144">
        <f>IF(N1510="nulová",J1510,0)</f>
        <v>0</v>
      </c>
      <c r="BJ1510" s="18" t="s">
        <v>80</v>
      </c>
      <c r="BK1510" s="144">
        <f>ROUND(I1510*H1510,2)</f>
        <v>0</v>
      </c>
      <c r="BL1510" s="18" t="s">
        <v>297</v>
      </c>
      <c r="BM1510" s="143" t="s">
        <v>3220</v>
      </c>
    </row>
    <row r="1511" spans="2:47" s="1" customFormat="1" ht="12">
      <c r="B1511" s="33"/>
      <c r="D1511" s="145" t="s">
        <v>218</v>
      </c>
      <c r="F1511" s="146" t="s">
        <v>3219</v>
      </c>
      <c r="I1511" s="147"/>
      <c r="L1511" s="33"/>
      <c r="M1511" s="148"/>
      <c r="T1511" s="54"/>
      <c r="AT1511" s="18" t="s">
        <v>218</v>
      </c>
      <c r="AU1511" s="18" t="s">
        <v>82</v>
      </c>
    </row>
    <row r="1512" spans="2:51" s="12" customFormat="1" ht="12">
      <c r="B1512" s="151"/>
      <c r="D1512" s="145" t="s">
        <v>222</v>
      </c>
      <c r="E1512" s="152" t="s">
        <v>19</v>
      </c>
      <c r="F1512" s="153" t="s">
        <v>3221</v>
      </c>
      <c r="H1512" s="152" t="s">
        <v>19</v>
      </c>
      <c r="I1512" s="154"/>
      <c r="L1512" s="151"/>
      <c r="M1512" s="155"/>
      <c r="T1512" s="156"/>
      <c r="AT1512" s="152" t="s">
        <v>222</v>
      </c>
      <c r="AU1512" s="152" t="s">
        <v>82</v>
      </c>
      <c r="AV1512" s="12" t="s">
        <v>80</v>
      </c>
      <c r="AW1512" s="12" t="s">
        <v>35</v>
      </c>
      <c r="AX1512" s="12" t="s">
        <v>74</v>
      </c>
      <c r="AY1512" s="152" t="s">
        <v>208</v>
      </c>
    </row>
    <row r="1513" spans="2:51" s="13" customFormat="1" ht="12">
      <c r="B1513" s="157"/>
      <c r="D1513" s="145" t="s">
        <v>222</v>
      </c>
      <c r="E1513" s="158" t="s">
        <v>19</v>
      </c>
      <c r="F1513" s="159" t="s">
        <v>3222</v>
      </c>
      <c r="H1513" s="160">
        <v>8.64</v>
      </c>
      <c r="I1513" s="161"/>
      <c r="L1513" s="157"/>
      <c r="M1513" s="162"/>
      <c r="T1513" s="163"/>
      <c r="AT1513" s="158" t="s">
        <v>222</v>
      </c>
      <c r="AU1513" s="158" t="s">
        <v>82</v>
      </c>
      <c r="AV1513" s="13" t="s">
        <v>82</v>
      </c>
      <c r="AW1513" s="13" t="s">
        <v>35</v>
      </c>
      <c r="AX1513" s="13" t="s">
        <v>74</v>
      </c>
      <c r="AY1513" s="158" t="s">
        <v>208</v>
      </c>
    </row>
    <row r="1514" spans="2:51" s="14" customFormat="1" ht="12">
      <c r="B1514" s="164"/>
      <c r="D1514" s="145" t="s">
        <v>222</v>
      </c>
      <c r="E1514" s="165" t="s">
        <v>19</v>
      </c>
      <c r="F1514" s="166" t="s">
        <v>226</v>
      </c>
      <c r="H1514" s="167">
        <v>8.64</v>
      </c>
      <c r="I1514" s="168"/>
      <c r="L1514" s="164"/>
      <c r="M1514" s="169"/>
      <c r="T1514" s="170"/>
      <c r="AT1514" s="165" t="s">
        <v>222</v>
      </c>
      <c r="AU1514" s="165" t="s">
        <v>82</v>
      </c>
      <c r="AV1514" s="14" t="s">
        <v>112</v>
      </c>
      <c r="AW1514" s="14" t="s">
        <v>35</v>
      </c>
      <c r="AX1514" s="14" t="s">
        <v>80</v>
      </c>
      <c r="AY1514" s="165" t="s">
        <v>208</v>
      </c>
    </row>
    <row r="1515" spans="2:65" s="1" customFormat="1" ht="16.5" customHeight="1">
      <c r="B1515" s="33"/>
      <c r="C1515" s="132" t="s">
        <v>3223</v>
      </c>
      <c r="D1515" s="132" t="s">
        <v>212</v>
      </c>
      <c r="E1515" s="133" t="s">
        <v>3224</v>
      </c>
      <c r="F1515" s="134" t="s">
        <v>3225</v>
      </c>
      <c r="G1515" s="135" t="s">
        <v>367</v>
      </c>
      <c r="H1515" s="136">
        <v>1</v>
      </c>
      <c r="I1515" s="137"/>
      <c r="J1515" s="138">
        <f>ROUND(I1515*H1515,2)</f>
        <v>0</v>
      </c>
      <c r="K1515" s="134" t="s">
        <v>216</v>
      </c>
      <c r="L1515" s="33"/>
      <c r="M1515" s="139" t="s">
        <v>19</v>
      </c>
      <c r="N1515" s="140" t="s">
        <v>45</v>
      </c>
      <c r="P1515" s="141">
        <f>O1515*H1515</f>
        <v>0</v>
      </c>
      <c r="Q1515" s="141">
        <v>0</v>
      </c>
      <c r="R1515" s="141">
        <f>Q1515*H1515</f>
        <v>0</v>
      </c>
      <c r="S1515" s="141">
        <v>0</v>
      </c>
      <c r="T1515" s="142">
        <f>S1515*H1515</f>
        <v>0</v>
      </c>
      <c r="AR1515" s="143" t="s">
        <v>297</v>
      </c>
      <c r="AT1515" s="143" t="s">
        <v>212</v>
      </c>
      <c r="AU1515" s="143" t="s">
        <v>82</v>
      </c>
      <c r="AY1515" s="18" t="s">
        <v>208</v>
      </c>
      <c r="BE1515" s="144">
        <f>IF(N1515="základní",J1515,0)</f>
        <v>0</v>
      </c>
      <c r="BF1515" s="144">
        <f>IF(N1515="snížená",J1515,0)</f>
        <v>0</v>
      </c>
      <c r="BG1515" s="144">
        <f>IF(N1515="zákl. přenesená",J1515,0)</f>
        <v>0</v>
      </c>
      <c r="BH1515" s="144">
        <f>IF(N1515="sníž. přenesená",J1515,0)</f>
        <v>0</v>
      </c>
      <c r="BI1515" s="144">
        <f>IF(N1515="nulová",J1515,0)</f>
        <v>0</v>
      </c>
      <c r="BJ1515" s="18" t="s">
        <v>80</v>
      </c>
      <c r="BK1515" s="144">
        <f>ROUND(I1515*H1515,2)</f>
        <v>0</v>
      </c>
      <c r="BL1515" s="18" t="s">
        <v>297</v>
      </c>
      <c r="BM1515" s="143" t="s">
        <v>3226</v>
      </c>
    </row>
    <row r="1516" spans="2:47" s="1" customFormat="1" ht="12">
      <c r="B1516" s="33"/>
      <c r="D1516" s="145" t="s">
        <v>218</v>
      </c>
      <c r="F1516" s="146" t="s">
        <v>3227</v>
      </c>
      <c r="I1516" s="147"/>
      <c r="L1516" s="33"/>
      <c r="M1516" s="148"/>
      <c r="T1516" s="54"/>
      <c r="AT1516" s="18" t="s">
        <v>218</v>
      </c>
      <c r="AU1516" s="18" t="s">
        <v>82</v>
      </c>
    </row>
    <row r="1517" spans="2:47" s="1" customFormat="1" ht="12">
      <c r="B1517" s="33"/>
      <c r="D1517" s="149" t="s">
        <v>220</v>
      </c>
      <c r="F1517" s="150" t="s">
        <v>3228</v>
      </c>
      <c r="I1517" s="147"/>
      <c r="L1517" s="33"/>
      <c r="M1517" s="148"/>
      <c r="T1517" s="54"/>
      <c r="AT1517" s="18" t="s">
        <v>220</v>
      </c>
      <c r="AU1517" s="18" t="s">
        <v>82</v>
      </c>
    </row>
    <row r="1518" spans="2:65" s="1" customFormat="1" ht="16.5" customHeight="1">
      <c r="B1518" s="33"/>
      <c r="C1518" s="171" t="s">
        <v>3229</v>
      </c>
      <c r="D1518" s="171" t="s">
        <v>242</v>
      </c>
      <c r="E1518" s="172" t="s">
        <v>3230</v>
      </c>
      <c r="F1518" s="173" t="s">
        <v>3231</v>
      </c>
      <c r="G1518" s="174" t="s">
        <v>215</v>
      </c>
      <c r="H1518" s="175">
        <v>6.84</v>
      </c>
      <c r="I1518" s="176"/>
      <c r="J1518" s="177">
        <f>ROUND(I1518*H1518,2)</f>
        <v>0</v>
      </c>
      <c r="K1518" s="173" t="s">
        <v>216</v>
      </c>
      <c r="L1518" s="178"/>
      <c r="M1518" s="179" t="s">
        <v>19</v>
      </c>
      <c r="N1518" s="180" t="s">
        <v>45</v>
      </c>
      <c r="P1518" s="141">
        <f>O1518*H1518</f>
        <v>0</v>
      </c>
      <c r="Q1518" s="141">
        <v>0.03829</v>
      </c>
      <c r="R1518" s="141">
        <f>Q1518*H1518</f>
        <v>0.26190359999999996</v>
      </c>
      <c r="S1518" s="141">
        <v>0</v>
      </c>
      <c r="T1518" s="142">
        <f>S1518*H1518</f>
        <v>0</v>
      </c>
      <c r="AR1518" s="143" t="s">
        <v>304</v>
      </c>
      <c r="AT1518" s="143" t="s">
        <v>242</v>
      </c>
      <c r="AU1518" s="143" t="s">
        <v>82</v>
      </c>
      <c r="AY1518" s="18" t="s">
        <v>208</v>
      </c>
      <c r="BE1518" s="144">
        <f>IF(N1518="základní",J1518,0)</f>
        <v>0</v>
      </c>
      <c r="BF1518" s="144">
        <f>IF(N1518="snížená",J1518,0)</f>
        <v>0</v>
      </c>
      <c r="BG1518" s="144">
        <f>IF(N1518="zákl. přenesená",J1518,0)</f>
        <v>0</v>
      </c>
      <c r="BH1518" s="144">
        <f>IF(N1518="sníž. přenesená",J1518,0)</f>
        <v>0</v>
      </c>
      <c r="BI1518" s="144">
        <f>IF(N1518="nulová",J1518,0)</f>
        <v>0</v>
      </c>
      <c r="BJ1518" s="18" t="s">
        <v>80</v>
      </c>
      <c r="BK1518" s="144">
        <f>ROUND(I1518*H1518,2)</f>
        <v>0</v>
      </c>
      <c r="BL1518" s="18" t="s">
        <v>297</v>
      </c>
      <c r="BM1518" s="143" t="s">
        <v>3232</v>
      </c>
    </row>
    <row r="1519" spans="2:47" s="1" customFormat="1" ht="12">
      <c r="B1519" s="33"/>
      <c r="D1519" s="145" t="s">
        <v>218</v>
      </c>
      <c r="F1519" s="146" t="s">
        <v>3231</v>
      </c>
      <c r="I1519" s="147"/>
      <c r="L1519" s="33"/>
      <c r="M1519" s="148"/>
      <c r="T1519" s="54"/>
      <c r="AT1519" s="18" t="s">
        <v>218</v>
      </c>
      <c r="AU1519" s="18" t="s">
        <v>82</v>
      </c>
    </row>
    <row r="1520" spans="2:51" s="12" customFormat="1" ht="12">
      <c r="B1520" s="151"/>
      <c r="D1520" s="145" t="s">
        <v>222</v>
      </c>
      <c r="E1520" s="152" t="s">
        <v>19</v>
      </c>
      <c r="F1520" s="153" t="s">
        <v>3233</v>
      </c>
      <c r="H1520" s="152" t="s">
        <v>19</v>
      </c>
      <c r="I1520" s="154"/>
      <c r="L1520" s="151"/>
      <c r="M1520" s="155"/>
      <c r="T1520" s="156"/>
      <c r="AT1520" s="152" t="s">
        <v>222</v>
      </c>
      <c r="AU1520" s="152" t="s">
        <v>82</v>
      </c>
      <c r="AV1520" s="12" t="s">
        <v>80</v>
      </c>
      <c r="AW1520" s="12" t="s">
        <v>35</v>
      </c>
      <c r="AX1520" s="12" t="s">
        <v>74</v>
      </c>
      <c r="AY1520" s="152" t="s">
        <v>208</v>
      </c>
    </row>
    <row r="1521" spans="2:51" s="13" customFormat="1" ht="12">
      <c r="B1521" s="157"/>
      <c r="D1521" s="145" t="s">
        <v>222</v>
      </c>
      <c r="E1521" s="158" t="s">
        <v>19</v>
      </c>
      <c r="F1521" s="159" t="s">
        <v>3234</v>
      </c>
      <c r="H1521" s="160">
        <v>6.84</v>
      </c>
      <c r="I1521" s="161"/>
      <c r="L1521" s="157"/>
      <c r="M1521" s="162"/>
      <c r="T1521" s="163"/>
      <c r="AT1521" s="158" t="s">
        <v>222</v>
      </c>
      <c r="AU1521" s="158" t="s">
        <v>82</v>
      </c>
      <c r="AV1521" s="13" t="s">
        <v>82</v>
      </c>
      <c r="AW1521" s="13" t="s">
        <v>35</v>
      </c>
      <c r="AX1521" s="13" t="s">
        <v>74</v>
      </c>
      <c r="AY1521" s="158" t="s">
        <v>208</v>
      </c>
    </row>
    <row r="1522" spans="2:51" s="14" customFormat="1" ht="12">
      <c r="B1522" s="164"/>
      <c r="D1522" s="145" t="s">
        <v>222</v>
      </c>
      <c r="E1522" s="165" t="s">
        <v>19</v>
      </c>
      <c r="F1522" s="166" t="s">
        <v>226</v>
      </c>
      <c r="H1522" s="167">
        <v>6.84</v>
      </c>
      <c r="I1522" s="168"/>
      <c r="L1522" s="164"/>
      <c r="M1522" s="169"/>
      <c r="T1522" s="170"/>
      <c r="AT1522" s="165" t="s">
        <v>222</v>
      </c>
      <c r="AU1522" s="165" t="s">
        <v>82</v>
      </c>
      <c r="AV1522" s="14" t="s">
        <v>112</v>
      </c>
      <c r="AW1522" s="14" t="s">
        <v>35</v>
      </c>
      <c r="AX1522" s="14" t="s">
        <v>80</v>
      </c>
      <c r="AY1522" s="165" t="s">
        <v>208</v>
      </c>
    </row>
    <row r="1523" spans="2:65" s="1" customFormat="1" ht="16.5" customHeight="1">
      <c r="B1523" s="33"/>
      <c r="C1523" s="132" t="s">
        <v>3235</v>
      </c>
      <c r="D1523" s="132" t="s">
        <v>212</v>
      </c>
      <c r="E1523" s="133" t="s">
        <v>3236</v>
      </c>
      <c r="F1523" s="134" t="s">
        <v>3237</v>
      </c>
      <c r="G1523" s="135" t="s">
        <v>367</v>
      </c>
      <c r="H1523" s="136">
        <v>2</v>
      </c>
      <c r="I1523" s="137"/>
      <c r="J1523" s="138">
        <f>ROUND(I1523*H1523,2)</f>
        <v>0</v>
      </c>
      <c r="K1523" s="134" t="s">
        <v>216</v>
      </c>
      <c r="L1523" s="33"/>
      <c r="M1523" s="139" t="s">
        <v>19</v>
      </c>
      <c r="N1523" s="140" t="s">
        <v>45</v>
      </c>
      <c r="P1523" s="141">
        <f>O1523*H1523</f>
        <v>0</v>
      </c>
      <c r="Q1523" s="141">
        <v>0</v>
      </c>
      <c r="R1523" s="141">
        <f>Q1523*H1523</f>
        <v>0</v>
      </c>
      <c r="S1523" s="141">
        <v>0</v>
      </c>
      <c r="T1523" s="142">
        <f>S1523*H1523</f>
        <v>0</v>
      </c>
      <c r="AR1523" s="143" t="s">
        <v>297</v>
      </c>
      <c r="AT1523" s="143" t="s">
        <v>212</v>
      </c>
      <c r="AU1523" s="143" t="s">
        <v>82</v>
      </c>
      <c r="AY1523" s="18" t="s">
        <v>208</v>
      </c>
      <c r="BE1523" s="144">
        <f>IF(N1523="základní",J1523,0)</f>
        <v>0</v>
      </c>
      <c r="BF1523" s="144">
        <f>IF(N1523="snížená",J1523,0)</f>
        <v>0</v>
      </c>
      <c r="BG1523" s="144">
        <f>IF(N1523="zákl. přenesená",J1523,0)</f>
        <v>0</v>
      </c>
      <c r="BH1523" s="144">
        <f>IF(N1523="sníž. přenesená",J1523,0)</f>
        <v>0</v>
      </c>
      <c r="BI1523" s="144">
        <f>IF(N1523="nulová",J1523,0)</f>
        <v>0</v>
      </c>
      <c r="BJ1523" s="18" t="s">
        <v>80</v>
      </c>
      <c r="BK1523" s="144">
        <f>ROUND(I1523*H1523,2)</f>
        <v>0</v>
      </c>
      <c r="BL1523" s="18" t="s">
        <v>297</v>
      </c>
      <c r="BM1523" s="143" t="s">
        <v>3238</v>
      </c>
    </row>
    <row r="1524" spans="2:47" s="1" customFormat="1" ht="12">
      <c r="B1524" s="33"/>
      <c r="D1524" s="145" t="s">
        <v>218</v>
      </c>
      <c r="F1524" s="146" t="s">
        <v>3237</v>
      </c>
      <c r="I1524" s="147"/>
      <c r="L1524" s="33"/>
      <c r="M1524" s="148"/>
      <c r="T1524" s="54"/>
      <c r="AT1524" s="18" t="s">
        <v>218</v>
      </c>
      <c r="AU1524" s="18" t="s">
        <v>82</v>
      </c>
    </row>
    <row r="1525" spans="2:47" s="1" customFormat="1" ht="12">
      <c r="B1525" s="33"/>
      <c r="D1525" s="149" t="s">
        <v>220</v>
      </c>
      <c r="F1525" s="150" t="s">
        <v>3239</v>
      </c>
      <c r="I1525" s="147"/>
      <c r="L1525" s="33"/>
      <c r="M1525" s="148"/>
      <c r="T1525" s="54"/>
      <c r="AT1525" s="18" t="s">
        <v>220</v>
      </c>
      <c r="AU1525" s="18" t="s">
        <v>82</v>
      </c>
    </row>
    <row r="1526" spans="2:65" s="1" customFormat="1" ht="16.5" customHeight="1">
      <c r="B1526" s="33"/>
      <c r="C1526" s="171" t="s">
        <v>3240</v>
      </c>
      <c r="D1526" s="171" t="s">
        <v>242</v>
      </c>
      <c r="E1526" s="172" t="s">
        <v>3241</v>
      </c>
      <c r="F1526" s="173" t="s">
        <v>3242</v>
      </c>
      <c r="G1526" s="174" t="s">
        <v>215</v>
      </c>
      <c r="H1526" s="175">
        <v>9.52</v>
      </c>
      <c r="I1526" s="176"/>
      <c r="J1526" s="177">
        <f>ROUND(I1526*H1526,2)</f>
        <v>0</v>
      </c>
      <c r="K1526" s="173" t="s">
        <v>19</v>
      </c>
      <c r="L1526" s="178"/>
      <c r="M1526" s="179" t="s">
        <v>19</v>
      </c>
      <c r="N1526" s="180" t="s">
        <v>45</v>
      </c>
      <c r="P1526" s="141">
        <f>O1526*H1526</f>
        <v>0</v>
      </c>
      <c r="Q1526" s="141">
        <v>0.03398</v>
      </c>
      <c r="R1526" s="141">
        <f>Q1526*H1526</f>
        <v>0.32348960000000004</v>
      </c>
      <c r="S1526" s="141">
        <v>0</v>
      </c>
      <c r="T1526" s="142">
        <f>S1526*H1526</f>
        <v>0</v>
      </c>
      <c r="AR1526" s="143" t="s">
        <v>304</v>
      </c>
      <c r="AT1526" s="143" t="s">
        <v>242</v>
      </c>
      <c r="AU1526" s="143" t="s">
        <v>82</v>
      </c>
      <c r="AY1526" s="18" t="s">
        <v>208</v>
      </c>
      <c r="BE1526" s="144">
        <f>IF(N1526="základní",J1526,0)</f>
        <v>0</v>
      </c>
      <c r="BF1526" s="144">
        <f>IF(N1526="snížená",J1526,0)</f>
        <v>0</v>
      </c>
      <c r="BG1526" s="144">
        <f>IF(N1526="zákl. přenesená",J1526,0)</f>
        <v>0</v>
      </c>
      <c r="BH1526" s="144">
        <f>IF(N1526="sníž. přenesená",J1526,0)</f>
        <v>0</v>
      </c>
      <c r="BI1526" s="144">
        <f>IF(N1526="nulová",J1526,0)</f>
        <v>0</v>
      </c>
      <c r="BJ1526" s="18" t="s">
        <v>80</v>
      </c>
      <c r="BK1526" s="144">
        <f>ROUND(I1526*H1526,2)</f>
        <v>0</v>
      </c>
      <c r="BL1526" s="18" t="s">
        <v>297</v>
      </c>
      <c r="BM1526" s="143" t="s">
        <v>3243</v>
      </c>
    </row>
    <row r="1527" spans="2:47" s="1" customFormat="1" ht="12">
      <c r="B1527" s="33"/>
      <c r="D1527" s="145" t="s">
        <v>218</v>
      </c>
      <c r="F1527" s="146" t="s">
        <v>3242</v>
      </c>
      <c r="I1527" s="147"/>
      <c r="L1527" s="33"/>
      <c r="M1527" s="148"/>
      <c r="T1527" s="54"/>
      <c r="AT1527" s="18" t="s">
        <v>218</v>
      </c>
      <c r="AU1527" s="18" t="s">
        <v>82</v>
      </c>
    </row>
    <row r="1528" spans="2:51" s="12" customFormat="1" ht="12">
      <c r="B1528" s="151"/>
      <c r="D1528" s="145" t="s">
        <v>222</v>
      </c>
      <c r="E1528" s="152" t="s">
        <v>19</v>
      </c>
      <c r="F1528" s="153" t="s">
        <v>3244</v>
      </c>
      <c r="H1528" s="152" t="s">
        <v>19</v>
      </c>
      <c r="I1528" s="154"/>
      <c r="L1528" s="151"/>
      <c r="M1528" s="155"/>
      <c r="T1528" s="156"/>
      <c r="AT1528" s="152" t="s">
        <v>222</v>
      </c>
      <c r="AU1528" s="152" t="s">
        <v>82</v>
      </c>
      <c r="AV1528" s="12" t="s">
        <v>80</v>
      </c>
      <c r="AW1528" s="12" t="s">
        <v>35</v>
      </c>
      <c r="AX1528" s="12" t="s">
        <v>74</v>
      </c>
      <c r="AY1528" s="152" t="s">
        <v>208</v>
      </c>
    </row>
    <row r="1529" spans="2:51" s="13" customFormat="1" ht="12">
      <c r="B1529" s="157"/>
      <c r="D1529" s="145" t="s">
        <v>222</v>
      </c>
      <c r="E1529" s="158" t="s">
        <v>19</v>
      </c>
      <c r="F1529" s="159" t="s">
        <v>3245</v>
      </c>
      <c r="H1529" s="160">
        <v>9.52</v>
      </c>
      <c r="I1529" s="161"/>
      <c r="L1529" s="157"/>
      <c r="M1529" s="162"/>
      <c r="T1529" s="163"/>
      <c r="AT1529" s="158" t="s">
        <v>222</v>
      </c>
      <c r="AU1529" s="158" t="s">
        <v>82</v>
      </c>
      <c r="AV1529" s="13" t="s">
        <v>82</v>
      </c>
      <c r="AW1529" s="13" t="s">
        <v>35</v>
      </c>
      <c r="AX1529" s="13" t="s">
        <v>80</v>
      </c>
      <c r="AY1529" s="158" t="s">
        <v>208</v>
      </c>
    </row>
    <row r="1530" spans="2:65" s="1" customFormat="1" ht="16.5" customHeight="1">
      <c r="B1530" s="33"/>
      <c r="C1530" s="132" t="s">
        <v>3246</v>
      </c>
      <c r="D1530" s="132" t="s">
        <v>212</v>
      </c>
      <c r="E1530" s="133" t="s">
        <v>3247</v>
      </c>
      <c r="F1530" s="134" t="s">
        <v>3248</v>
      </c>
      <c r="G1530" s="135" t="s">
        <v>215</v>
      </c>
      <c r="H1530" s="136">
        <v>36.11</v>
      </c>
      <c r="I1530" s="137"/>
      <c r="J1530" s="138">
        <f>ROUND(I1530*H1530,2)</f>
        <v>0</v>
      </c>
      <c r="K1530" s="134" t="s">
        <v>216</v>
      </c>
      <c r="L1530" s="33"/>
      <c r="M1530" s="139" t="s">
        <v>19</v>
      </c>
      <c r="N1530" s="140" t="s">
        <v>45</v>
      </c>
      <c r="P1530" s="141">
        <f>O1530*H1530</f>
        <v>0</v>
      </c>
      <c r="Q1530" s="141">
        <v>0.000149</v>
      </c>
      <c r="R1530" s="141">
        <f>Q1530*H1530</f>
        <v>0.00538039</v>
      </c>
      <c r="S1530" s="141">
        <v>0</v>
      </c>
      <c r="T1530" s="142">
        <f>S1530*H1530</f>
        <v>0</v>
      </c>
      <c r="AR1530" s="143" t="s">
        <v>297</v>
      </c>
      <c r="AT1530" s="143" t="s">
        <v>212</v>
      </c>
      <c r="AU1530" s="143" t="s">
        <v>82</v>
      </c>
      <c r="AY1530" s="18" t="s">
        <v>208</v>
      </c>
      <c r="BE1530" s="144">
        <f>IF(N1530="základní",J1530,0)</f>
        <v>0</v>
      </c>
      <c r="BF1530" s="144">
        <f>IF(N1530="snížená",J1530,0)</f>
        <v>0</v>
      </c>
      <c r="BG1530" s="144">
        <f>IF(N1530="zákl. přenesená",J1530,0)</f>
        <v>0</v>
      </c>
      <c r="BH1530" s="144">
        <f>IF(N1530="sníž. přenesená",J1530,0)</f>
        <v>0</v>
      </c>
      <c r="BI1530" s="144">
        <f>IF(N1530="nulová",J1530,0)</f>
        <v>0</v>
      </c>
      <c r="BJ1530" s="18" t="s">
        <v>80</v>
      </c>
      <c r="BK1530" s="144">
        <f>ROUND(I1530*H1530,2)</f>
        <v>0</v>
      </c>
      <c r="BL1530" s="18" t="s">
        <v>297</v>
      </c>
      <c r="BM1530" s="143" t="s">
        <v>3249</v>
      </c>
    </row>
    <row r="1531" spans="2:47" s="1" customFormat="1" ht="12">
      <c r="B1531" s="33"/>
      <c r="D1531" s="145" t="s">
        <v>218</v>
      </c>
      <c r="F1531" s="146" t="s">
        <v>3250</v>
      </c>
      <c r="I1531" s="147"/>
      <c r="L1531" s="33"/>
      <c r="M1531" s="148"/>
      <c r="T1531" s="54"/>
      <c r="AT1531" s="18" t="s">
        <v>218</v>
      </c>
      <c r="AU1531" s="18" t="s">
        <v>82</v>
      </c>
    </row>
    <row r="1532" spans="2:47" s="1" customFormat="1" ht="12">
      <c r="B1532" s="33"/>
      <c r="D1532" s="149" t="s">
        <v>220</v>
      </c>
      <c r="F1532" s="150" t="s">
        <v>3251</v>
      </c>
      <c r="I1532" s="147"/>
      <c r="L1532" s="33"/>
      <c r="M1532" s="148"/>
      <c r="T1532" s="54"/>
      <c r="AT1532" s="18" t="s">
        <v>220</v>
      </c>
      <c r="AU1532" s="18" t="s">
        <v>82</v>
      </c>
    </row>
    <row r="1533" spans="2:51" s="12" customFormat="1" ht="12">
      <c r="B1533" s="151"/>
      <c r="D1533" s="145" t="s">
        <v>222</v>
      </c>
      <c r="E1533" s="152" t="s">
        <v>19</v>
      </c>
      <c r="F1533" s="153" t="s">
        <v>3252</v>
      </c>
      <c r="H1533" s="152" t="s">
        <v>19</v>
      </c>
      <c r="I1533" s="154"/>
      <c r="L1533" s="151"/>
      <c r="M1533" s="155"/>
      <c r="T1533" s="156"/>
      <c r="AT1533" s="152" t="s">
        <v>222</v>
      </c>
      <c r="AU1533" s="152" t="s">
        <v>82</v>
      </c>
      <c r="AV1533" s="12" t="s">
        <v>80</v>
      </c>
      <c r="AW1533" s="12" t="s">
        <v>35</v>
      </c>
      <c r="AX1533" s="12" t="s">
        <v>74</v>
      </c>
      <c r="AY1533" s="152" t="s">
        <v>208</v>
      </c>
    </row>
    <row r="1534" spans="2:51" s="13" customFormat="1" ht="12">
      <c r="B1534" s="157"/>
      <c r="D1534" s="145" t="s">
        <v>222</v>
      </c>
      <c r="E1534" s="158" t="s">
        <v>19</v>
      </c>
      <c r="F1534" s="159" t="s">
        <v>3253</v>
      </c>
      <c r="H1534" s="160">
        <v>11.942</v>
      </c>
      <c r="I1534" s="161"/>
      <c r="L1534" s="157"/>
      <c r="M1534" s="162"/>
      <c r="T1534" s="163"/>
      <c r="AT1534" s="158" t="s">
        <v>222</v>
      </c>
      <c r="AU1534" s="158" t="s">
        <v>82</v>
      </c>
      <c r="AV1534" s="13" t="s">
        <v>82</v>
      </c>
      <c r="AW1534" s="13" t="s">
        <v>35</v>
      </c>
      <c r="AX1534" s="13" t="s">
        <v>74</v>
      </c>
      <c r="AY1534" s="158" t="s">
        <v>208</v>
      </c>
    </row>
    <row r="1535" spans="2:51" s="12" customFormat="1" ht="12">
      <c r="B1535" s="151"/>
      <c r="D1535" s="145" t="s">
        <v>222</v>
      </c>
      <c r="E1535" s="152" t="s">
        <v>19</v>
      </c>
      <c r="F1535" s="153" t="s">
        <v>3254</v>
      </c>
      <c r="H1535" s="152" t="s">
        <v>19</v>
      </c>
      <c r="I1535" s="154"/>
      <c r="L1535" s="151"/>
      <c r="M1535" s="155"/>
      <c r="T1535" s="156"/>
      <c r="AT1535" s="152" t="s">
        <v>222</v>
      </c>
      <c r="AU1535" s="152" t="s">
        <v>82</v>
      </c>
      <c r="AV1535" s="12" t="s">
        <v>80</v>
      </c>
      <c r="AW1535" s="12" t="s">
        <v>35</v>
      </c>
      <c r="AX1535" s="12" t="s">
        <v>74</v>
      </c>
      <c r="AY1535" s="152" t="s">
        <v>208</v>
      </c>
    </row>
    <row r="1536" spans="2:51" s="13" customFormat="1" ht="12">
      <c r="B1536" s="157"/>
      <c r="D1536" s="145" t="s">
        <v>222</v>
      </c>
      <c r="E1536" s="158" t="s">
        <v>19</v>
      </c>
      <c r="F1536" s="159" t="s">
        <v>3255</v>
      </c>
      <c r="H1536" s="160">
        <v>12.084</v>
      </c>
      <c r="I1536" s="161"/>
      <c r="L1536" s="157"/>
      <c r="M1536" s="162"/>
      <c r="T1536" s="163"/>
      <c r="AT1536" s="158" t="s">
        <v>222</v>
      </c>
      <c r="AU1536" s="158" t="s">
        <v>82</v>
      </c>
      <c r="AV1536" s="13" t="s">
        <v>82</v>
      </c>
      <c r="AW1536" s="13" t="s">
        <v>35</v>
      </c>
      <c r="AX1536" s="13" t="s">
        <v>74</v>
      </c>
      <c r="AY1536" s="158" t="s">
        <v>208</v>
      </c>
    </row>
    <row r="1537" spans="2:51" s="12" customFormat="1" ht="12">
      <c r="B1537" s="151"/>
      <c r="D1537" s="145" t="s">
        <v>222</v>
      </c>
      <c r="E1537" s="152" t="s">
        <v>19</v>
      </c>
      <c r="F1537" s="153" t="s">
        <v>3256</v>
      </c>
      <c r="H1537" s="152" t="s">
        <v>19</v>
      </c>
      <c r="I1537" s="154"/>
      <c r="L1537" s="151"/>
      <c r="M1537" s="155"/>
      <c r="T1537" s="156"/>
      <c r="AT1537" s="152" t="s">
        <v>222</v>
      </c>
      <c r="AU1537" s="152" t="s">
        <v>82</v>
      </c>
      <c r="AV1537" s="12" t="s">
        <v>80</v>
      </c>
      <c r="AW1537" s="12" t="s">
        <v>35</v>
      </c>
      <c r="AX1537" s="12" t="s">
        <v>74</v>
      </c>
      <c r="AY1537" s="152" t="s">
        <v>208</v>
      </c>
    </row>
    <row r="1538" spans="2:51" s="13" customFormat="1" ht="12">
      <c r="B1538" s="157"/>
      <c r="D1538" s="145" t="s">
        <v>222</v>
      </c>
      <c r="E1538" s="158" t="s">
        <v>19</v>
      </c>
      <c r="F1538" s="159" t="s">
        <v>3255</v>
      </c>
      <c r="H1538" s="160">
        <v>12.084</v>
      </c>
      <c r="I1538" s="161"/>
      <c r="L1538" s="157"/>
      <c r="M1538" s="162"/>
      <c r="T1538" s="163"/>
      <c r="AT1538" s="158" t="s">
        <v>222</v>
      </c>
      <c r="AU1538" s="158" t="s">
        <v>82</v>
      </c>
      <c r="AV1538" s="13" t="s">
        <v>82</v>
      </c>
      <c r="AW1538" s="13" t="s">
        <v>35</v>
      </c>
      <c r="AX1538" s="13" t="s">
        <v>74</v>
      </c>
      <c r="AY1538" s="158" t="s">
        <v>208</v>
      </c>
    </row>
    <row r="1539" spans="2:51" s="14" customFormat="1" ht="12">
      <c r="B1539" s="164"/>
      <c r="D1539" s="145" t="s">
        <v>222</v>
      </c>
      <c r="E1539" s="165" t="s">
        <v>19</v>
      </c>
      <c r="F1539" s="166" t="s">
        <v>226</v>
      </c>
      <c r="H1539" s="167">
        <v>36.11</v>
      </c>
      <c r="I1539" s="168"/>
      <c r="L1539" s="164"/>
      <c r="M1539" s="169"/>
      <c r="T1539" s="170"/>
      <c r="AT1539" s="165" t="s">
        <v>222</v>
      </c>
      <c r="AU1539" s="165" t="s">
        <v>82</v>
      </c>
      <c r="AV1539" s="14" t="s">
        <v>112</v>
      </c>
      <c r="AW1539" s="14" t="s">
        <v>35</v>
      </c>
      <c r="AX1539" s="14" t="s">
        <v>80</v>
      </c>
      <c r="AY1539" s="165" t="s">
        <v>208</v>
      </c>
    </row>
    <row r="1540" spans="2:65" s="1" customFormat="1" ht="16.5" customHeight="1">
      <c r="B1540" s="33"/>
      <c r="C1540" s="171" t="s">
        <v>3257</v>
      </c>
      <c r="D1540" s="171" t="s">
        <v>242</v>
      </c>
      <c r="E1540" s="172" t="s">
        <v>3258</v>
      </c>
      <c r="F1540" s="173" t="s">
        <v>3259</v>
      </c>
      <c r="G1540" s="174" t="s">
        <v>215</v>
      </c>
      <c r="H1540" s="175">
        <v>36.11</v>
      </c>
      <c r="I1540" s="176"/>
      <c r="J1540" s="177">
        <f>ROUND(I1540*H1540,2)</f>
        <v>0</v>
      </c>
      <c r="K1540" s="173" t="s">
        <v>216</v>
      </c>
      <c r="L1540" s="178"/>
      <c r="M1540" s="179" t="s">
        <v>19</v>
      </c>
      <c r="N1540" s="180" t="s">
        <v>45</v>
      </c>
      <c r="P1540" s="141">
        <f>O1540*H1540</f>
        <v>0</v>
      </c>
      <c r="Q1540" s="141">
        <v>0.02679</v>
      </c>
      <c r="R1540" s="141">
        <f>Q1540*H1540</f>
        <v>0.9673869</v>
      </c>
      <c r="S1540" s="141">
        <v>0</v>
      </c>
      <c r="T1540" s="142">
        <f>S1540*H1540</f>
        <v>0</v>
      </c>
      <c r="AR1540" s="143" t="s">
        <v>304</v>
      </c>
      <c r="AT1540" s="143" t="s">
        <v>242</v>
      </c>
      <c r="AU1540" s="143" t="s">
        <v>82</v>
      </c>
      <c r="AY1540" s="18" t="s">
        <v>208</v>
      </c>
      <c r="BE1540" s="144">
        <f>IF(N1540="základní",J1540,0)</f>
        <v>0</v>
      </c>
      <c r="BF1540" s="144">
        <f>IF(N1540="snížená",J1540,0)</f>
        <v>0</v>
      </c>
      <c r="BG1540" s="144">
        <f>IF(N1540="zákl. přenesená",J1540,0)</f>
        <v>0</v>
      </c>
      <c r="BH1540" s="144">
        <f>IF(N1540="sníž. přenesená",J1540,0)</f>
        <v>0</v>
      </c>
      <c r="BI1540" s="144">
        <f>IF(N1540="nulová",J1540,0)</f>
        <v>0</v>
      </c>
      <c r="BJ1540" s="18" t="s">
        <v>80</v>
      </c>
      <c r="BK1540" s="144">
        <f>ROUND(I1540*H1540,2)</f>
        <v>0</v>
      </c>
      <c r="BL1540" s="18" t="s">
        <v>297</v>
      </c>
      <c r="BM1540" s="143" t="s">
        <v>3260</v>
      </c>
    </row>
    <row r="1541" spans="2:47" s="1" customFormat="1" ht="12">
      <c r="B1541" s="33"/>
      <c r="D1541" s="145" t="s">
        <v>218</v>
      </c>
      <c r="F1541" s="146" t="s">
        <v>3259</v>
      </c>
      <c r="I1541" s="147"/>
      <c r="L1541" s="33"/>
      <c r="M1541" s="148"/>
      <c r="T1541" s="54"/>
      <c r="AT1541" s="18" t="s">
        <v>218</v>
      </c>
      <c r="AU1541" s="18" t="s">
        <v>82</v>
      </c>
    </row>
    <row r="1542" spans="2:65" s="1" customFormat="1" ht="16.5" customHeight="1">
      <c r="B1542" s="33"/>
      <c r="C1542" s="132" t="s">
        <v>3261</v>
      </c>
      <c r="D1542" s="132" t="s">
        <v>212</v>
      </c>
      <c r="E1542" s="133" t="s">
        <v>3262</v>
      </c>
      <c r="F1542" s="134" t="s">
        <v>3263</v>
      </c>
      <c r="G1542" s="135" t="s">
        <v>215</v>
      </c>
      <c r="H1542" s="136">
        <v>11.942</v>
      </c>
      <c r="I1542" s="137"/>
      <c r="J1542" s="138">
        <f>ROUND(I1542*H1542,2)</f>
        <v>0</v>
      </c>
      <c r="K1542" s="134" t="s">
        <v>19</v>
      </c>
      <c r="L1542" s="33"/>
      <c r="M1542" s="139" t="s">
        <v>19</v>
      </c>
      <c r="N1542" s="140" t="s">
        <v>45</v>
      </c>
      <c r="P1542" s="141">
        <f>O1542*H1542</f>
        <v>0</v>
      </c>
      <c r="Q1542" s="141">
        <v>0.00015</v>
      </c>
      <c r="R1542" s="141">
        <f>Q1542*H1542</f>
        <v>0.0017912999999999998</v>
      </c>
      <c r="S1542" s="141">
        <v>0</v>
      </c>
      <c r="T1542" s="142">
        <f>S1542*H1542</f>
        <v>0</v>
      </c>
      <c r="AR1542" s="143" t="s">
        <v>297</v>
      </c>
      <c r="AT1542" s="143" t="s">
        <v>212</v>
      </c>
      <c r="AU1542" s="143" t="s">
        <v>82</v>
      </c>
      <c r="AY1542" s="18" t="s">
        <v>208</v>
      </c>
      <c r="BE1542" s="144">
        <f>IF(N1542="základní",J1542,0)</f>
        <v>0</v>
      </c>
      <c r="BF1542" s="144">
        <f>IF(N1542="snížená",J1542,0)</f>
        <v>0</v>
      </c>
      <c r="BG1542" s="144">
        <f>IF(N1542="zákl. přenesená",J1542,0)</f>
        <v>0</v>
      </c>
      <c r="BH1542" s="144">
        <f>IF(N1542="sníž. přenesená",J1542,0)</f>
        <v>0</v>
      </c>
      <c r="BI1542" s="144">
        <f>IF(N1542="nulová",J1542,0)</f>
        <v>0</v>
      </c>
      <c r="BJ1542" s="18" t="s">
        <v>80</v>
      </c>
      <c r="BK1542" s="144">
        <f>ROUND(I1542*H1542,2)</f>
        <v>0</v>
      </c>
      <c r="BL1542" s="18" t="s">
        <v>297</v>
      </c>
      <c r="BM1542" s="143" t="s">
        <v>3264</v>
      </c>
    </row>
    <row r="1543" spans="2:47" s="1" customFormat="1" ht="12">
      <c r="B1543" s="33"/>
      <c r="D1543" s="145" t="s">
        <v>218</v>
      </c>
      <c r="F1543" s="146" t="s">
        <v>3263</v>
      </c>
      <c r="I1543" s="147"/>
      <c r="L1543" s="33"/>
      <c r="M1543" s="148"/>
      <c r="T1543" s="54"/>
      <c r="AT1543" s="18" t="s">
        <v>218</v>
      </c>
      <c r="AU1543" s="18" t="s">
        <v>82</v>
      </c>
    </row>
    <row r="1544" spans="2:51" s="12" customFormat="1" ht="12">
      <c r="B1544" s="151"/>
      <c r="D1544" s="145" t="s">
        <v>222</v>
      </c>
      <c r="E1544" s="152" t="s">
        <v>19</v>
      </c>
      <c r="F1544" s="153" t="s">
        <v>3265</v>
      </c>
      <c r="H1544" s="152" t="s">
        <v>19</v>
      </c>
      <c r="I1544" s="154"/>
      <c r="L1544" s="151"/>
      <c r="M1544" s="155"/>
      <c r="T1544" s="156"/>
      <c r="AT1544" s="152" t="s">
        <v>222</v>
      </c>
      <c r="AU1544" s="152" t="s">
        <v>82</v>
      </c>
      <c r="AV1544" s="12" t="s">
        <v>80</v>
      </c>
      <c r="AW1544" s="12" t="s">
        <v>35</v>
      </c>
      <c r="AX1544" s="12" t="s">
        <v>74</v>
      </c>
      <c r="AY1544" s="152" t="s">
        <v>208</v>
      </c>
    </row>
    <row r="1545" spans="2:51" s="13" customFormat="1" ht="12">
      <c r="B1545" s="157"/>
      <c r="D1545" s="145" t="s">
        <v>222</v>
      </c>
      <c r="E1545" s="158" t="s">
        <v>19</v>
      </c>
      <c r="F1545" s="159" t="s">
        <v>3253</v>
      </c>
      <c r="H1545" s="160">
        <v>11.942</v>
      </c>
      <c r="I1545" s="161"/>
      <c r="L1545" s="157"/>
      <c r="M1545" s="162"/>
      <c r="T1545" s="163"/>
      <c r="AT1545" s="158" t="s">
        <v>222</v>
      </c>
      <c r="AU1545" s="158" t="s">
        <v>82</v>
      </c>
      <c r="AV1545" s="13" t="s">
        <v>82</v>
      </c>
      <c r="AW1545" s="13" t="s">
        <v>35</v>
      </c>
      <c r="AX1545" s="13" t="s">
        <v>74</v>
      </c>
      <c r="AY1545" s="158" t="s">
        <v>208</v>
      </c>
    </row>
    <row r="1546" spans="2:51" s="14" customFormat="1" ht="12">
      <c r="B1546" s="164"/>
      <c r="D1546" s="145" t="s">
        <v>222</v>
      </c>
      <c r="E1546" s="165" t="s">
        <v>19</v>
      </c>
      <c r="F1546" s="166" t="s">
        <v>226</v>
      </c>
      <c r="H1546" s="167">
        <v>11.942</v>
      </c>
      <c r="I1546" s="168"/>
      <c r="L1546" s="164"/>
      <c r="M1546" s="169"/>
      <c r="T1546" s="170"/>
      <c r="AT1546" s="165" t="s">
        <v>222</v>
      </c>
      <c r="AU1546" s="165" t="s">
        <v>82</v>
      </c>
      <c r="AV1546" s="14" t="s">
        <v>112</v>
      </c>
      <c r="AW1546" s="14" t="s">
        <v>35</v>
      </c>
      <c r="AX1546" s="14" t="s">
        <v>80</v>
      </c>
      <c r="AY1546" s="165" t="s">
        <v>208</v>
      </c>
    </row>
    <row r="1547" spans="2:65" s="1" customFormat="1" ht="21.75" customHeight="1">
      <c r="B1547" s="33"/>
      <c r="C1547" s="171" t="s">
        <v>3266</v>
      </c>
      <c r="D1547" s="171" t="s">
        <v>242</v>
      </c>
      <c r="E1547" s="172" t="s">
        <v>3267</v>
      </c>
      <c r="F1547" s="173" t="s">
        <v>3268</v>
      </c>
      <c r="G1547" s="174" t="s">
        <v>215</v>
      </c>
      <c r="H1547" s="175">
        <v>11.942</v>
      </c>
      <c r="I1547" s="176"/>
      <c r="J1547" s="177">
        <f>ROUND(I1547*H1547,2)</f>
        <v>0</v>
      </c>
      <c r="K1547" s="173" t="s">
        <v>19</v>
      </c>
      <c r="L1547" s="178"/>
      <c r="M1547" s="179" t="s">
        <v>19</v>
      </c>
      <c r="N1547" s="180" t="s">
        <v>45</v>
      </c>
      <c r="P1547" s="141">
        <f>O1547*H1547</f>
        <v>0</v>
      </c>
      <c r="Q1547" s="141">
        <v>0.02679</v>
      </c>
      <c r="R1547" s="141">
        <f>Q1547*H1547</f>
        <v>0.31992618</v>
      </c>
      <c r="S1547" s="141">
        <v>0</v>
      </c>
      <c r="T1547" s="142">
        <f>S1547*H1547</f>
        <v>0</v>
      </c>
      <c r="AR1547" s="143" t="s">
        <v>304</v>
      </c>
      <c r="AT1547" s="143" t="s">
        <v>242</v>
      </c>
      <c r="AU1547" s="143" t="s">
        <v>82</v>
      </c>
      <c r="AY1547" s="18" t="s">
        <v>208</v>
      </c>
      <c r="BE1547" s="144">
        <f>IF(N1547="základní",J1547,0)</f>
        <v>0</v>
      </c>
      <c r="BF1547" s="144">
        <f>IF(N1547="snížená",J1547,0)</f>
        <v>0</v>
      </c>
      <c r="BG1547" s="144">
        <f>IF(N1547="zákl. přenesená",J1547,0)</f>
        <v>0</v>
      </c>
      <c r="BH1547" s="144">
        <f>IF(N1547="sníž. přenesená",J1547,0)</f>
        <v>0</v>
      </c>
      <c r="BI1547" s="144">
        <f>IF(N1547="nulová",J1547,0)</f>
        <v>0</v>
      </c>
      <c r="BJ1547" s="18" t="s">
        <v>80</v>
      </c>
      <c r="BK1547" s="144">
        <f>ROUND(I1547*H1547,2)</f>
        <v>0</v>
      </c>
      <c r="BL1547" s="18" t="s">
        <v>297</v>
      </c>
      <c r="BM1547" s="143" t="s">
        <v>3269</v>
      </c>
    </row>
    <row r="1548" spans="2:47" s="1" customFormat="1" ht="12">
      <c r="B1548" s="33"/>
      <c r="D1548" s="145" t="s">
        <v>218</v>
      </c>
      <c r="F1548" s="146" t="s">
        <v>3268</v>
      </c>
      <c r="I1548" s="147"/>
      <c r="L1548" s="33"/>
      <c r="M1548" s="148"/>
      <c r="T1548" s="54"/>
      <c r="AT1548" s="18" t="s">
        <v>218</v>
      </c>
      <c r="AU1548" s="18" t="s">
        <v>82</v>
      </c>
    </row>
    <row r="1549" spans="2:65" s="1" customFormat="1" ht="16.5" customHeight="1">
      <c r="B1549" s="33"/>
      <c r="C1549" s="132" t="s">
        <v>3270</v>
      </c>
      <c r="D1549" s="132" t="s">
        <v>212</v>
      </c>
      <c r="E1549" s="133" t="s">
        <v>3271</v>
      </c>
      <c r="F1549" s="134" t="s">
        <v>3272</v>
      </c>
      <c r="G1549" s="135" t="s">
        <v>367</v>
      </c>
      <c r="H1549" s="136">
        <v>1</v>
      </c>
      <c r="I1549" s="137"/>
      <c r="J1549" s="138">
        <f>ROUND(I1549*H1549,2)</f>
        <v>0</v>
      </c>
      <c r="K1549" s="134" t="s">
        <v>216</v>
      </c>
      <c r="L1549" s="33"/>
      <c r="M1549" s="139" t="s">
        <v>19</v>
      </c>
      <c r="N1549" s="140" t="s">
        <v>45</v>
      </c>
      <c r="P1549" s="141">
        <f>O1549*H1549</f>
        <v>0</v>
      </c>
      <c r="Q1549" s="141">
        <v>0</v>
      </c>
      <c r="R1549" s="141">
        <f>Q1549*H1549</f>
        <v>0</v>
      </c>
      <c r="S1549" s="141">
        <v>0</v>
      </c>
      <c r="T1549" s="142">
        <f>S1549*H1549</f>
        <v>0</v>
      </c>
      <c r="AR1549" s="143" t="s">
        <v>297</v>
      </c>
      <c r="AT1549" s="143" t="s">
        <v>212</v>
      </c>
      <c r="AU1549" s="143" t="s">
        <v>82</v>
      </c>
      <c r="AY1549" s="18" t="s">
        <v>208</v>
      </c>
      <c r="BE1549" s="144">
        <f>IF(N1549="základní",J1549,0)</f>
        <v>0</v>
      </c>
      <c r="BF1549" s="144">
        <f>IF(N1549="snížená",J1549,0)</f>
        <v>0</v>
      </c>
      <c r="BG1549" s="144">
        <f>IF(N1549="zákl. přenesená",J1549,0)</f>
        <v>0</v>
      </c>
      <c r="BH1549" s="144">
        <f>IF(N1549="sníž. přenesená",J1549,0)</f>
        <v>0</v>
      </c>
      <c r="BI1549" s="144">
        <f>IF(N1549="nulová",J1549,0)</f>
        <v>0</v>
      </c>
      <c r="BJ1549" s="18" t="s">
        <v>80</v>
      </c>
      <c r="BK1549" s="144">
        <f>ROUND(I1549*H1549,2)</f>
        <v>0</v>
      </c>
      <c r="BL1549" s="18" t="s">
        <v>297</v>
      </c>
      <c r="BM1549" s="143" t="s">
        <v>3273</v>
      </c>
    </row>
    <row r="1550" spans="2:47" s="1" customFormat="1" ht="12">
      <c r="B1550" s="33"/>
      <c r="D1550" s="145" t="s">
        <v>218</v>
      </c>
      <c r="F1550" s="146" t="s">
        <v>3274</v>
      </c>
      <c r="I1550" s="147"/>
      <c r="L1550" s="33"/>
      <c r="M1550" s="148"/>
      <c r="T1550" s="54"/>
      <c r="AT1550" s="18" t="s">
        <v>218</v>
      </c>
      <c r="AU1550" s="18" t="s">
        <v>82</v>
      </c>
    </row>
    <row r="1551" spans="2:47" s="1" customFormat="1" ht="12">
      <c r="B1551" s="33"/>
      <c r="D1551" s="149" t="s">
        <v>220</v>
      </c>
      <c r="F1551" s="150" t="s">
        <v>3275</v>
      </c>
      <c r="I1551" s="147"/>
      <c r="L1551" s="33"/>
      <c r="M1551" s="148"/>
      <c r="T1551" s="54"/>
      <c r="AT1551" s="18" t="s">
        <v>220</v>
      </c>
      <c r="AU1551" s="18" t="s">
        <v>82</v>
      </c>
    </row>
    <row r="1552" spans="2:65" s="1" customFormat="1" ht="16.5" customHeight="1">
      <c r="B1552" s="33"/>
      <c r="C1552" s="171" t="s">
        <v>3276</v>
      </c>
      <c r="D1552" s="171" t="s">
        <v>242</v>
      </c>
      <c r="E1552" s="172" t="s">
        <v>3277</v>
      </c>
      <c r="F1552" s="173" t="s">
        <v>3278</v>
      </c>
      <c r="G1552" s="174" t="s">
        <v>367</v>
      </c>
      <c r="H1552" s="175">
        <v>1</v>
      </c>
      <c r="I1552" s="176"/>
      <c r="J1552" s="177">
        <f>ROUND(I1552*H1552,2)</f>
        <v>0</v>
      </c>
      <c r="K1552" s="173" t="s">
        <v>216</v>
      </c>
      <c r="L1552" s="178"/>
      <c r="M1552" s="179" t="s">
        <v>19</v>
      </c>
      <c r="N1552" s="180" t="s">
        <v>45</v>
      </c>
      <c r="P1552" s="141">
        <f>O1552*H1552</f>
        <v>0</v>
      </c>
      <c r="Q1552" s="141">
        <v>0.0062</v>
      </c>
      <c r="R1552" s="141">
        <f>Q1552*H1552</f>
        <v>0.0062</v>
      </c>
      <c r="S1552" s="141">
        <v>0</v>
      </c>
      <c r="T1552" s="142">
        <f>S1552*H1552</f>
        <v>0</v>
      </c>
      <c r="AR1552" s="143" t="s">
        <v>304</v>
      </c>
      <c r="AT1552" s="143" t="s">
        <v>242</v>
      </c>
      <c r="AU1552" s="143" t="s">
        <v>82</v>
      </c>
      <c r="AY1552" s="18" t="s">
        <v>208</v>
      </c>
      <c r="BE1552" s="144">
        <f>IF(N1552="základní",J1552,0)</f>
        <v>0</v>
      </c>
      <c r="BF1552" s="144">
        <f>IF(N1552="snížená",J1552,0)</f>
        <v>0</v>
      </c>
      <c r="BG1552" s="144">
        <f>IF(N1552="zákl. přenesená",J1552,0)</f>
        <v>0</v>
      </c>
      <c r="BH1552" s="144">
        <f>IF(N1552="sníž. přenesená",J1552,0)</f>
        <v>0</v>
      </c>
      <c r="BI1552" s="144">
        <f>IF(N1552="nulová",J1552,0)</f>
        <v>0</v>
      </c>
      <c r="BJ1552" s="18" t="s">
        <v>80</v>
      </c>
      <c r="BK1552" s="144">
        <f>ROUND(I1552*H1552,2)</f>
        <v>0</v>
      </c>
      <c r="BL1552" s="18" t="s">
        <v>297</v>
      </c>
      <c r="BM1552" s="143" t="s">
        <v>3279</v>
      </c>
    </row>
    <row r="1553" spans="2:47" s="1" customFormat="1" ht="12">
      <c r="B1553" s="33"/>
      <c r="D1553" s="145" t="s">
        <v>218</v>
      </c>
      <c r="F1553" s="146" t="s">
        <v>3278</v>
      </c>
      <c r="I1553" s="147"/>
      <c r="L1553" s="33"/>
      <c r="M1553" s="148"/>
      <c r="T1553" s="54"/>
      <c r="AT1553" s="18" t="s">
        <v>218</v>
      </c>
      <c r="AU1553" s="18" t="s">
        <v>82</v>
      </c>
    </row>
    <row r="1554" spans="2:65" s="1" customFormat="1" ht="16.5" customHeight="1">
      <c r="B1554" s="33"/>
      <c r="C1554" s="132" t="s">
        <v>3280</v>
      </c>
      <c r="D1554" s="132" t="s">
        <v>212</v>
      </c>
      <c r="E1554" s="133" t="s">
        <v>3281</v>
      </c>
      <c r="F1554" s="134" t="s">
        <v>3282</v>
      </c>
      <c r="G1554" s="135" t="s">
        <v>367</v>
      </c>
      <c r="H1554" s="136">
        <v>2</v>
      </c>
      <c r="I1554" s="137"/>
      <c r="J1554" s="138">
        <f>ROUND(I1554*H1554,2)</f>
        <v>0</v>
      </c>
      <c r="K1554" s="134" t="s">
        <v>19</v>
      </c>
      <c r="L1554" s="33"/>
      <c r="M1554" s="139" t="s">
        <v>19</v>
      </c>
      <c r="N1554" s="140" t="s">
        <v>45</v>
      </c>
      <c r="P1554" s="141">
        <f>O1554*H1554</f>
        <v>0</v>
      </c>
      <c r="Q1554" s="141">
        <v>0</v>
      </c>
      <c r="R1554" s="141">
        <f>Q1554*H1554</f>
        <v>0</v>
      </c>
      <c r="S1554" s="141">
        <v>0</v>
      </c>
      <c r="T1554" s="142">
        <f>S1554*H1554</f>
        <v>0</v>
      </c>
      <c r="AR1554" s="143" t="s">
        <v>297</v>
      </c>
      <c r="AT1554" s="143" t="s">
        <v>212</v>
      </c>
      <c r="AU1554" s="143" t="s">
        <v>82</v>
      </c>
      <c r="AY1554" s="18" t="s">
        <v>208</v>
      </c>
      <c r="BE1554" s="144">
        <f>IF(N1554="základní",J1554,0)</f>
        <v>0</v>
      </c>
      <c r="BF1554" s="144">
        <f>IF(N1554="snížená",J1554,0)</f>
        <v>0</v>
      </c>
      <c r="BG1554" s="144">
        <f>IF(N1554="zákl. přenesená",J1554,0)</f>
        <v>0</v>
      </c>
      <c r="BH1554" s="144">
        <f>IF(N1554="sníž. přenesená",J1554,0)</f>
        <v>0</v>
      </c>
      <c r="BI1554" s="144">
        <f>IF(N1554="nulová",J1554,0)</f>
        <v>0</v>
      </c>
      <c r="BJ1554" s="18" t="s">
        <v>80</v>
      </c>
      <c r="BK1554" s="144">
        <f>ROUND(I1554*H1554,2)</f>
        <v>0</v>
      </c>
      <c r="BL1554" s="18" t="s">
        <v>297</v>
      </c>
      <c r="BM1554" s="143" t="s">
        <v>3283</v>
      </c>
    </row>
    <row r="1555" spans="2:47" s="1" customFormat="1" ht="12">
      <c r="B1555" s="33"/>
      <c r="D1555" s="145" t="s">
        <v>218</v>
      </c>
      <c r="F1555" s="146" t="s">
        <v>3282</v>
      </c>
      <c r="I1555" s="147"/>
      <c r="L1555" s="33"/>
      <c r="M1555" s="148"/>
      <c r="T1555" s="54"/>
      <c r="AT1555" s="18" t="s">
        <v>218</v>
      </c>
      <c r="AU1555" s="18" t="s">
        <v>82</v>
      </c>
    </row>
    <row r="1556" spans="2:51" s="12" customFormat="1" ht="12">
      <c r="B1556" s="151"/>
      <c r="D1556" s="145" t="s">
        <v>222</v>
      </c>
      <c r="E1556" s="152" t="s">
        <v>19</v>
      </c>
      <c r="F1556" s="153" t="s">
        <v>3284</v>
      </c>
      <c r="H1556" s="152" t="s">
        <v>19</v>
      </c>
      <c r="I1556" s="154"/>
      <c r="L1556" s="151"/>
      <c r="M1556" s="155"/>
      <c r="T1556" s="156"/>
      <c r="AT1556" s="152" t="s">
        <v>222</v>
      </c>
      <c r="AU1556" s="152" t="s">
        <v>82</v>
      </c>
      <c r="AV1556" s="12" t="s">
        <v>80</v>
      </c>
      <c r="AW1556" s="12" t="s">
        <v>35</v>
      </c>
      <c r="AX1556" s="12" t="s">
        <v>74</v>
      </c>
      <c r="AY1556" s="152" t="s">
        <v>208</v>
      </c>
    </row>
    <row r="1557" spans="2:51" s="13" customFormat="1" ht="12">
      <c r="B1557" s="157"/>
      <c r="D1557" s="145" t="s">
        <v>222</v>
      </c>
      <c r="E1557" s="158" t="s">
        <v>19</v>
      </c>
      <c r="F1557" s="159" t="s">
        <v>82</v>
      </c>
      <c r="H1557" s="160">
        <v>2</v>
      </c>
      <c r="I1557" s="161"/>
      <c r="L1557" s="157"/>
      <c r="M1557" s="162"/>
      <c r="T1557" s="163"/>
      <c r="AT1557" s="158" t="s">
        <v>222</v>
      </c>
      <c r="AU1557" s="158" t="s">
        <v>82</v>
      </c>
      <c r="AV1557" s="13" t="s">
        <v>82</v>
      </c>
      <c r="AW1557" s="13" t="s">
        <v>35</v>
      </c>
      <c r="AX1557" s="13" t="s">
        <v>74</v>
      </c>
      <c r="AY1557" s="158" t="s">
        <v>208</v>
      </c>
    </row>
    <row r="1558" spans="2:51" s="14" customFormat="1" ht="12">
      <c r="B1558" s="164"/>
      <c r="D1558" s="145" t="s">
        <v>222</v>
      </c>
      <c r="E1558" s="165" t="s">
        <v>19</v>
      </c>
      <c r="F1558" s="166" t="s">
        <v>226</v>
      </c>
      <c r="H1558" s="167">
        <v>2</v>
      </c>
      <c r="I1558" s="168"/>
      <c r="L1558" s="164"/>
      <c r="M1558" s="169"/>
      <c r="T1558" s="170"/>
      <c r="AT1558" s="165" t="s">
        <v>222</v>
      </c>
      <c r="AU1558" s="165" t="s">
        <v>82</v>
      </c>
      <c r="AV1558" s="14" t="s">
        <v>112</v>
      </c>
      <c r="AW1558" s="14" t="s">
        <v>35</v>
      </c>
      <c r="AX1558" s="14" t="s">
        <v>80</v>
      </c>
      <c r="AY1558" s="165" t="s">
        <v>208</v>
      </c>
    </row>
    <row r="1559" spans="2:65" s="1" customFormat="1" ht="21.75" customHeight="1">
      <c r="B1559" s="33"/>
      <c r="C1559" s="132" t="s">
        <v>3285</v>
      </c>
      <c r="D1559" s="132" t="s">
        <v>212</v>
      </c>
      <c r="E1559" s="133" t="s">
        <v>3286</v>
      </c>
      <c r="F1559" s="134" t="s">
        <v>3287</v>
      </c>
      <c r="G1559" s="135" t="s">
        <v>367</v>
      </c>
      <c r="H1559" s="136">
        <v>1</v>
      </c>
      <c r="I1559" s="137"/>
      <c r="J1559" s="138">
        <f>ROUND(I1559*H1559,2)</f>
        <v>0</v>
      </c>
      <c r="K1559" s="134" t="s">
        <v>19</v>
      </c>
      <c r="L1559" s="33"/>
      <c r="M1559" s="139" t="s">
        <v>19</v>
      </c>
      <c r="N1559" s="140" t="s">
        <v>45</v>
      </c>
      <c r="P1559" s="141">
        <f>O1559*H1559</f>
        <v>0</v>
      </c>
      <c r="Q1559" s="141">
        <v>0</v>
      </c>
      <c r="R1559" s="141">
        <f>Q1559*H1559</f>
        <v>0</v>
      </c>
      <c r="S1559" s="141">
        <v>0</v>
      </c>
      <c r="T1559" s="142">
        <f>S1559*H1559</f>
        <v>0</v>
      </c>
      <c r="AR1559" s="143" t="s">
        <v>297</v>
      </c>
      <c r="AT1559" s="143" t="s">
        <v>212</v>
      </c>
      <c r="AU1559" s="143" t="s">
        <v>82</v>
      </c>
      <c r="AY1559" s="18" t="s">
        <v>208</v>
      </c>
      <c r="BE1559" s="144">
        <f>IF(N1559="základní",J1559,0)</f>
        <v>0</v>
      </c>
      <c r="BF1559" s="144">
        <f>IF(N1559="snížená",J1559,0)</f>
        <v>0</v>
      </c>
      <c r="BG1559" s="144">
        <f>IF(N1559="zákl. přenesená",J1559,0)</f>
        <v>0</v>
      </c>
      <c r="BH1559" s="144">
        <f>IF(N1559="sníž. přenesená",J1559,0)</f>
        <v>0</v>
      </c>
      <c r="BI1559" s="144">
        <f>IF(N1559="nulová",J1559,0)</f>
        <v>0</v>
      </c>
      <c r="BJ1559" s="18" t="s">
        <v>80</v>
      </c>
      <c r="BK1559" s="144">
        <f>ROUND(I1559*H1559,2)</f>
        <v>0</v>
      </c>
      <c r="BL1559" s="18" t="s">
        <v>297</v>
      </c>
      <c r="BM1559" s="143" t="s">
        <v>3288</v>
      </c>
    </row>
    <row r="1560" spans="2:47" s="1" customFormat="1" ht="12">
      <c r="B1560" s="33"/>
      <c r="D1560" s="145" t="s">
        <v>218</v>
      </c>
      <c r="F1560" s="146" t="s">
        <v>3287</v>
      </c>
      <c r="I1560" s="147"/>
      <c r="L1560" s="33"/>
      <c r="M1560" s="148"/>
      <c r="T1560" s="54"/>
      <c r="AT1560" s="18" t="s">
        <v>218</v>
      </c>
      <c r="AU1560" s="18" t="s">
        <v>82</v>
      </c>
    </row>
    <row r="1561" spans="2:51" s="12" customFormat="1" ht="12">
      <c r="B1561" s="151"/>
      <c r="D1561" s="145" t="s">
        <v>222</v>
      </c>
      <c r="E1561" s="152" t="s">
        <v>19</v>
      </c>
      <c r="F1561" s="153" t="s">
        <v>3289</v>
      </c>
      <c r="H1561" s="152" t="s">
        <v>19</v>
      </c>
      <c r="I1561" s="154"/>
      <c r="L1561" s="151"/>
      <c r="M1561" s="155"/>
      <c r="T1561" s="156"/>
      <c r="AT1561" s="152" t="s">
        <v>222</v>
      </c>
      <c r="AU1561" s="152" t="s">
        <v>82</v>
      </c>
      <c r="AV1561" s="12" t="s">
        <v>80</v>
      </c>
      <c r="AW1561" s="12" t="s">
        <v>35</v>
      </c>
      <c r="AX1561" s="12" t="s">
        <v>74</v>
      </c>
      <c r="AY1561" s="152" t="s">
        <v>208</v>
      </c>
    </row>
    <row r="1562" spans="2:51" s="13" customFormat="1" ht="12">
      <c r="B1562" s="157"/>
      <c r="D1562" s="145" t="s">
        <v>222</v>
      </c>
      <c r="E1562" s="158" t="s">
        <v>19</v>
      </c>
      <c r="F1562" s="159" t="s">
        <v>80</v>
      </c>
      <c r="H1562" s="160">
        <v>1</v>
      </c>
      <c r="I1562" s="161"/>
      <c r="L1562" s="157"/>
      <c r="M1562" s="162"/>
      <c r="T1562" s="163"/>
      <c r="AT1562" s="158" t="s">
        <v>222</v>
      </c>
      <c r="AU1562" s="158" t="s">
        <v>82</v>
      </c>
      <c r="AV1562" s="13" t="s">
        <v>82</v>
      </c>
      <c r="AW1562" s="13" t="s">
        <v>35</v>
      </c>
      <c r="AX1562" s="13" t="s">
        <v>74</v>
      </c>
      <c r="AY1562" s="158" t="s">
        <v>208</v>
      </c>
    </row>
    <row r="1563" spans="2:51" s="14" customFormat="1" ht="12">
      <c r="B1563" s="164"/>
      <c r="D1563" s="145" t="s">
        <v>222</v>
      </c>
      <c r="E1563" s="165" t="s">
        <v>19</v>
      </c>
      <c r="F1563" s="166" t="s">
        <v>226</v>
      </c>
      <c r="H1563" s="167">
        <v>1</v>
      </c>
      <c r="I1563" s="168"/>
      <c r="L1563" s="164"/>
      <c r="M1563" s="169"/>
      <c r="T1563" s="170"/>
      <c r="AT1563" s="165" t="s">
        <v>222</v>
      </c>
      <c r="AU1563" s="165" t="s">
        <v>82</v>
      </c>
      <c r="AV1563" s="14" t="s">
        <v>112</v>
      </c>
      <c r="AW1563" s="14" t="s">
        <v>35</v>
      </c>
      <c r="AX1563" s="14" t="s">
        <v>80</v>
      </c>
      <c r="AY1563" s="165" t="s">
        <v>208</v>
      </c>
    </row>
    <row r="1564" spans="2:65" s="1" customFormat="1" ht="16.5" customHeight="1">
      <c r="B1564" s="33"/>
      <c r="C1564" s="132" t="s">
        <v>3290</v>
      </c>
      <c r="D1564" s="132" t="s">
        <v>212</v>
      </c>
      <c r="E1564" s="133" t="s">
        <v>3291</v>
      </c>
      <c r="F1564" s="134" t="s">
        <v>3292</v>
      </c>
      <c r="G1564" s="135" t="s">
        <v>367</v>
      </c>
      <c r="H1564" s="136">
        <v>1</v>
      </c>
      <c r="I1564" s="137"/>
      <c r="J1564" s="138">
        <f>ROUND(I1564*H1564,2)</f>
        <v>0</v>
      </c>
      <c r="K1564" s="134" t="s">
        <v>19</v>
      </c>
      <c r="L1564" s="33"/>
      <c r="M1564" s="139" t="s">
        <v>19</v>
      </c>
      <c r="N1564" s="140" t="s">
        <v>45</v>
      </c>
      <c r="P1564" s="141">
        <f>O1564*H1564</f>
        <v>0</v>
      </c>
      <c r="Q1564" s="141">
        <v>0</v>
      </c>
      <c r="R1564" s="141">
        <f>Q1564*H1564</f>
        <v>0</v>
      </c>
      <c r="S1564" s="141">
        <v>0</v>
      </c>
      <c r="T1564" s="142">
        <f>S1564*H1564</f>
        <v>0</v>
      </c>
      <c r="AR1564" s="143" t="s">
        <v>297</v>
      </c>
      <c r="AT1564" s="143" t="s">
        <v>212</v>
      </c>
      <c r="AU1564" s="143" t="s">
        <v>82</v>
      </c>
      <c r="AY1564" s="18" t="s">
        <v>208</v>
      </c>
      <c r="BE1564" s="144">
        <f>IF(N1564="základní",J1564,0)</f>
        <v>0</v>
      </c>
      <c r="BF1564" s="144">
        <f>IF(N1564="snížená",J1564,0)</f>
        <v>0</v>
      </c>
      <c r="BG1564" s="144">
        <f>IF(N1564="zákl. přenesená",J1564,0)</f>
        <v>0</v>
      </c>
      <c r="BH1564" s="144">
        <f>IF(N1564="sníž. přenesená",J1564,0)</f>
        <v>0</v>
      </c>
      <c r="BI1564" s="144">
        <f>IF(N1564="nulová",J1564,0)</f>
        <v>0</v>
      </c>
      <c r="BJ1564" s="18" t="s">
        <v>80</v>
      </c>
      <c r="BK1564" s="144">
        <f>ROUND(I1564*H1564,2)</f>
        <v>0</v>
      </c>
      <c r="BL1564" s="18" t="s">
        <v>297</v>
      </c>
      <c r="BM1564" s="143" t="s">
        <v>3293</v>
      </c>
    </row>
    <row r="1565" spans="2:47" s="1" customFormat="1" ht="12">
      <c r="B1565" s="33"/>
      <c r="D1565" s="145" t="s">
        <v>218</v>
      </c>
      <c r="F1565" s="146" t="s">
        <v>3292</v>
      </c>
      <c r="I1565" s="147"/>
      <c r="L1565" s="33"/>
      <c r="M1565" s="148"/>
      <c r="T1565" s="54"/>
      <c r="AT1565" s="18" t="s">
        <v>218</v>
      </c>
      <c r="AU1565" s="18" t="s">
        <v>82</v>
      </c>
    </row>
    <row r="1566" spans="2:51" s="12" customFormat="1" ht="12">
      <c r="B1566" s="151"/>
      <c r="D1566" s="145" t="s">
        <v>222</v>
      </c>
      <c r="E1566" s="152" t="s">
        <v>19</v>
      </c>
      <c r="F1566" s="153" t="s">
        <v>3294</v>
      </c>
      <c r="H1566" s="152" t="s">
        <v>19</v>
      </c>
      <c r="I1566" s="154"/>
      <c r="L1566" s="151"/>
      <c r="M1566" s="155"/>
      <c r="T1566" s="156"/>
      <c r="AT1566" s="152" t="s">
        <v>222</v>
      </c>
      <c r="AU1566" s="152" t="s">
        <v>82</v>
      </c>
      <c r="AV1566" s="12" t="s">
        <v>80</v>
      </c>
      <c r="AW1566" s="12" t="s">
        <v>35</v>
      </c>
      <c r="AX1566" s="12" t="s">
        <v>74</v>
      </c>
      <c r="AY1566" s="152" t="s">
        <v>208</v>
      </c>
    </row>
    <row r="1567" spans="2:51" s="13" customFormat="1" ht="12">
      <c r="B1567" s="157"/>
      <c r="D1567" s="145" t="s">
        <v>222</v>
      </c>
      <c r="E1567" s="158" t="s">
        <v>19</v>
      </c>
      <c r="F1567" s="159" t="s">
        <v>80</v>
      </c>
      <c r="H1567" s="160">
        <v>1</v>
      </c>
      <c r="I1567" s="161"/>
      <c r="L1567" s="157"/>
      <c r="M1567" s="162"/>
      <c r="T1567" s="163"/>
      <c r="AT1567" s="158" t="s">
        <v>222</v>
      </c>
      <c r="AU1567" s="158" t="s">
        <v>82</v>
      </c>
      <c r="AV1567" s="13" t="s">
        <v>82</v>
      </c>
      <c r="AW1567" s="13" t="s">
        <v>35</v>
      </c>
      <c r="AX1567" s="13" t="s">
        <v>74</v>
      </c>
      <c r="AY1567" s="158" t="s">
        <v>208</v>
      </c>
    </row>
    <row r="1568" spans="2:51" s="14" customFormat="1" ht="12">
      <c r="B1568" s="164"/>
      <c r="D1568" s="145" t="s">
        <v>222</v>
      </c>
      <c r="E1568" s="165" t="s">
        <v>19</v>
      </c>
      <c r="F1568" s="166" t="s">
        <v>226</v>
      </c>
      <c r="H1568" s="167">
        <v>1</v>
      </c>
      <c r="I1568" s="168"/>
      <c r="L1568" s="164"/>
      <c r="M1568" s="169"/>
      <c r="T1568" s="170"/>
      <c r="AT1568" s="165" t="s">
        <v>222</v>
      </c>
      <c r="AU1568" s="165" t="s">
        <v>82</v>
      </c>
      <c r="AV1568" s="14" t="s">
        <v>112</v>
      </c>
      <c r="AW1568" s="14" t="s">
        <v>35</v>
      </c>
      <c r="AX1568" s="14" t="s">
        <v>80</v>
      </c>
      <c r="AY1568" s="165" t="s">
        <v>208</v>
      </c>
    </row>
    <row r="1569" spans="2:65" s="1" customFormat="1" ht="16.5" customHeight="1">
      <c r="B1569" s="33"/>
      <c r="C1569" s="132" t="s">
        <v>3295</v>
      </c>
      <c r="D1569" s="132" t="s">
        <v>212</v>
      </c>
      <c r="E1569" s="133" t="s">
        <v>3296</v>
      </c>
      <c r="F1569" s="134" t="s">
        <v>3297</v>
      </c>
      <c r="G1569" s="135" t="s">
        <v>367</v>
      </c>
      <c r="H1569" s="136">
        <v>1</v>
      </c>
      <c r="I1569" s="137"/>
      <c r="J1569" s="138">
        <f>ROUND(I1569*H1569,2)</f>
        <v>0</v>
      </c>
      <c r="K1569" s="134" t="s">
        <v>19</v>
      </c>
      <c r="L1569" s="33"/>
      <c r="M1569" s="139" t="s">
        <v>19</v>
      </c>
      <c r="N1569" s="140" t="s">
        <v>45</v>
      </c>
      <c r="P1569" s="141">
        <f>O1569*H1569</f>
        <v>0</v>
      </c>
      <c r="Q1569" s="141">
        <v>0</v>
      </c>
      <c r="R1569" s="141">
        <f>Q1569*H1569</f>
        <v>0</v>
      </c>
      <c r="S1569" s="141">
        <v>0</v>
      </c>
      <c r="T1569" s="142">
        <f>S1569*H1569</f>
        <v>0</v>
      </c>
      <c r="AR1569" s="143" t="s">
        <v>297</v>
      </c>
      <c r="AT1569" s="143" t="s">
        <v>212</v>
      </c>
      <c r="AU1569" s="143" t="s">
        <v>82</v>
      </c>
      <c r="AY1569" s="18" t="s">
        <v>208</v>
      </c>
      <c r="BE1569" s="144">
        <f>IF(N1569="základní",J1569,0)</f>
        <v>0</v>
      </c>
      <c r="BF1569" s="144">
        <f>IF(N1569="snížená",J1569,0)</f>
        <v>0</v>
      </c>
      <c r="BG1569" s="144">
        <f>IF(N1569="zákl. přenesená",J1569,0)</f>
        <v>0</v>
      </c>
      <c r="BH1569" s="144">
        <f>IF(N1569="sníž. přenesená",J1569,0)</f>
        <v>0</v>
      </c>
      <c r="BI1569" s="144">
        <f>IF(N1569="nulová",J1569,0)</f>
        <v>0</v>
      </c>
      <c r="BJ1569" s="18" t="s">
        <v>80</v>
      </c>
      <c r="BK1569" s="144">
        <f>ROUND(I1569*H1569,2)</f>
        <v>0</v>
      </c>
      <c r="BL1569" s="18" t="s">
        <v>297</v>
      </c>
      <c r="BM1569" s="143" t="s">
        <v>3298</v>
      </c>
    </row>
    <row r="1570" spans="2:47" s="1" customFormat="1" ht="12">
      <c r="B1570" s="33"/>
      <c r="D1570" s="145" t="s">
        <v>218</v>
      </c>
      <c r="F1570" s="146" t="s">
        <v>3297</v>
      </c>
      <c r="I1570" s="147"/>
      <c r="L1570" s="33"/>
      <c r="M1570" s="148"/>
      <c r="T1570" s="54"/>
      <c r="AT1570" s="18" t="s">
        <v>218</v>
      </c>
      <c r="AU1570" s="18" t="s">
        <v>82</v>
      </c>
    </row>
    <row r="1571" spans="2:51" s="12" customFormat="1" ht="12">
      <c r="B1571" s="151"/>
      <c r="D1571" s="145" t="s">
        <v>222</v>
      </c>
      <c r="E1571" s="152" t="s">
        <v>19</v>
      </c>
      <c r="F1571" s="153" t="s">
        <v>3299</v>
      </c>
      <c r="H1571" s="152" t="s">
        <v>19</v>
      </c>
      <c r="I1571" s="154"/>
      <c r="L1571" s="151"/>
      <c r="M1571" s="155"/>
      <c r="T1571" s="156"/>
      <c r="AT1571" s="152" t="s">
        <v>222</v>
      </c>
      <c r="AU1571" s="152" t="s">
        <v>82</v>
      </c>
      <c r="AV1571" s="12" t="s">
        <v>80</v>
      </c>
      <c r="AW1571" s="12" t="s">
        <v>35</v>
      </c>
      <c r="AX1571" s="12" t="s">
        <v>74</v>
      </c>
      <c r="AY1571" s="152" t="s">
        <v>208</v>
      </c>
    </row>
    <row r="1572" spans="2:51" s="13" customFormat="1" ht="12">
      <c r="B1572" s="157"/>
      <c r="D1572" s="145" t="s">
        <v>222</v>
      </c>
      <c r="E1572" s="158" t="s">
        <v>19</v>
      </c>
      <c r="F1572" s="159" t="s">
        <v>80</v>
      </c>
      <c r="H1572" s="160">
        <v>1</v>
      </c>
      <c r="I1572" s="161"/>
      <c r="L1572" s="157"/>
      <c r="M1572" s="162"/>
      <c r="T1572" s="163"/>
      <c r="AT1572" s="158" t="s">
        <v>222</v>
      </c>
      <c r="AU1572" s="158" t="s">
        <v>82</v>
      </c>
      <c r="AV1572" s="13" t="s">
        <v>82</v>
      </c>
      <c r="AW1572" s="13" t="s">
        <v>35</v>
      </c>
      <c r="AX1572" s="13" t="s">
        <v>74</v>
      </c>
      <c r="AY1572" s="158" t="s">
        <v>208</v>
      </c>
    </row>
    <row r="1573" spans="2:51" s="14" customFormat="1" ht="12">
      <c r="B1573" s="164"/>
      <c r="D1573" s="145" t="s">
        <v>222</v>
      </c>
      <c r="E1573" s="165" t="s">
        <v>19</v>
      </c>
      <c r="F1573" s="166" t="s">
        <v>226</v>
      </c>
      <c r="H1573" s="167">
        <v>1</v>
      </c>
      <c r="I1573" s="168"/>
      <c r="L1573" s="164"/>
      <c r="M1573" s="169"/>
      <c r="T1573" s="170"/>
      <c r="AT1573" s="165" t="s">
        <v>222</v>
      </c>
      <c r="AU1573" s="165" t="s">
        <v>82</v>
      </c>
      <c r="AV1573" s="14" t="s">
        <v>112</v>
      </c>
      <c r="AW1573" s="14" t="s">
        <v>35</v>
      </c>
      <c r="AX1573" s="14" t="s">
        <v>80</v>
      </c>
      <c r="AY1573" s="165" t="s">
        <v>208</v>
      </c>
    </row>
    <row r="1574" spans="2:65" s="1" customFormat="1" ht="21.75" customHeight="1">
      <c r="B1574" s="33"/>
      <c r="C1574" s="132" t="s">
        <v>3300</v>
      </c>
      <c r="D1574" s="132" t="s">
        <v>212</v>
      </c>
      <c r="E1574" s="133" t="s">
        <v>3301</v>
      </c>
      <c r="F1574" s="134" t="s">
        <v>3302</v>
      </c>
      <c r="G1574" s="135" t="s">
        <v>367</v>
      </c>
      <c r="H1574" s="136">
        <v>1</v>
      </c>
      <c r="I1574" s="137"/>
      <c r="J1574" s="138">
        <f>ROUND(I1574*H1574,2)</f>
        <v>0</v>
      </c>
      <c r="K1574" s="134" t="s">
        <v>19</v>
      </c>
      <c r="L1574" s="33"/>
      <c r="M1574" s="139" t="s">
        <v>19</v>
      </c>
      <c r="N1574" s="140" t="s">
        <v>45</v>
      </c>
      <c r="P1574" s="141">
        <f>O1574*H1574</f>
        <v>0</v>
      </c>
      <c r="Q1574" s="141">
        <v>0</v>
      </c>
      <c r="R1574" s="141">
        <f>Q1574*H1574</f>
        <v>0</v>
      </c>
      <c r="S1574" s="141">
        <v>0</v>
      </c>
      <c r="T1574" s="142">
        <f>S1574*H1574</f>
        <v>0</v>
      </c>
      <c r="AR1574" s="143" t="s">
        <v>297</v>
      </c>
      <c r="AT1574" s="143" t="s">
        <v>212</v>
      </c>
      <c r="AU1574" s="143" t="s">
        <v>82</v>
      </c>
      <c r="AY1574" s="18" t="s">
        <v>208</v>
      </c>
      <c r="BE1574" s="144">
        <f>IF(N1574="základní",J1574,0)</f>
        <v>0</v>
      </c>
      <c r="BF1574" s="144">
        <f>IF(N1574="snížená",J1574,0)</f>
        <v>0</v>
      </c>
      <c r="BG1574" s="144">
        <f>IF(N1574="zákl. přenesená",J1574,0)</f>
        <v>0</v>
      </c>
      <c r="BH1574" s="144">
        <f>IF(N1574="sníž. přenesená",J1574,0)</f>
        <v>0</v>
      </c>
      <c r="BI1574" s="144">
        <f>IF(N1574="nulová",J1574,0)</f>
        <v>0</v>
      </c>
      <c r="BJ1574" s="18" t="s">
        <v>80</v>
      </c>
      <c r="BK1574" s="144">
        <f>ROUND(I1574*H1574,2)</f>
        <v>0</v>
      </c>
      <c r="BL1574" s="18" t="s">
        <v>297</v>
      </c>
      <c r="BM1574" s="143" t="s">
        <v>3303</v>
      </c>
    </row>
    <row r="1575" spans="2:47" s="1" customFormat="1" ht="12">
      <c r="B1575" s="33"/>
      <c r="D1575" s="145" t="s">
        <v>218</v>
      </c>
      <c r="F1575" s="146" t="s">
        <v>3302</v>
      </c>
      <c r="I1575" s="147"/>
      <c r="L1575" s="33"/>
      <c r="M1575" s="148"/>
      <c r="T1575" s="54"/>
      <c r="AT1575" s="18" t="s">
        <v>218</v>
      </c>
      <c r="AU1575" s="18" t="s">
        <v>82</v>
      </c>
    </row>
    <row r="1576" spans="2:47" s="1" customFormat="1" ht="19.5">
      <c r="B1576" s="33"/>
      <c r="D1576" s="145" t="s">
        <v>418</v>
      </c>
      <c r="F1576" s="181" t="s">
        <v>3304</v>
      </c>
      <c r="I1576" s="147"/>
      <c r="L1576" s="33"/>
      <c r="M1576" s="148"/>
      <c r="T1576" s="54"/>
      <c r="AT1576" s="18" t="s">
        <v>418</v>
      </c>
      <c r="AU1576" s="18" t="s">
        <v>82</v>
      </c>
    </row>
    <row r="1577" spans="2:51" s="12" customFormat="1" ht="12">
      <c r="B1577" s="151"/>
      <c r="D1577" s="145" t="s">
        <v>222</v>
      </c>
      <c r="E1577" s="152" t="s">
        <v>19</v>
      </c>
      <c r="F1577" s="153" t="s">
        <v>3305</v>
      </c>
      <c r="H1577" s="152" t="s">
        <v>19</v>
      </c>
      <c r="I1577" s="154"/>
      <c r="L1577" s="151"/>
      <c r="M1577" s="155"/>
      <c r="T1577" s="156"/>
      <c r="AT1577" s="152" t="s">
        <v>222</v>
      </c>
      <c r="AU1577" s="152" t="s">
        <v>82</v>
      </c>
      <c r="AV1577" s="12" t="s">
        <v>80</v>
      </c>
      <c r="AW1577" s="12" t="s">
        <v>35</v>
      </c>
      <c r="AX1577" s="12" t="s">
        <v>74</v>
      </c>
      <c r="AY1577" s="152" t="s">
        <v>208</v>
      </c>
    </row>
    <row r="1578" spans="2:51" s="13" customFormat="1" ht="12">
      <c r="B1578" s="157"/>
      <c r="D1578" s="145" t="s">
        <v>222</v>
      </c>
      <c r="E1578" s="158" t="s">
        <v>19</v>
      </c>
      <c r="F1578" s="159" t="s">
        <v>80</v>
      </c>
      <c r="H1578" s="160">
        <v>1</v>
      </c>
      <c r="I1578" s="161"/>
      <c r="L1578" s="157"/>
      <c r="M1578" s="162"/>
      <c r="T1578" s="163"/>
      <c r="AT1578" s="158" t="s">
        <v>222</v>
      </c>
      <c r="AU1578" s="158" t="s">
        <v>82</v>
      </c>
      <c r="AV1578" s="13" t="s">
        <v>82</v>
      </c>
      <c r="AW1578" s="13" t="s">
        <v>35</v>
      </c>
      <c r="AX1578" s="13" t="s">
        <v>74</v>
      </c>
      <c r="AY1578" s="158" t="s">
        <v>208</v>
      </c>
    </row>
    <row r="1579" spans="2:51" s="14" customFormat="1" ht="12">
      <c r="B1579" s="164"/>
      <c r="D1579" s="145" t="s">
        <v>222</v>
      </c>
      <c r="E1579" s="165" t="s">
        <v>19</v>
      </c>
      <c r="F1579" s="166" t="s">
        <v>226</v>
      </c>
      <c r="H1579" s="167">
        <v>1</v>
      </c>
      <c r="I1579" s="168"/>
      <c r="L1579" s="164"/>
      <c r="M1579" s="169"/>
      <c r="T1579" s="170"/>
      <c r="AT1579" s="165" t="s">
        <v>222</v>
      </c>
      <c r="AU1579" s="165" t="s">
        <v>82</v>
      </c>
      <c r="AV1579" s="14" t="s">
        <v>112</v>
      </c>
      <c r="AW1579" s="14" t="s">
        <v>35</v>
      </c>
      <c r="AX1579" s="14" t="s">
        <v>80</v>
      </c>
      <c r="AY1579" s="165" t="s">
        <v>208</v>
      </c>
    </row>
    <row r="1580" spans="2:65" s="1" customFormat="1" ht="16.5" customHeight="1">
      <c r="B1580" s="33"/>
      <c r="C1580" s="132" t="s">
        <v>3306</v>
      </c>
      <c r="D1580" s="132" t="s">
        <v>212</v>
      </c>
      <c r="E1580" s="133" t="s">
        <v>3307</v>
      </c>
      <c r="F1580" s="134" t="s">
        <v>3308</v>
      </c>
      <c r="G1580" s="135" t="s">
        <v>286</v>
      </c>
      <c r="H1580" s="136">
        <v>8.14</v>
      </c>
      <c r="I1580" s="137"/>
      <c r="J1580" s="138">
        <f>ROUND(I1580*H1580,2)</f>
        <v>0</v>
      </c>
      <c r="K1580" s="134" t="s">
        <v>216</v>
      </c>
      <c r="L1580" s="33"/>
      <c r="M1580" s="139" t="s">
        <v>19</v>
      </c>
      <c r="N1580" s="140" t="s">
        <v>45</v>
      </c>
      <c r="P1580" s="141">
        <f>O1580*H1580</f>
        <v>0</v>
      </c>
      <c r="Q1580" s="141">
        <v>0</v>
      </c>
      <c r="R1580" s="141">
        <f>Q1580*H1580</f>
        <v>0</v>
      </c>
      <c r="S1580" s="141">
        <v>0</v>
      </c>
      <c r="T1580" s="142">
        <f>S1580*H1580</f>
        <v>0</v>
      </c>
      <c r="AR1580" s="143" t="s">
        <v>297</v>
      </c>
      <c r="AT1580" s="143" t="s">
        <v>212</v>
      </c>
      <c r="AU1580" s="143" t="s">
        <v>82</v>
      </c>
      <c r="AY1580" s="18" t="s">
        <v>208</v>
      </c>
      <c r="BE1580" s="144">
        <f>IF(N1580="základní",J1580,0)</f>
        <v>0</v>
      </c>
      <c r="BF1580" s="144">
        <f>IF(N1580="snížená",J1580,0)</f>
        <v>0</v>
      </c>
      <c r="BG1580" s="144">
        <f>IF(N1580="zákl. přenesená",J1580,0)</f>
        <v>0</v>
      </c>
      <c r="BH1580" s="144">
        <f>IF(N1580="sníž. přenesená",J1580,0)</f>
        <v>0</v>
      </c>
      <c r="BI1580" s="144">
        <f>IF(N1580="nulová",J1580,0)</f>
        <v>0</v>
      </c>
      <c r="BJ1580" s="18" t="s">
        <v>80</v>
      </c>
      <c r="BK1580" s="144">
        <f>ROUND(I1580*H1580,2)</f>
        <v>0</v>
      </c>
      <c r="BL1580" s="18" t="s">
        <v>297</v>
      </c>
      <c r="BM1580" s="143" t="s">
        <v>3309</v>
      </c>
    </row>
    <row r="1581" spans="2:47" s="1" customFormat="1" ht="19.5">
      <c r="B1581" s="33"/>
      <c r="D1581" s="145" t="s">
        <v>218</v>
      </c>
      <c r="F1581" s="146" t="s">
        <v>3310</v>
      </c>
      <c r="I1581" s="147"/>
      <c r="L1581" s="33"/>
      <c r="M1581" s="148"/>
      <c r="T1581" s="54"/>
      <c r="AT1581" s="18" t="s">
        <v>218</v>
      </c>
      <c r="AU1581" s="18" t="s">
        <v>82</v>
      </c>
    </row>
    <row r="1582" spans="2:47" s="1" customFormat="1" ht="12">
      <c r="B1582" s="33"/>
      <c r="D1582" s="149" t="s">
        <v>220</v>
      </c>
      <c r="F1582" s="150" t="s">
        <v>3311</v>
      </c>
      <c r="I1582" s="147"/>
      <c r="L1582" s="33"/>
      <c r="M1582" s="148"/>
      <c r="T1582" s="54"/>
      <c r="AT1582" s="18" t="s">
        <v>220</v>
      </c>
      <c r="AU1582" s="18" t="s">
        <v>82</v>
      </c>
    </row>
    <row r="1583" spans="2:63" s="11" customFormat="1" ht="22.9" customHeight="1">
      <c r="B1583" s="120"/>
      <c r="D1583" s="121" t="s">
        <v>73</v>
      </c>
      <c r="E1583" s="130" t="s">
        <v>405</v>
      </c>
      <c r="F1583" s="130" t="s">
        <v>406</v>
      </c>
      <c r="I1583" s="123"/>
      <c r="J1583" s="131">
        <f>BK1583</f>
        <v>0</v>
      </c>
      <c r="L1583" s="120"/>
      <c r="M1583" s="125"/>
      <c r="P1583" s="126">
        <f>SUM(P1584:P1632)</f>
        <v>0</v>
      </c>
      <c r="R1583" s="126">
        <f>SUM(R1584:R1632)</f>
        <v>1.9500758800000002</v>
      </c>
      <c r="T1583" s="127">
        <f>SUM(T1584:T1632)</f>
        <v>0</v>
      </c>
      <c r="AR1583" s="121" t="s">
        <v>82</v>
      </c>
      <c r="AT1583" s="128" t="s">
        <v>73</v>
      </c>
      <c r="AU1583" s="128" t="s">
        <v>80</v>
      </c>
      <c r="AY1583" s="121" t="s">
        <v>208</v>
      </c>
      <c r="BK1583" s="129">
        <f>SUM(BK1584:BK1632)</f>
        <v>0</v>
      </c>
    </row>
    <row r="1584" spans="2:65" s="1" customFormat="1" ht="16.5" customHeight="1">
      <c r="B1584" s="33"/>
      <c r="C1584" s="132" t="s">
        <v>407</v>
      </c>
      <c r="D1584" s="132" t="s">
        <v>212</v>
      </c>
      <c r="E1584" s="133" t="s">
        <v>408</v>
      </c>
      <c r="F1584" s="134" t="s">
        <v>409</v>
      </c>
      <c r="G1584" s="135" t="s">
        <v>215</v>
      </c>
      <c r="H1584" s="136">
        <v>60.4</v>
      </c>
      <c r="I1584" s="137"/>
      <c r="J1584" s="138">
        <f>ROUND(I1584*H1584,2)</f>
        <v>0</v>
      </c>
      <c r="K1584" s="134" t="s">
        <v>216</v>
      </c>
      <c r="L1584" s="33"/>
      <c r="M1584" s="139" t="s">
        <v>19</v>
      </c>
      <c r="N1584" s="140" t="s">
        <v>45</v>
      </c>
      <c r="P1584" s="141">
        <f>O1584*H1584</f>
        <v>0</v>
      </c>
      <c r="Q1584" s="141">
        <v>0.0003</v>
      </c>
      <c r="R1584" s="141">
        <f>Q1584*H1584</f>
        <v>0.018119999999999997</v>
      </c>
      <c r="S1584" s="141">
        <v>0</v>
      </c>
      <c r="T1584" s="142">
        <f>S1584*H1584</f>
        <v>0</v>
      </c>
      <c r="AR1584" s="143" t="s">
        <v>297</v>
      </c>
      <c r="AT1584" s="143" t="s">
        <v>212</v>
      </c>
      <c r="AU1584" s="143" t="s">
        <v>82</v>
      </c>
      <c r="AY1584" s="18" t="s">
        <v>208</v>
      </c>
      <c r="BE1584" s="144">
        <f>IF(N1584="základní",J1584,0)</f>
        <v>0</v>
      </c>
      <c r="BF1584" s="144">
        <f>IF(N1584="snížená",J1584,0)</f>
        <v>0</v>
      </c>
      <c r="BG1584" s="144">
        <f>IF(N1584="zákl. přenesená",J1584,0)</f>
        <v>0</v>
      </c>
      <c r="BH1584" s="144">
        <f>IF(N1584="sníž. přenesená",J1584,0)</f>
        <v>0</v>
      </c>
      <c r="BI1584" s="144">
        <f>IF(N1584="nulová",J1584,0)</f>
        <v>0</v>
      </c>
      <c r="BJ1584" s="18" t="s">
        <v>80</v>
      </c>
      <c r="BK1584" s="144">
        <f>ROUND(I1584*H1584,2)</f>
        <v>0</v>
      </c>
      <c r="BL1584" s="18" t="s">
        <v>297</v>
      </c>
      <c r="BM1584" s="143" t="s">
        <v>410</v>
      </c>
    </row>
    <row r="1585" spans="2:47" s="1" customFormat="1" ht="12">
      <c r="B1585" s="33"/>
      <c r="D1585" s="145" t="s">
        <v>218</v>
      </c>
      <c r="F1585" s="146" t="s">
        <v>411</v>
      </c>
      <c r="I1585" s="147"/>
      <c r="L1585" s="33"/>
      <c r="M1585" s="148"/>
      <c r="T1585" s="54"/>
      <c r="AT1585" s="18" t="s">
        <v>218</v>
      </c>
      <c r="AU1585" s="18" t="s">
        <v>82</v>
      </c>
    </row>
    <row r="1586" spans="2:47" s="1" customFormat="1" ht="12">
      <c r="B1586" s="33"/>
      <c r="D1586" s="149" t="s">
        <v>220</v>
      </c>
      <c r="F1586" s="150" t="s">
        <v>412</v>
      </c>
      <c r="I1586" s="147"/>
      <c r="L1586" s="33"/>
      <c r="M1586" s="148"/>
      <c r="T1586" s="54"/>
      <c r="AT1586" s="18" t="s">
        <v>220</v>
      </c>
      <c r="AU1586" s="18" t="s">
        <v>82</v>
      </c>
    </row>
    <row r="1587" spans="2:51" s="13" customFormat="1" ht="12">
      <c r="B1587" s="157"/>
      <c r="D1587" s="145" t="s">
        <v>222</v>
      </c>
      <c r="E1587" s="158" t="s">
        <v>19</v>
      </c>
      <c r="F1587" s="159" t="s">
        <v>3312</v>
      </c>
      <c r="H1587" s="160">
        <v>84.8</v>
      </c>
      <c r="I1587" s="161"/>
      <c r="L1587" s="157"/>
      <c r="M1587" s="162"/>
      <c r="T1587" s="163"/>
      <c r="AT1587" s="158" t="s">
        <v>222</v>
      </c>
      <c r="AU1587" s="158" t="s">
        <v>82</v>
      </c>
      <c r="AV1587" s="13" t="s">
        <v>82</v>
      </c>
      <c r="AW1587" s="13" t="s">
        <v>35</v>
      </c>
      <c r="AX1587" s="13" t="s">
        <v>74</v>
      </c>
      <c r="AY1587" s="158" t="s">
        <v>208</v>
      </c>
    </row>
    <row r="1588" spans="2:51" s="13" customFormat="1" ht="12">
      <c r="B1588" s="157"/>
      <c r="D1588" s="145" t="s">
        <v>222</v>
      </c>
      <c r="E1588" s="158" t="s">
        <v>19</v>
      </c>
      <c r="F1588" s="159" t="s">
        <v>2171</v>
      </c>
      <c r="H1588" s="160">
        <v>-24.4</v>
      </c>
      <c r="I1588" s="161"/>
      <c r="L1588" s="157"/>
      <c r="M1588" s="162"/>
      <c r="T1588" s="163"/>
      <c r="AT1588" s="158" t="s">
        <v>222</v>
      </c>
      <c r="AU1588" s="158" t="s">
        <v>82</v>
      </c>
      <c r="AV1588" s="13" t="s">
        <v>82</v>
      </c>
      <c r="AW1588" s="13" t="s">
        <v>35</v>
      </c>
      <c r="AX1588" s="13" t="s">
        <v>74</v>
      </c>
      <c r="AY1588" s="158" t="s">
        <v>208</v>
      </c>
    </row>
    <row r="1589" spans="2:51" s="14" customFormat="1" ht="12">
      <c r="B1589" s="164"/>
      <c r="D1589" s="145" t="s">
        <v>222</v>
      </c>
      <c r="E1589" s="165" t="s">
        <v>19</v>
      </c>
      <c r="F1589" s="166" t="s">
        <v>226</v>
      </c>
      <c r="H1589" s="167">
        <v>60.4</v>
      </c>
      <c r="I1589" s="168"/>
      <c r="L1589" s="164"/>
      <c r="M1589" s="169"/>
      <c r="T1589" s="170"/>
      <c r="AT1589" s="165" t="s">
        <v>222</v>
      </c>
      <c r="AU1589" s="165" t="s">
        <v>82</v>
      </c>
      <c r="AV1589" s="14" t="s">
        <v>112</v>
      </c>
      <c r="AW1589" s="14" t="s">
        <v>35</v>
      </c>
      <c r="AX1589" s="14" t="s">
        <v>80</v>
      </c>
      <c r="AY1589" s="165" t="s">
        <v>208</v>
      </c>
    </row>
    <row r="1590" spans="2:65" s="1" customFormat="1" ht="16.5" customHeight="1">
      <c r="B1590" s="33"/>
      <c r="C1590" s="132" t="s">
        <v>413</v>
      </c>
      <c r="D1590" s="132" t="s">
        <v>212</v>
      </c>
      <c r="E1590" s="133" t="s">
        <v>414</v>
      </c>
      <c r="F1590" s="134" t="s">
        <v>415</v>
      </c>
      <c r="G1590" s="135" t="s">
        <v>215</v>
      </c>
      <c r="H1590" s="136">
        <v>60.4</v>
      </c>
      <c r="I1590" s="137"/>
      <c r="J1590" s="138">
        <f>ROUND(I1590*H1590,2)</f>
        <v>0</v>
      </c>
      <c r="K1590" s="134" t="s">
        <v>19</v>
      </c>
      <c r="L1590" s="33"/>
      <c r="M1590" s="139" t="s">
        <v>19</v>
      </c>
      <c r="N1590" s="140" t="s">
        <v>45</v>
      </c>
      <c r="P1590" s="141">
        <f>O1590*H1590</f>
        <v>0</v>
      </c>
      <c r="Q1590" s="141">
        <v>0.004545</v>
      </c>
      <c r="R1590" s="141">
        <f>Q1590*H1590</f>
        <v>0.27451800000000004</v>
      </c>
      <c r="S1590" s="141">
        <v>0</v>
      </c>
      <c r="T1590" s="142">
        <f>S1590*H1590</f>
        <v>0</v>
      </c>
      <c r="AR1590" s="143" t="s">
        <v>297</v>
      </c>
      <c r="AT1590" s="143" t="s">
        <v>212</v>
      </c>
      <c r="AU1590" s="143" t="s">
        <v>82</v>
      </c>
      <c r="AY1590" s="18" t="s">
        <v>208</v>
      </c>
      <c r="BE1590" s="144">
        <f>IF(N1590="základní",J1590,0)</f>
        <v>0</v>
      </c>
      <c r="BF1590" s="144">
        <f>IF(N1590="snížená",J1590,0)</f>
        <v>0</v>
      </c>
      <c r="BG1590" s="144">
        <f>IF(N1590="zákl. přenesená",J1590,0)</f>
        <v>0</v>
      </c>
      <c r="BH1590" s="144">
        <f>IF(N1590="sníž. přenesená",J1590,0)</f>
        <v>0</v>
      </c>
      <c r="BI1590" s="144">
        <f>IF(N1590="nulová",J1590,0)</f>
        <v>0</v>
      </c>
      <c r="BJ1590" s="18" t="s">
        <v>80</v>
      </c>
      <c r="BK1590" s="144">
        <f>ROUND(I1590*H1590,2)</f>
        <v>0</v>
      </c>
      <c r="BL1590" s="18" t="s">
        <v>297</v>
      </c>
      <c r="BM1590" s="143" t="s">
        <v>416</v>
      </c>
    </row>
    <row r="1591" spans="2:47" s="1" customFormat="1" ht="12">
      <c r="B1591" s="33"/>
      <c r="D1591" s="145" t="s">
        <v>218</v>
      </c>
      <c r="F1591" s="146" t="s">
        <v>417</v>
      </c>
      <c r="I1591" s="147"/>
      <c r="L1591" s="33"/>
      <c r="M1591" s="148"/>
      <c r="T1591" s="54"/>
      <c r="AT1591" s="18" t="s">
        <v>218</v>
      </c>
      <c r="AU1591" s="18" t="s">
        <v>82</v>
      </c>
    </row>
    <row r="1592" spans="2:47" s="1" customFormat="1" ht="39">
      <c r="B1592" s="33"/>
      <c r="D1592" s="145" t="s">
        <v>418</v>
      </c>
      <c r="F1592" s="181" t="s">
        <v>419</v>
      </c>
      <c r="I1592" s="147"/>
      <c r="L1592" s="33"/>
      <c r="M1592" s="148"/>
      <c r="T1592" s="54"/>
      <c r="AT1592" s="18" t="s">
        <v>418</v>
      </c>
      <c r="AU1592" s="18" t="s">
        <v>82</v>
      </c>
    </row>
    <row r="1593" spans="2:65" s="1" customFormat="1" ht="16.5" customHeight="1">
      <c r="B1593" s="33"/>
      <c r="C1593" s="132" t="s">
        <v>420</v>
      </c>
      <c r="D1593" s="132" t="s">
        <v>212</v>
      </c>
      <c r="E1593" s="133" t="s">
        <v>421</v>
      </c>
      <c r="F1593" s="134" t="s">
        <v>422</v>
      </c>
      <c r="G1593" s="135" t="s">
        <v>236</v>
      </c>
      <c r="H1593" s="136">
        <v>21.91</v>
      </c>
      <c r="I1593" s="137"/>
      <c r="J1593" s="138">
        <f>ROUND(I1593*H1593,2)</f>
        <v>0</v>
      </c>
      <c r="K1593" s="134" t="s">
        <v>216</v>
      </c>
      <c r="L1593" s="33"/>
      <c r="M1593" s="139" t="s">
        <v>19</v>
      </c>
      <c r="N1593" s="140" t="s">
        <v>45</v>
      </c>
      <c r="P1593" s="141">
        <f>O1593*H1593</f>
        <v>0</v>
      </c>
      <c r="Q1593" s="141">
        <v>0.000428</v>
      </c>
      <c r="R1593" s="141">
        <f>Q1593*H1593</f>
        <v>0.00937748</v>
      </c>
      <c r="S1593" s="141">
        <v>0</v>
      </c>
      <c r="T1593" s="142">
        <f>S1593*H1593</f>
        <v>0</v>
      </c>
      <c r="AR1593" s="143" t="s">
        <v>297</v>
      </c>
      <c r="AT1593" s="143" t="s">
        <v>212</v>
      </c>
      <c r="AU1593" s="143" t="s">
        <v>82</v>
      </c>
      <c r="AY1593" s="18" t="s">
        <v>208</v>
      </c>
      <c r="BE1593" s="144">
        <f>IF(N1593="základní",J1593,0)</f>
        <v>0</v>
      </c>
      <c r="BF1593" s="144">
        <f>IF(N1593="snížená",J1593,0)</f>
        <v>0</v>
      </c>
      <c r="BG1593" s="144">
        <f>IF(N1593="zákl. přenesená",J1593,0)</f>
        <v>0</v>
      </c>
      <c r="BH1593" s="144">
        <f>IF(N1593="sníž. přenesená",J1593,0)</f>
        <v>0</v>
      </c>
      <c r="BI1593" s="144">
        <f>IF(N1593="nulová",J1593,0)</f>
        <v>0</v>
      </c>
      <c r="BJ1593" s="18" t="s">
        <v>80</v>
      </c>
      <c r="BK1593" s="144">
        <f>ROUND(I1593*H1593,2)</f>
        <v>0</v>
      </c>
      <c r="BL1593" s="18" t="s">
        <v>297</v>
      </c>
      <c r="BM1593" s="143" t="s">
        <v>423</v>
      </c>
    </row>
    <row r="1594" spans="2:47" s="1" customFormat="1" ht="12">
      <c r="B1594" s="33"/>
      <c r="D1594" s="145" t="s">
        <v>218</v>
      </c>
      <c r="F1594" s="146" t="s">
        <v>424</v>
      </c>
      <c r="I1594" s="147"/>
      <c r="L1594" s="33"/>
      <c r="M1594" s="148"/>
      <c r="T1594" s="54"/>
      <c r="AT1594" s="18" t="s">
        <v>218</v>
      </c>
      <c r="AU1594" s="18" t="s">
        <v>82</v>
      </c>
    </row>
    <row r="1595" spans="2:47" s="1" customFormat="1" ht="12">
      <c r="B1595" s="33"/>
      <c r="D1595" s="149" t="s">
        <v>220</v>
      </c>
      <c r="F1595" s="150" t="s">
        <v>425</v>
      </c>
      <c r="I1595" s="147"/>
      <c r="L1595" s="33"/>
      <c r="M1595" s="148"/>
      <c r="T1595" s="54"/>
      <c r="AT1595" s="18" t="s">
        <v>220</v>
      </c>
      <c r="AU1595" s="18" t="s">
        <v>82</v>
      </c>
    </row>
    <row r="1596" spans="2:51" s="13" customFormat="1" ht="12">
      <c r="B1596" s="157"/>
      <c r="D1596" s="145" t="s">
        <v>222</v>
      </c>
      <c r="E1596" s="158" t="s">
        <v>19</v>
      </c>
      <c r="F1596" s="159" t="s">
        <v>3313</v>
      </c>
      <c r="H1596" s="160">
        <v>3.93</v>
      </c>
      <c r="I1596" s="161"/>
      <c r="L1596" s="157"/>
      <c r="M1596" s="162"/>
      <c r="T1596" s="163"/>
      <c r="AT1596" s="158" t="s">
        <v>222</v>
      </c>
      <c r="AU1596" s="158" t="s">
        <v>82</v>
      </c>
      <c r="AV1596" s="13" t="s">
        <v>82</v>
      </c>
      <c r="AW1596" s="13" t="s">
        <v>35</v>
      </c>
      <c r="AX1596" s="13" t="s">
        <v>74</v>
      </c>
      <c r="AY1596" s="158" t="s">
        <v>208</v>
      </c>
    </row>
    <row r="1597" spans="2:51" s="13" customFormat="1" ht="12">
      <c r="B1597" s="157"/>
      <c r="D1597" s="145" t="s">
        <v>222</v>
      </c>
      <c r="E1597" s="158" t="s">
        <v>19</v>
      </c>
      <c r="F1597" s="159" t="s">
        <v>3314</v>
      </c>
      <c r="H1597" s="160">
        <v>-0.8</v>
      </c>
      <c r="I1597" s="161"/>
      <c r="L1597" s="157"/>
      <c r="M1597" s="162"/>
      <c r="T1597" s="163"/>
      <c r="AT1597" s="158" t="s">
        <v>222</v>
      </c>
      <c r="AU1597" s="158" t="s">
        <v>82</v>
      </c>
      <c r="AV1597" s="13" t="s">
        <v>82</v>
      </c>
      <c r="AW1597" s="13" t="s">
        <v>35</v>
      </c>
      <c r="AX1597" s="13" t="s">
        <v>74</v>
      </c>
      <c r="AY1597" s="158" t="s">
        <v>208</v>
      </c>
    </row>
    <row r="1598" spans="2:51" s="13" customFormat="1" ht="12">
      <c r="B1598" s="157"/>
      <c r="D1598" s="145" t="s">
        <v>222</v>
      </c>
      <c r="E1598" s="158" t="s">
        <v>19</v>
      </c>
      <c r="F1598" s="159" t="s">
        <v>3315</v>
      </c>
      <c r="H1598" s="160">
        <v>21</v>
      </c>
      <c r="I1598" s="161"/>
      <c r="L1598" s="157"/>
      <c r="M1598" s="162"/>
      <c r="T1598" s="163"/>
      <c r="AT1598" s="158" t="s">
        <v>222</v>
      </c>
      <c r="AU1598" s="158" t="s">
        <v>82</v>
      </c>
      <c r="AV1598" s="13" t="s">
        <v>82</v>
      </c>
      <c r="AW1598" s="13" t="s">
        <v>35</v>
      </c>
      <c r="AX1598" s="13" t="s">
        <v>74</v>
      </c>
      <c r="AY1598" s="158" t="s">
        <v>208</v>
      </c>
    </row>
    <row r="1599" spans="2:51" s="13" customFormat="1" ht="12">
      <c r="B1599" s="157"/>
      <c r="D1599" s="145" t="s">
        <v>222</v>
      </c>
      <c r="E1599" s="158" t="s">
        <v>19</v>
      </c>
      <c r="F1599" s="159" t="s">
        <v>3316</v>
      </c>
      <c r="H1599" s="160">
        <v>-2.8</v>
      </c>
      <c r="I1599" s="161"/>
      <c r="L1599" s="157"/>
      <c r="M1599" s="162"/>
      <c r="T1599" s="163"/>
      <c r="AT1599" s="158" t="s">
        <v>222</v>
      </c>
      <c r="AU1599" s="158" t="s">
        <v>82</v>
      </c>
      <c r="AV1599" s="13" t="s">
        <v>82</v>
      </c>
      <c r="AW1599" s="13" t="s">
        <v>35</v>
      </c>
      <c r="AX1599" s="13" t="s">
        <v>74</v>
      </c>
      <c r="AY1599" s="158" t="s">
        <v>208</v>
      </c>
    </row>
    <row r="1600" spans="2:51" s="13" customFormat="1" ht="12">
      <c r="B1600" s="157"/>
      <c r="D1600" s="145" t="s">
        <v>222</v>
      </c>
      <c r="E1600" s="158" t="s">
        <v>19</v>
      </c>
      <c r="F1600" s="159" t="s">
        <v>3317</v>
      </c>
      <c r="H1600" s="160">
        <v>11.63</v>
      </c>
      <c r="I1600" s="161"/>
      <c r="L1600" s="157"/>
      <c r="M1600" s="162"/>
      <c r="T1600" s="163"/>
      <c r="AT1600" s="158" t="s">
        <v>222</v>
      </c>
      <c r="AU1600" s="158" t="s">
        <v>82</v>
      </c>
      <c r="AV1600" s="13" t="s">
        <v>82</v>
      </c>
      <c r="AW1600" s="13" t="s">
        <v>35</v>
      </c>
      <c r="AX1600" s="13" t="s">
        <v>74</v>
      </c>
      <c r="AY1600" s="158" t="s">
        <v>208</v>
      </c>
    </row>
    <row r="1601" spans="2:51" s="13" customFormat="1" ht="12">
      <c r="B1601" s="157"/>
      <c r="D1601" s="145" t="s">
        <v>222</v>
      </c>
      <c r="E1601" s="158" t="s">
        <v>19</v>
      </c>
      <c r="F1601" s="159" t="s">
        <v>3318</v>
      </c>
      <c r="H1601" s="160">
        <v>2.24</v>
      </c>
      <c r="I1601" s="161"/>
      <c r="L1601" s="157"/>
      <c r="M1601" s="162"/>
      <c r="T1601" s="163"/>
      <c r="AT1601" s="158" t="s">
        <v>222</v>
      </c>
      <c r="AU1601" s="158" t="s">
        <v>82</v>
      </c>
      <c r="AV1601" s="13" t="s">
        <v>82</v>
      </c>
      <c r="AW1601" s="13" t="s">
        <v>35</v>
      </c>
      <c r="AX1601" s="13" t="s">
        <v>74</v>
      </c>
      <c r="AY1601" s="158" t="s">
        <v>208</v>
      </c>
    </row>
    <row r="1602" spans="2:51" s="13" customFormat="1" ht="12">
      <c r="B1602" s="157"/>
      <c r="D1602" s="145" t="s">
        <v>222</v>
      </c>
      <c r="E1602" s="158" t="s">
        <v>19</v>
      </c>
      <c r="F1602" s="159" t="s">
        <v>3319</v>
      </c>
      <c r="H1602" s="160">
        <v>0.9</v>
      </c>
      <c r="I1602" s="161"/>
      <c r="L1602" s="157"/>
      <c r="M1602" s="162"/>
      <c r="T1602" s="163"/>
      <c r="AT1602" s="158" t="s">
        <v>222</v>
      </c>
      <c r="AU1602" s="158" t="s">
        <v>82</v>
      </c>
      <c r="AV1602" s="13" t="s">
        <v>82</v>
      </c>
      <c r="AW1602" s="13" t="s">
        <v>35</v>
      </c>
      <c r="AX1602" s="13" t="s">
        <v>74</v>
      </c>
      <c r="AY1602" s="158" t="s">
        <v>208</v>
      </c>
    </row>
    <row r="1603" spans="2:51" s="13" customFormat="1" ht="12">
      <c r="B1603" s="157"/>
      <c r="D1603" s="145" t="s">
        <v>222</v>
      </c>
      <c r="E1603" s="158" t="s">
        <v>19</v>
      </c>
      <c r="F1603" s="159" t="s">
        <v>3320</v>
      </c>
      <c r="H1603" s="160">
        <v>-14.19</v>
      </c>
      <c r="I1603" s="161"/>
      <c r="L1603" s="157"/>
      <c r="M1603" s="162"/>
      <c r="T1603" s="163"/>
      <c r="AT1603" s="158" t="s">
        <v>222</v>
      </c>
      <c r="AU1603" s="158" t="s">
        <v>82</v>
      </c>
      <c r="AV1603" s="13" t="s">
        <v>82</v>
      </c>
      <c r="AW1603" s="13" t="s">
        <v>35</v>
      </c>
      <c r="AX1603" s="13" t="s">
        <v>74</v>
      </c>
      <c r="AY1603" s="158" t="s">
        <v>208</v>
      </c>
    </row>
    <row r="1604" spans="2:51" s="14" customFormat="1" ht="12">
      <c r="B1604" s="164"/>
      <c r="D1604" s="145" t="s">
        <v>222</v>
      </c>
      <c r="E1604" s="165" t="s">
        <v>19</v>
      </c>
      <c r="F1604" s="166" t="s">
        <v>226</v>
      </c>
      <c r="H1604" s="167">
        <v>21.91</v>
      </c>
      <c r="I1604" s="168"/>
      <c r="L1604" s="164"/>
      <c r="M1604" s="169"/>
      <c r="T1604" s="170"/>
      <c r="AT1604" s="165" t="s">
        <v>222</v>
      </c>
      <c r="AU1604" s="165" t="s">
        <v>82</v>
      </c>
      <c r="AV1604" s="14" t="s">
        <v>112</v>
      </c>
      <c r="AW1604" s="14" t="s">
        <v>35</v>
      </c>
      <c r="AX1604" s="14" t="s">
        <v>80</v>
      </c>
      <c r="AY1604" s="165" t="s">
        <v>208</v>
      </c>
    </row>
    <row r="1605" spans="2:65" s="1" customFormat="1" ht="16.5" customHeight="1">
      <c r="B1605" s="33"/>
      <c r="C1605" s="171" t="s">
        <v>427</v>
      </c>
      <c r="D1605" s="171" t="s">
        <v>242</v>
      </c>
      <c r="E1605" s="172" t="s">
        <v>428</v>
      </c>
      <c r="F1605" s="173" t="s">
        <v>429</v>
      </c>
      <c r="G1605" s="174" t="s">
        <v>367</v>
      </c>
      <c r="H1605" s="175">
        <v>49.88</v>
      </c>
      <c r="I1605" s="176"/>
      <c r="J1605" s="177">
        <f>ROUND(I1605*H1605,2)</f>
        <v>0</v>
      </c>
      <c r="K1605" s="173" t="s">
        <v>216</v>
      </c>
      <c r="L1605" s="178"/>
      <c r="M1605" s="179" t="s">
        <v>19</v>
      </c>
      <c r="N1605" s="180" t="s">
        <v>45</v>
      </c>
      <c r="P1605" s="141">
        <f>O1605*H1605</f>
        <v>0</v>
      </c>
      <c r="Q1605" s="141">
        <v>0.0009</v>
      </c>
      <c r="R1605" s="141">
        <f>Q1605*H1605</f>
        <v>0.044892</v>
      </c>
      <c r="S1605" s="141">
        <v>0</v>
      </c>
      <c r="T1605" s="142">
        <f>S1605*H1605</f>
        <v>0</v>
      </c>
      <c r="AR1605" s="143" t="s">
        <v>304</v>
      </c>
      <c r="AT1605" s="143" t="s">
        <v>242</v>
      </c>
      <c r="AU1605" s="143" t="s">
        <v>82</v>
      </c>
      <c r="AY1605" s="18" t="s">
        <v>208</v>
      </c>
      <c r="BE1605" s="144">
        <f>IF(N1605="základní",J1605,0)</f>
        <v>0</v>
      </c>
      <c r="BF1605" s="144">
        <f>IF(N1605="snížená",J1605,0)</f>
        <v>0</v>
      </c>
      <c r="BG1605" s="144">
        <f>IF(N1605="zákl. přenesená",J1605,0)</f>
        <v>0</v>
      </c>
      <c r="BH1605" s="144">
        <f>IF(N1605="sníž. přenesená",J1605,0)</f>
        <v>0</v>
      </c>
      <c r="BI1605" s="144">
        <f>IF(N1605="nulová",J1605,0)</f>
        <v>0</v>
      </c>
      <c r="BJ1605" s="18" t="s">
        <v>80</v>
      </c>
      <c r="BK1605" s="144">
        <f>ROUND(I1605*H1605,2)</f>
        <v>0</v>
      </c>
      <c r="BL1605" s="18" t="s">
        <v>297</v>
      </c>
      <c r="BM1605" s="143" t="s">
        <v>430</v>
      </c>
    </row>
    <row r="1606" spans="2:47" s="1" customFormat="1" ht="12">
      <c r="B1606" s="33"/>
      <c r="D1606" s="145" t="s">
        <v>218</v>
      </c>
      <c r="F1606" s="146" t="s">
        <v>429</v>
      </c>
      <c r="I1606" s="147"/>
      <c r="L1606" s="33"/>
      <c r="M1606" s="148"/>
      <c r="T1606" s="54"/>
      <c r="AT1606" s="18" t="s">
        <v>218</v>
      </c>
      <c r="AU1606" s="18" t="s">
        <v>82</v>
      </c>
    </row>
    <row r="1607" spans="2:51" s="13" customFormat="1" ht="12">
      <c r="B1607" s="157"/>
      <c r="D1607" s="145" t="s">
        <v>222</v>
      </c>
      <c r="E1607" s="158" t="s">
        <v>19</v>
      </c>
      <c r="F1607" s="159" t="s">
        <v>3321</v>
      </c>
      <c r="H1607" s="160">
        <v>85</v>
      </c>
      <c r="I1607" s="161"/>
      <c r="L1607" s="157"/>
      <c r="M1607" s="162"/>
      <c r="T1607" s="163"/>
      <c r="AT1607" s="158" t="s">
        <v>222</v>
      </c>
      <c r="AU1607" s="158" t="s">
        <v>82</v>
      </c>
      <c r="AV1607" s="13" t="s">
        <v>82</v>
      </c>
      <c r="AW1607" s="13" t="s">
        <v>35</v>
      </c>
      <c r="AX1607" s="13" t="s">
        <v>74</v>
      </c>
      <c r="AY1607" s="158" t="s">
        <v>208</v>
      </c>
    </row>
    <row r="1608" spans="2:51" s="13" customFormat="1" ht="12">
      <c r="B1608" s="157"/>
      <c r="D1608" s="145" t="s">
        <v>222</v>
      </c>
      <c r="E1608" s="158" t="s">
        <v>19</v>
      </c>
      <c r="F1608" s="159" t="s">
        <v>3322</v>
      </c>
      <c r="H1608" s="160">
        <v>-35.12</v>
      </c>
      <c r="I1608" s="161"/>
      <c r="L1608" s="157"/>
      <c r="M1608" s="162"/>
      <c r="T1608" s="163"/>
      <c r="AT1608" s="158" t="s">
        <v>222</v>
      </c>
      <c r="AU1608" s="158" t="s">
        <v>82</v>
      </c>
      <c r="AV1608" s="13" t="s">
        <v>82</v>
      </c>
      <c r="AW1608" s="13" t="s">
        <v>35</v>
      </c>
      <c r="AX1608" s="13" t="s">
        <v>74</v>
      </c>
      <c r="AY1608" s="158" t="s">
        <v>208</v>
      </c>
    </row>
    <row r="1609" spans="2:51" s="14" customFormat="1" ht="12">
      <c r="B1609" s="164"/>
      <c r="D1609" s="145" t="s">
        <v>222</v>
      </c>
      <c r="E1609" s="165" t="s">
        <v>19</v>
      </c>
      <c r="F1609" s="166" t="s">
        <v>226</v>
      </c>
      <c r="H1609" s="167">
        <v>49.88</v>
      </c>
      <c r="I1609" s="168"/>
      <c r="L1609" s="164"/>
      <c r="M1609" s="169"/>
      <c r="T1609" s="170"/>
      <c r="AT1609" s="165" t="s">
        <v>222</v>
      </c>
      <c r="AU1609" s="165" t="s">
        <v>82</v>
      </c>
      <c r="AV1609" s="14" t="s">
        <v>112</v>
      </c>
      <c r="AW1609" s="14" t="s">
        <v>35</v>
      </c>
      <c r="AX1609" s="14" t="s">
        <v>80</v>
      </c>
      <c r="AY1609" s="165" t="s">
        <v>208</v>
      </c>
    </row>
    <row r="1610" spans="2:65" s="1" customFormat="1" ht="16.5" customHeight="1">
      <c r="B1610" s="33"/>
      <c r="C1610" s="132" t="s">
        <v>432</v>
      </c>
      <c r="D1610" s="132" t="s">
        <v>212</v>
      </c>
      <c r="E1610" s="133" t="s">
        <v>433</v>
      </c>
      <c r="F1610" s="134" t="s">
        <v>434</v>
      </c>
      <c r="G1610" s="135" t="s">
        <v>215</v>
      </c>
      <c r="H1610" s="136">
        <v>60.4</v>
      </c>
      <c r="I1610" s="137"/>
      <c r="J1610" s="138">
        <f>ROUND(I1610*H1610,2)</f>
        <v>0</v>
      </c>
      <c r="K1610" s="134" t="s">
        <v>216</v>
      </c>
      <c r="L1610" s="33"/>
      <c r="M1610" s="139" t="s">
        <v>19</v>
      </c>
      <c r="N1610" s="140" t="s">
        <v>45</v>
      </c>
      <c r="P1610" s="141">
        <f>O1610*H1610</f>
        <v>0</v>
      </c>
      <c r="Q1610" s="141">
        <v>0.0075</v>
      </c>
      <c r="R1610" s="141">
        <f>Q1610*H1610</f>
        <v>0.45299999999999996</v>
      </c>
      <c r="S1610" s="141">
        <v>0</v>
      </c>
      <c r="T1610" s="142">
        <f>S1610*H1610</f>
        <v>0</v>
      </c>
      <c r="AR1610" s="143" t="s">
        <v>297</v>
      </c>
      <c r="AT1610" s="143" t="s">
        <v>212</v>
      </c>
      <c r="AU1610" s="143" t="s">
        <v>82</v>
      </c>
      <c r="AY1610" s="18" t="s">
        <v>208</v>
      </c>
      <c r="BE1610" s="144">
        <f>IF(N1610="základní",J1610,0)</f>
        <v>0</v>
      </c>
      <c r="BF1610" s="144">
        <f>IF(N1610="snížená",J1610,0)</f>
        <v>0</v>
      </c>
      <c r="BG1610" s="144">
        <f>IF(N1610="zákl. přenesená",J1610,0)</f>
        <v>0</v>
      </c>
      <c r="BH1610" s="144">
        <f>IF(N1610="sníž. přenesená",J1610,0)</f>
        <v>0</v>
      </c>
      <c r="BI1610" s="144">
        <f>IF(N1610="nulová",J1610,0)</f>
        <v>0</v>
      </c>
      <c r="BJ1610" s="18" t="s">
        <v>80</v>
      </c>
      <c r="BK1610" s="144">
        <f>ROUND(I1610*H1610,2)</f>
        <v>0</v>
      </c>
      <c r="BL1610" s="18" t="s">
        <v>297</v>
      </c>
      <c r="BM1610" s="143" t="s">
        <v>435</v>
      </c>
    </row>
    <row r="1611" spans="2:47" s="1" customFormat="1" ht="12">
      <c r="B1611" s="33"/>
      <c r="D1611" s="145" t="s">
        <v>218</v>
      </c>
      <c r="F1611" s="146" t="s">
        <v>436</v>
      </c>
      <c r="I1611" s="147"/>
      <c r="L1611" s="33"/>
      <c r="M1611" s="148"/>
      <c r="T1611" s="54"/>
      <c r="AT1611" s="18" t="s">
        <v>218</v>
      </c>
      <c r="AU1611" s="18" t="s">
        <v>82</v>
      </c>
    </row>
    <row r="1612" spans="2:47" s="1" customFormat="1" ht="12">
      <c r="B1612" s="33"/>
      <c r="D1612" s="149" t="s">
        <v>220</v>
      </c>
      <c r="F1612" s="150" t="s">
        <v>437</v>
      </c>
      <c r="I1612" s="147"/>
      <c r="L1612" s="33"/>
      <c r="M1612" s="148"/>
      <c r="T1612" s="54"/>
      <c r="AT1612" s="18" t="s">
        <v>220</v>
      </c>
      <c r="AU1612" s="18" t="s">
        <v>82</v>
      </c>
    </row>
    <row r="1613" spans="2:51" s="13" customFormat="1" ht="12">
      <c r="B1613" s="157"/>
      <c r="D1613" s="145" t="s">
        <v>222</v>
      </c>
      <c r="E1613" s="158" t="s">
        <v>19</v>
      </c>
      <c r="F1613" s="159" t="s">
        <v>3323</v>
      </c>
      <c r="H1613" s="160">
        <v>68.2</v>
      </c>
      <c r="I1613" s="161"/>
      <c r="L1613" s="157"/>
      <c r="M1613" s="162"/>
      <c r="T1613" s="163"/>
      <c r="AT1613" s="158" t="s">
        <v>222</v>
      </c>
      <c r="AU1613" s="158" t="s">
        <v>82</v>
      </c>
      <c r="AV1613" s="13" t="s">
        <v>82</v>
      </c>
      <c r="AW1613" s="13" t="s">
        <v>35</v>
      </c>
      <c r="AX1613" s="13" t="s">
        <v>74</v>
      </c>
      <c r="AY1613" s="158" t="s">
        <v>208</v>
      </c>
    </row>
    <row r="1614" spans="2:51" s="13" customFormat="1" ht="12">
      <c r="B1614" s="157"/>
      <c r="D1614" s="145" t="s">
        <v>222</v>
      </c>
      <c r="E1614" s="158" t="s">
        <v>19</v>
      </c>
      <c r="F1614" s="159" t="s">
        <v>3324</v>
      </c>
      <c r="H1614" s="160">
        <v>16.6</v>
      </c>
      <c r="I1614" s="161"/>
      <c r="L1614" s="157"/>
      <c r="M1614" s="162"/>
      <c r="T1614" s="163"/>
      <c r="AT1614" s="158" t="s">
        <v>222</v>
      </c>
      <c r="AU1614" s="158" t="s">
        <v>82</v>
      </c>
      <c r="AV1614" s="13" t="s">
        <v>82</v>
      </c>
      <c r="AW1614" s="13" t="s">
        <v>35</v>
      </c>
      <c r="AX1614" s="13" t="s">
        <v>74</v>
      </c>
      <c r="AY1614" s="158" t="s">
        <v>208</v>
      </c>
    </row>
    <row r="1615" spans="2:51" s="13" customFormat="1" ht="12">
      <c r="B1615" s="157"/>
      <c r="D1615" s="145" t="s">
        <v>222</v>
      </c>
      <c r="E1615" s="158" t="s">
        <v>19</v>
      </c>
      <c r="F1615" s="159" t="s">
        <v>2171</v>
      </c>
      <c r="H1615" s="160">
        <v>-24.4</v>
      </c>
      <c r="I1615" s="161"/>
      <c r="L1615" s="157"/>
      <c r="M1615" s="162"/>
      <c r="T1615" s="163"/>
      <c r="AT1615" s="158" t="s">
        <v>222</v>
      </c>
      <c r="AU1615" s="158" t="s">
        <v>82</v>
      </c>
      <c r="AV1615" s="13" t="s">
        <v>82</v>
      </c>
      <c r="AW1615" s="13" t="s">
        <v>35</v>
      </c>
      <c r="AX1615" s="13" t="s">
        <v>74</v>
      </c>
      <c r="AY1615" s="158" t="s">
        <v>208</v>
      </c>
    </row>
    <row r="1616" spans="2:51" s="14" customFormat="1" ht="12">
      <c r="B1616" s="164"/>
      <c r="D1616" s="145" t="s">
        <v>222</v>
      </c>
      <c r="E1616" s="165" t="s">
        <v>19</v>
      </c>
      <c r="F1616" s="166" t="s">
        <v>226</v>
      </c>
      <c r="H1616" s="167">
        <v>60.4</v>
      </c>
      <c r="I1616" s="168"/>
      <c r="L1616" s="164"/>
      <c r="M1616" s="169"/>
      <c r="T1616" s="170"/>
      <c r="AT1616" s="165" t="s">
        <v>222</v>
      </c>
      <c r="AU1616" s="165" t="s">
        <v>82</v>
      </c>
      <c r="AV1616" s="14" t="s">
        <v>112</v>
      </c>
      <c r="AW1616" s="14" t="s">
        <v>35</v>
      </c>
      <c r="AX1616" s="14" t="s">
        <v>80</v>
      </c>
      <c r="AY1616" s="165" t="s">
        <v>208</v>
      </c>
    </row>
    <row r="1617" spans="2:65" s="1" customFormat="1" ht="16.5" customHeight="1">
      <c r="B1617" s="33"/>
      <c r="C1617" s="171" t="s">
        <v>438</v>
      </c>
      <c r="D1617" s="171" t="s">
        <v>242</v>
      </c>
      <c r="E1617" s="172" t="s">
        <v>439</v>
      </c>
      <c r="F1617" s="173" t="s">
        <v>440</v>
      </c>
      <c r="G1617" s="174" t="s">
        <v>215</v>
      </c>
      <c r="H1617" s="175">
        <v>62.712</v>
      </c>
      <c r="I1617" s="176"/>
      <c r="J1617" s="177">
        <f>ROUND(I1617*H1617,2)</f>
        <v>0</v>
      </c>
      <c r="K1617" s="173" t="s">
        <v>216</v>
      </c>
      <c r="L1617" s="178"/>
      <c r="M1617" s="179" t="s">
        <v>19</v>
      </c>
      <c r="N1617" s="180" t="s">
        <v>45</v>
      </c>
      <c r="P1617" s="141">
        <f>O1617*H1617</f>
        <v>0</v>
      </c>
      <c r="Q1617" s="141">
        <v>0.0177</v>
      </c>
      <c r="R1617" s="141">
        <f>Q1617*H1617</f>
        <v>1.1100024000000002</v>
      </c>
      <c r="S1617" s="141">
        <v>0</v>
      </c>
      <c r="T1617" s="142">
        <f>S1617*H1617</f>
        <v>0</v>
      </c>
      <c r="AR1617" s="143" t="s">
        <v>304</v>
      </c>
      <c r="AT1617" s="143" t="s">
        <v>242</v>
      </c>
      <c r="AU1617" s="143" t="s">
        <v>82</v>
      </c>
      <c r="AY1617" s="18" t="s">
        <v>208</v>
      </c>
      <c r="BE1617" s="144">
        <f>IF(N1617="základní",J1617,0)</f>
        <v>0</v>
      </c>
      <c r="BF1617" s="144">
        <f>IF(N1617="snížená",J1617,0)</f>
        <v>0</v>
      </c>
      <c r="BG1617" s="144">
        <f>IF(N1617="zákl. přenesená",J1617,0)</f>
        <v>0</v>
      </c>
      <c r="BH1617" s="144">
        <f>IF(N1617="sníž. přenesená",J1617,0)</f>
        <v>0</v>
      </c>
      <c r="BI1617" s="144">
        <f>IF(N1617="nulová",J1617,0)</f>
        <v>0</v>
      </c>
      <c r="BJ1617" s="18" t="s">
        <v>80</v>
      </c>
      <c r="BK1617" s="144">
        <f>ROUND(I1617*H1617,2)</f>
        <v>0</v>
      </c>
      <c r="BL1617" s="18" t="s">
        <v>297</v>
      </c>
      <c r="BM1617" s="143" t="s">
        <v>441</v>
      </c>
    </row>
    <row r="1618" spans="2:47" s="1" customFormat="1" ht="12">
      <c r="B1618" s="33"/>
      <c r="D1618" s="145" t="s">
        <v>218</v>
      </c>
      <c r="F1618" s="146" t="s">
        <v>440</v>
      </c>
      <c r="I1618" s="147"/>
      <c r="L1618" s="33"/>
      <c r="M1618" s="148"/>
      <c r="T1618" s="54"/>
      <c r="AT1618" s="18" t="s">
        <v>218</v>
      </c>
      <c r="AU1618" s="18" t="s">
        <v>82</v>
      </c>
    </row>
    <row r="1619" spans="2:51" s="13" customFormat="1" ht="12">
      <c r="B1619" s="157"/>
      <c r="D1619" s="145" t="s">
        <v>222</v>
      </c>
      <c r="E1619" s="158" t="s">
        <v>19</v>
      </c>
      <c r="F1619" s="159" t="s">
        <v>3325</v>
      </c>
      <c r="H1619" s="160">
        <v>88.088</v>
      </c>
      <c r="I1619" s="161"/>
      <c r="L1619" s="157"/>
      <c r="M1619" s="162"/>
      <c r="T1619" s="163"/>
      <c r="AT1619" s="158" t="s">
        <v>222</v>
      </c>
      <c r="AU1619" s="158" t="s">
        <v>82</v>
      </c>
      <c r="AV1619" s="13" t="s">
        <v>82</v>
      </c>
      <c r="AW1619" s="13" t="s">
        <v>35</v>
      </c>
      <c r="AX1619" s="13" t="s">
        <v>74</v>
      </c>
      <c r="AY1619" s="158" t="s">
        <v>208</v>
      </c>
    </row>
    <row r="1620" spans="2:51" s="13" customFormat="1" ht="12">
      <c r="B1620" s="157"/>
      <c r="D1620" s="145" t="s">
        <v>222</v>
      </c>
      <c r="E1620" s="158" t="s">
        <v>19</v>
      </c>
      <c r="F1620" s="159" t="s">
        <v>3326</v>
      </c>
      <c r="H1620" s="160">
        <v>-25.376</v>
      </c>
      <c r="I1620" s="161"/>
      <c r="L1620" s="157"/>
      <c r="M1620" s="162"/>
      <c r="T1620" s="163"/>
      <c r="AT1620" s="158" t="s">
        <v>222</v>
      </c>
      <c r="AU1620" s="158" t="s">
        <v>82</v>
      </c>
      <c r="AV1620" s="13" t="s">
        <v>82</v>
      </c>
      <c r="AW1620" s="13" t="s">
        <v>35</v>
      </c>
      <c r="AX1620" s="13" t="s">
        <v>74</v>
      </c>
      <c r="AY1620" s="158" t="s">
        <v>208</v>
      </c>
    </row>
    <row r="1621" spans="2:51" s="14" customFormat="1" ht="12">
      <c r="B1621" s="164"/>
      <c r="D1621" s="145" t="s">
        <v>222</v>
      </c>
      <c r="E1621" s="165" t="s">
        <v>19</v>
      </c>
      <c r="F1621" s="166" t="s">
        <v>226</v>
      </c>
      <c r="H1621" s="167">
        <v>62.712</v>
      </c>
      <c r="I1621" s="168"/>
      <c r="L1621" s="164"/>
      <c r="M1621" s="169"/>
      <c r="T1621" s="170"/>
      <c r="AT1621" s="165" t="s">
        <v>222</v>
      </c>
      <c r="AU1621" s="165" t="s">
        <v>82</v>
      </c>
      <c r="AV1621" s="14" t="s">
        <v>112</v>
      </c>
      <c r="AW1621" s="14" t="s">
        <v>35</v>
      </c>
      <c r="AX1621" s="14" t="s">
        <v>80</v>
      </c>
      <c r="AY1621" s="165" t="s">
        <v>208</v>
      </c>
    </row>
    <row r="1622" spans="2:65" s="1" customFormat="1" ht="21.75" customHeight="1">
      <c r="B1622" s="33"/>
      <c r="C1622" s="132" t="s">
        <v>443</v>
      </c>
      <c r="D1622" s="132" t="s">
        <v>212</v>
      </c>
      <c r="E1622" s="133" t="s">
        <v>444</v>
      </c>
      <c r="F1622" s="134" t="s">
        <v>445</v>
      </c>
      <c r="G1622" s="135" t="s">
        <v>215</v>
      </c>
      <c r="H1622" s="136">
        <v>60.4</v>
      </c>
      <c r="I1622" s="137"/>
      <c r="J1622" s="138">
        <f>ROUND(I1622*H1622,2)</f>
        <v>0</v>
      </c>
      <c r="K1622" s="134" t="s">
        <v>216</v>
      </c>
      <c r="L1622" s="33"/>
      <c r="M1622" s="139" t="s">
        <v>19</v>
      </c>
      <c r="N1622" s="140" t="s">
        <v>45</v>
      </c>
      <c r="P1622" s="141">
        <f>O1622*H1622</f>
        <v>0</v>
      </c>
      <c r="Q1622" s="141">
        <v>0.00062</v>
      </c>
      <c r="R1622" s="141">
        <f>Q1622*H1622</f>
        <v>0.037448</v>
      </c>
      <c r="S1622" s="141">
        <v>0</v>
      </c>
      <c r="T1622" s="142">
        <f>S1622*H1622</f>
        <v>0</v>
      </c>
      <c r="AR1622" s="143" t="s">
        <v>297</v>
      </c>
      <c r="AT1622" s="143" t="s">
        <v>212</v>
      </c>
      <c r="AU1622" s="143" t="s">
        <v>82</v>
      </c>
      <c r="AY1622" s="18" t="s">
        <v>208</v>
      </c>
      <c r="BE1622" s="144">
        <f>IF(N1622="základní",J1622,0)</f>
        <v>0</v>
      </c>
      <c r="BF1622" s="144">
        <f>IF(N1622="snížená",J1622,0)</f>
        <v>0</v>
      </c>
      <c r="BG1622" s="144">
        <f>IF(N1622="zákl. přenesená",J1622,0)</f>
        <v>0</v>
      </c>
      <c r="BH1622" s="144">
        <f>IF(N1622="sníž. přenesená",J1622,0)</f>
        <v>0</v>
      </c>
      <c r="BI1622" s="144">
        <f>IF(N1622="nulová",J1622,0)</f>
        <v>0</v>
      </c>
      <c r="BJ1622" s="18" t="s">
        <v>80</v>
      </c>
      <c r="BK1622" s="144">
        <f>ROUND(I1622*H1622,2)</f>
        <v>0</v>
      </c>
      <c r="BL1622" s="18" t="s">
        <v>297</v>
      </c>
      <c r="BM1622" s="143" t="s">
        <v>446</v>
      </c>
    </row>
    <row r="1623" spans="2:47" s="1" customFormat="1" ht="12">
      <c r="B1623" s="33"/>
      <c r="D1623" s="145" t="s">
        <v>218</v>
      </c>
      <c r="F1623" s="146" t="s">
        <v>447</v>
      </c>
      <c r="I1623" s="147"/>
      <c r="L1623" s="33"/>
      <c r="M1623" s="148"/>
      <c r="T1623" s="54"/>
      <c r="AT1623" s="18" t="s">
        <v>218</v>
      </c>
      <c r="AU1623" s="18" t="s">
        <v>82</v>
      </c>
    </row>
    <row r="1624" spans="2:47" s="1" customFormat="1" ht="12">
      <c r="B1624" s="33"/>
      <c r="D1624" s="149" t="s">
        <v>220</v>
      </c>
      <c r="F1624" s="150" t="s">
        <v>448</v>
      </c>
      <c r="I1624" s="147"/>
      <c r="L1624" s="33"/>
      <c r="M1624" s="148"/>
      <c r="T1624" s="54"/>
      <c r="AT1624" s="18" t="s">
        <v>220</v>
      </c>
      <c r="AU1624" s="18" t="s">
        <v>82</v>
      </c>
    </row>
    <row r="1625" spans="2:65" s="1" customFormat="1" ht="16.5" customHeight="1">
      <c r="B1625" s="33"/>
      <c r="C1625" s="132" t="s">
        <v>449</v>
      </c>
      <c r="D1625" s="132" t="s">
        <v>212</v>
      </c>
      <c r="E1625" s="133" t="s">
        <v>450</v>
      </c>
      <c r="F1625" s="134" t="s">
        <v>451</v>
      </c>
      <c r="G1625" s="135" t="s">
        <v>215</v>
      </c>
      <c r="H1625" s="136">
        <v>60.4</v>
      </c>
      <c r="I1625" s="137"/>
      <c r="J1625" s="138">
        <f>ROUND(I1625*H1625,2)</f>
        <v>0</v>
      </c>
      <c r="K1625" s="134" t="s">
        <v>216</v>
      </c>
      <c r="L1625" s="33"/>
      <c r="M1625" s="139" t="s">
        <v>19</v>
      </c>
      <c r="N1625" s="140" t="s">
        <v>45</v>
      </c>
      <c r="P1625" s="141">
        <f>O1625*H1625</f>
        <v>0</v>
      </c>
      <c r="Q1625" s="141">
        <v>4.5E-05</v>
      </c>
      <c r="R1625" s="141">
        <f>Q1625*H1625</f>
        <v>0.002718</v>
      </c>
      <c r="S1625" s="141">
        <v>0</v>
      </c>
      <c r="T1625" s="142">
        <f>S1625*H1625</f>
        <v>0</v>
      </c>
      <c r="AR1625" s="143" t="s">
        <v>297</v>
      </c>
      <c r="AT1625" s="143" t="s">
        <v>212</v>
      </c>
      <c r="AU1625" s="143" t="s">
        <v>82</v>
      </c>
      <c r="AY1625" s="18" t="s">
        <v>208</v>
      </c>
      <c r="BE1625" s="144">
        <f>IF(N1625="základní",J1625,0)</f>
        <v>0</v>
      </c>
      <c r="BF1625" s="144">
        <f>IF(N1625="snížená",J1625,0)</f>
        <v>0</v>
      </c>
      <c r="BG1625" s="144">
        <f>IF(N1625="zákl. přenesená",J1625,0)</f>
        <v>0</v>
      </c>
      <c r="BH1625" s="144">
        <f>IF(N1625="sníž. přenesená",J1625,0)</f>
        <v>0</v>
      </c>
      <c r="BI1625" s="144">
        <f>IF(N1625="nulová",J1625,0)</f>
        <v>0</v>
      </c>
      <c r="BJ1625" s="18" t="s">
        <v>80</v>
      </c>
      <c r="BK1625" s="144">
        <f>ROUND(I1625*H1625,2)</f>
        <v>0</v>
      </c>
      <c r="BL1625" s="18" t="s">
        <v>297</v>
      </c>
      <c r="BM1625" s="143" t="s">
        <v>452</v>
      </c>
    </row>
    <row r="1626" spans="2:47" s="1" customFormat="1" ht="12">
      <c r="B1626" s="33"/>
      <c r="D1626" s="145" t="s">
        <v>218</v>
      </c>
      <c r="F1626" s="146" t="s">
        <v>453</v>
      </c>
      <c r="I1626" s="147"/>
      <c r="L1626" s="33"/>
      <c r="M1626" s="148"/>
      <c r="T1626" s="54"/>
      <c r="AT1626" s="18" t="s">
        <v>218</v>
      </c>
      <c r="AU1626" s="18" t="s">
        <v>82</v>
      </c>
    </row>
    <row r="1627" spans="2:47" s="1" customFormat="1" ht="12">
      <c r="B1627" s="33"/>
      <c r="D1627" s="149" t="s">
        <v>220</v>
      </c>
      <c r="F1627" s="150" t="s">
        <v>454</v>
      </c>
      <c r="I1627" s="147"/>
      <c r="L1627" s="33"/>
      <c r="M1627" s="148"/>
      <c r="T1627" s="54"/>
      <c r="AT1627" s="18" t="s">
        <v>220</v>
      </c>
      <c r="AU1627" s="18" t="s">
        <v>82</v>
      </c>
    </row>
    <row r="1628" spans="2:65" s="1" customFormat="1" ht="16.5" customHeight="1">
      <c r="B1628" s="33"/>
      <c r="C1628" s="132" t="s">
        <v>455</v>
      </c>
      <c r="D1628" s="132" t="s">
        <v>212</v>
      </c>
      <c r="E1628" s="133" t="s">
        <v>456</v>
      </c>
      <c r="F1628" s="134" t="s">
        <v>457</v>
      </c>
      <c r="G1628" s="135" t="s">
        <v>286</v>
      </c>
      <c r="H1628" s="136">
        <v>1.951</v>
      </c>
      <c r="I1628" s="137"/>
      <c r="J1628" s="138">
        <f>ROUND(I1628*H1628,2)</f>
        <v>0</v>
      </c>
      <c r="K1628" s="134" t="s">
        <v>216</v>
      </c>
      <c r="L1628" s="33"/>
      <c r="M1628" s="139" t="s">
        <v>19</v>
      </c>
      <c r="N1628" s="140" t="s">
        <v>45</v>
      </c>
      <c r="P1628" s="141">
        <f>O1628*H1628</f>
        <v>0</v>
      </c>
      <c r="Q1628" s="141">
        <v>0</v>
      </c>
      <c r="R1628" s="141">
        <f>Q1628*H1628</f>
        <v>0</v>
      </c>
      <c r="S1628" s="141">
        <v>0</v>
      </c>
      <c r="T1628" s="142">
        <f>S1628*H1628</f>
        <v>0</v>
      </c>
      <c r="AR1628" s="143" t="s">
        <v>297</v>
      </c>
      <c r="AT1628" s="143" t="s">
        <v>212</v>
      </c>
      <c r="AU1628" s="143" t="s">
        <v>82</v>
      </c>
      <c r="AY1628" s="18" t="s">
        <v>208</v>
      </c>
      <c r="BE1628" s="144">
        <f>IF(N1628="základní",J1628,0)</f>
        <v>0</v>
      </c>
      <c r="BF1628" s="144">
        <f>IF(N1628="snížená",J1628,0)</f>
        <v>0</v>
      </c>
      <c r="BG1628" s="144">
        <f>IF(N1628="zákl. přenesená",J1628,0)</f>
        <v>0</v>
      </c>
      <c r="BH1628" s="144">
        <f>IF(N1628="sníž. přenesená",J1628,0)</f>
        <v>0</v>
      </c>
      <c r="BI1628" s="144">
        <f>IF(N1628="nulová",J1628,0)</f>
        <v>0</v>
      </c>
      <c r="BJ1628" s="18" t="s">
        <v>80</v>
      </c>
      <c r="BK1628" s="144">
        <f>ROUND(I1628*H1628,2)</f>
        <v>0</v>
      </c>
      <c r="BL1628" s="18" t="s">
        <v>297</v>
      </c>
      <c r="BM1628" s="143" t="s">
        <v>458</v>
      </c>
    </row>
    <row r="1629" spans="2:47" s="1" customFormat="1" ht="19.5">
      <c r="B1629" s="33"/>
      <c r="D1629" s="145" t="s">
        <v>218</v>
      </c>
      <c r="F1629" s="146" t="s">
        <v>459</v>
      </c>
      <c r="I1629" s="147"/>
      <c r="L1629" s="33"/>
      <c r="M1629" s="148"/>
      <c r="T1629" s="54"/>
      <c r="AT1629" s="18" t="s">
        <v>218</v>
      </c>
      <c r="AU1629" s="18" t="s">
        <v>82</v>
      </c>
    </row>
    <row r="1630" spans="2:47" s="1" customFormat="1" ht="12">
      <c r="B1630" s="33"/>
      <c r="D1630" s="149" t="s">
        <v>220</v>
      </c>
      <c r="F1630" s="150" t="s">
        <v>460</v>
      </c>
      <c r="I1630" s="147"/>
      <c r="L1630" s="33"/>
      <c r="M1630" s="148"/>
      <c r="T1630" s="54"/>
      <c r="AT1630" s="18" t="s">
        <v>220</v>
      </c>
      <c r="AU1630" s="18" t="s">
        <v>82</v>
      </c>
    </row>
    <row r="1631" spans="2:51" s="13" customFormat="1" ht="12">
      <c r="B1631" s="157"/>
      <c r="D1631" s="145" t="s">
        <v>222</v>
      </c>
      <c r="E1631" s="158" t="s">
        <v>19</v>
      </c>
      <c r="F1631" s="159" t="s">
        <v>3327</v>
      </c>
      <c r="H1631" s="160">
        <v>1.951</v>
      </c>
      <c r="I1631" s="161"/>
      <c r="L1631" s="157"/>
      <c r="M1631" s="162"/>
      <c r="T1631" s="163"/>
      <c r="AT1631" s="158" t="s">
        <v>222</v>
      </c>
      <c r="AU1631" s="158" t="s">
        <v>82</v>
      </c>
      <c r="AV1631" s="13" t="s">
        <v>82</v>
      </c>
      <c r="AW1631" s="13" t="s">
        <v>35</v>
      </c>
      <c r="AX1631" s="13" t="s">
        <v>74</v>
      </c>
      <c r="AY1631" s="158" t="s">
        <v>208</v>
      </c>
    </row>
    <row r="1632" spans="2:51" s="14" customFormat="1" ht="12">
      <c r="B1632" s="164"/>
      <c r="D1632" s="145" t="s">
        <v>222</v>
      </c>
      <c r="E1632" s="165" t="s">
        <v>19</v>
      </c>
      <c r="F1632" s="166" t="s">
        <v>226</v>
      </c>
      <c r="H1632" s="167">
        <v>1.951</v>
      </c>
      <c r="I1632" s="168"/>
      <c r="L1632" s="164"/>
      <c r="M1632" s="169"/>
      <c r="T1632" s="170"/>
      <c r="AT1632" s="165" t="s">
        <v>222</v>
      </c>
      <c r="AU1632" s="165" t="s">
        <v>82</v>
      </c>
      <c r="AV1632" s="14" t="s">
        <v>112</v>
      </c>
      <c r="AW1632" s="14" t="s">
        <v>35</v>
      </c>
      <c r="AX1632" s="14" t="s">
        <v>80</v>
      </c>
      <c r="AY1632" s="165" t="s">
        <v>208</v>
      </c>
    </row>
    <row r="1633" spans="2:63" s="11" customFormat="1" ht="22.9" customHeight="1">
      <c r="B1633" s="120"/>
      <c r="D1633" s="121" t="s">
        <v>73</v>
      </c>
      <c r="E1633" s="130" t="s">
        <v>3328</v>
      </c>
      <c r="F1633" s="130" t="s">
        <v>3329</v>
      </c>
      <c r="I1633" s="123"/>
      <c r="J1633" s="131">
        <f>BK1633</f>
        <v>0</v>
      </c>
      <c r="L1633" s="120"/>
      <c r="M1633" s="125"/>
      <c r="P1633" s="126">
        <f>SUM(P1634:P1682)</f>
        <v>0</v>
      </c>
      <c r="R1633" s="126">
        <f>SUM(R1634:R1682)</f>
        <v>2.866281444494</v>
      </c>
      <c r="T1633" s="127">
        <f>SUM(T1634:T1682)</f>
        <v>0</v>
      </c>
      <c r="AR1633" s="121" t="s">
        <v>82</v>
      </c>
      <c r="AT1633" s="128" t="s">
        <v>73</v>
      </c>
      <c r="AU1633" s="128" t="s">
        <v>80</v>
      </c>
      <c r="AY1633" s="121" t="s">
        <v>208</v>
      </c>
      <c r="BK1633" s="129">
        <f>SUM(BK1634:BK1682)</f>
        <v>0</v>
      </c>
    </row>
    <row r="1634" spans="2:65" s="1" customFormat="1" ht="16.5" customHeight="1">
      <c r="B1634" s="33"/>
      <c r="C1634" s="132" t="s">
        <v>3330</v>
      </c>
      <c r="D1634" s="132" t="s">
        <v>212</v>
      </c>
      <c r="E1634" s="133" t="s">
        <v>3331</v>
      </c>
      <c r="F1634" s="134" t="s">
        <v>3332</v>
      </c>
      <c r="G1634" s="135" t="s">
        <v>215</v>
      </c>
      <c r="H1634" s="136">
        <v>368.4</v>
      </c>
      <c r="I1634" s="137"/>
      <c r="J1634" s="138">
        <f>ROUND(I1634*H1634,2)</f>
        <v>0</v>
      </c>
      <c r="K1634" s="134" t="s">
        <v>216</v>
      </c>
      <c r="L1634" s="33"/>
      <c r="M1634" s="139" t="s">
        <v>19</v>
      </c>
      <c r="N1634" s="140" t="s">
        <v>45</v>
      </c>
      <c r="P1634" s="141">
        <f>O1634*H1634</f>
        <v>0</v>
      </c>
      <c r="Q1634" s="141">
        <v>3.3E-05</v>
      </c>
      <c r="R1634" s="141">
        <f>Q1634*H1634</f>
        <v>0.0121572</v>
      </c>
      <c r="S1634" s="141">
        <v>0</v>
      </c>
      <c r="T1634" s="142">
        <f>S1634*H1634</f>
        <v>0</v>
      </c>
      <c r="AR1634" s="143" t="s">
        <v>297</v>
      </c>
      <c r="AT1634" s="143" t="s">
        <v>212</v>
      </c>
      <c r="AU1634" s="143" t="s">
        <v>82</v>
      </c>
      <c r="AY1634" s="18" t="s">
        <v>208</v>
      </c>
      <c r="BE1634" s="144">
        <f>IF(N1634="základní",J1634,0)</f>
        <v>0</v>
      </c>
      <c r="BF1634" s="144">
        <f>IF(N1634="snížená",J1634,0)</f>
        <v>0</v>
      </c>
      <c r="BG1634" s="144">
        <f>IF(N1634="zákl. přenesená",J1634,0)</f>
        <v>0</v>
      </c>
      <c r="BH1634" s="144">
        <f>IF(N1634="sníž. přenesená",J1634,0)</f>
        <v>0</v>
      </c>
      <c r="BI1634" s="144">
        <f>IF(N1634="nulová",J1634,0)</f>
        <v>0</v>
      </c>
      <c r="BJ1634" s="18" t="s">
        <v>80</v>
      </c>
      <c r="BK1634" s="144">
        <f>ROUND(I1634*H1634,2)</f>
        <v>0</v>
      </c>
      <c r="BL1634" s="18" t="s">
        <v>297</v>
      </c>
      <c r="BM1634" s="143" t="s">
        <v>3333</v>
      </c>
    </row>
    <row r="1635" spans="2:47" s="1" customFormat="1" ht="12">
      <c r="B1635" s="33"/>
      <c r="D1635" s="145" t="s">
        <v>218</v>
      </c>
      <c r="F1635" s="146" t="s">
        <v>3334</v>
      </c>
      <c r="I1635" s="147"/>
      <c r="L1635" s="33"/>
      <c r="M1635" s="148"/>
      <c r="T1635" s="54"/>
      <c r="AT1635" s="18" t="s">
        <v>218</v>
      </c>
      <c r="AU1635" s="18" t="s">
        <v>82</v>
      </c>
    </row>
    <row r="1636" spans="2:47" s="1" customFormat="1" ht="12">
      <c r="B1636" s="33"/>
      <c r="D1636" s="149" t="s">
        <v>220</v>
      </c>
      <c r="F1636" s="150" t="s">
        <v>3335</v>
      </c>
      <c r="I1636" s="147"/>
      <c r="L1636" s="33"/>
      <c r="M1636" s="148"/>
      <c r="T1636" s="54"/>
      <c r="AT1636" s="18" t="s">
        <v>220</v>
      </c>
      <c r="AU1636" s="18" t="s">
        <v>82</v>
      </c>
    </row>
    <row r="1637" spans="2:65" s="1" customFormat="1" ht="16.5" customHeight="1">
      <c r="B1637" s="33"/>
      <c r="C1637" s="132" t="s">
        <v>3336</v>
      </c>
      <c r="D1637" s="132" t="s">
        <v>212</v>
      </c>
      <c r="E1637" s="133" t="s">
        <v>3337</v>
      </c>
      <c r="F1637" s="134" t="s">
        <v>3338</v>
      </c>
      <c r="G1637" s="135" t="s">
        <v>215</v>
      </c>
      <c r="H1637" s="136">
        <v>368.4</v>
      </c>
      <c r="I1637" s="137"/>
      <c r="J1637" s="138">
        <f>ROUND(I1637*H1637,2)</f>
        <v>0</v>
      </c>
      <c r="K1637" s="134" t="s">
        <v>216</v>
      </c>
      <c r="L1637" s="33"/>
      <c r="M1637" s="139" t="s">
        <v>19</v>
      </c>
      <c r="N1637" s="140" t="s">
        <v>45</v>
      </c>
      <c r="P1637" s="141">
        <f>O1637*H1637</f>
        <v>0</v>
      </c>
      <c r="Q1637" s="141">
        <v>0.004545</v>
      </c>
      <c r="R1637" s="141">
        <f>Q1637*H1637</f>
        <v>1.6743780000000001</v>
      </c>
      <c r="S1637" s="141">
        <v>0</v>
      </c>
      <c r="T1637" s="142">
        <f>S1637*H1637</f>
        <v>0</v>
      </c>
      <c r="AR1637" s="143" t="s">
        <v>297</v>
      </c>
      <c r="AT1637" s="143" t="s">
        <v>212</v>
      </c>
      <c r="AU1637" s="143" t="s">
        <v>82</v>
      </c>
      <c r="AY1637" s="18" t="s">
        <v>208</v>
      </c>
      <c r="BE1637" s="144">
        <f>IF(N1637="základní",J1637,0)</f>
        <v>0</v>
      </c>
      <c r="BF1637" s="144">
        <f>IF(N1637="snížená",J1637,0)</f>
        <v>0</v>
      </c>
      <c r="BG1637" s="144">
        <f>IF(N1637="zákl. přenesená",J1637,0)</f>
        <v>0</v>
      </c>
      <c r="BH1637" s="144">
        <f>IF(N1637="sníž. přenesená",J1637,0)</f>
        <v>0</v>
      </c>
      <c r="BI1637" s="144">
        <f>IF(N1637="nulová",J1637,0)</f>
        <v>0</v>
      </c>
      <c r="BJ1637" s="18" t="s">
        <v>80</v>
      </c>
      <c r="BK1637" s="144">
        <f>ROUND(I1637*H1637,2)</f>
        <v>0</v>
      </c>
      <c r="BL1637" s="18" t="s">
        <v>297</v>
      </c>
      <c r="BM1637" s="143" t="s">
        <v>3339</v>
      </c>
    </row>
    <row r="1638" spans="2:47" s="1" customFormat="1" ht="12">
      <c r="B1638" s="33"/>
      <c r="D1638" s="145" t="s">
        <v>218</v>
      </c>
      <c r="F1638" s="146" t="s">
        <v>3340</v>
      </c>
      <c r="I1638" s="147"/>
      <c r="L1638" s="33"/>
      <c r="M1638" s="148"/>
      <c r="T1638" s="54"/>
      <c r="AT1638" s="18" t="s">
        <v>218</v>
      </c>
      <c r="AU1638" s="18" t="s">
        <v>82</v>
      </c>
    </row>
    <row r="1639" spans="2:47" s="1" customFormat="1" ht="12">
      <c r="B1639" s="33"/>
      <c r="D1639" s="149" t="s">
        <v>220</v>
      </c>
      <c r="F1639" s="150" t="s">
        <v>3341</v>
      </c>
      <c r="I1639" s="147"/>
      <c r="L1639" s="33"/>
      <c r="M1639" s="148"/>
      <c r="T1639" s="54"/>
      <c r="AT1639" s="18" t="s">
        <v>220</v>
      </c>
      <c r="AU1639" s="18" t="s">
        <v>82</v>
      </c>
    </row>
    <row r="1640" spans="2:65" s="1" customFormat="1" ht="16.5" customHeight="1">
      <c r="B1640" s="33"/>
      <c r="C1640" s="132" t="s">
        <v>3342</v>
      </c>
      <c r="D1640" s="132" t="s">
        <v>212</v>
      </c>
      <c r="E1640" s="133" t="s">
        <v>3343</v>
      </c>
      <c r="F1640" s="134" t="s">
        <v>3344</v>
      </c>
      <c r="G1640" s="135" t="s">
        <v>215</v>
      </c>
      <c r="H1640" s="136">
        <v>368.4</v>
      </c>
      <c r="I1640" s="137"/>
      <c r="J1640" s="138">
        <f>ROUND(I1640*H1640,2)</f>
        <v>0</v>
      </c>
      <c r="K1640" s="134" t="s">
        <v>216</v>
      </c>
      <c r="L1640" s="33"/>
      <c r="M1640" s="139" t="s">
        <v>19</v>
      </c>
      <c r="N1640" s="140" t="s">
        <v>45</v>
      </c>
      <c r="P1640" s="141">
        <f>O1640*H1640</f>
        <v>0</v>
      </c>
      <c r="Q1640" s="141">
        <v>0.0003</v>
      </c>
      <c r="R1640" s="141">
        <f>Q1640*H1640</f>
        <v>0.11051999999999998</v>
      </c>
      <c r="S1640" s="141">
        <v>0</v>
      </c>
      <c r="T1640" s="142">
        <f>S1640*H1640</f>
        <v>0</v>
      </c>
      <c r="AR1640" s="143" t="s">
        <v>297</v>
      </c>
      <c r="AT1640" s="143" t="s">
        <v>212</v>
      </c>
      <c r="AU1640" s="143" t="s">
        <v>82</v>
      </c>
      <c r="AY1640" s="18" t="s">
        <v>208</v>
      </c>
      <c r="BE1640" s="144">
        <f>IF(N1640="základní",J1640,0)</f>
        <v>0</v>
      </c>
      <c r="BF1640" s="144">
        <f>IF(N1640="snížená",J1640,0)</f>
        <v>0</v>
      </c>
      <c r="BG1640" s="144">
        <f>IF(N1640="zákl. přenesená",J1640,0)</f>
        <v>0</v>
      </c>
      <c r="BH1640" s="144">
        <f>IF(N1640="sníž. přenesená",J1640,0)</f>
        <v>0</v>
      </c>
      <c r="BI1640" s="144">
        <f>IF(N1640="nulová",J1640,0)</f>
        <v>0</v>
      </c>
      <c r="BJ1640" s="18" t="s">
        <v>80</v>
      </c>
      <c r="BK1640" s="144">
        <f>ROUND(I1640*H1640,2)</f>
        <v>0</v>
      </c>
      <c r="BL1640" s="18" t="s">
        <v>297</v>
      </c>
      <c r="BM1640" s="143" t="s">
        <v>3345</v>
      </c>
    </row>
    <row r="1641" spans="2:47" s="1" customFormat="1" ht="12">
      <c r="B1641" s="33"/>
      <c r="D1641" s="145" t="s">
        <v>218</v>
      </c>
      <c r="F1641" s="146" t="s">
        <v>3346</v>
      </c>
      <c r="I1641" s="147"/>
      <c r="L1641" s="33"/>
      <c r="M1641" s="148"/>
      <c r="T1641" s="54"/>
      <c r="AT1641" s="18" t="s">
        <v>218</v>
      </c>
      <c r="AU1641" s="18" t="s">
        <v>82</v>
      </c>
    </row>
    <row r="1642" spans="2:47" s="1" customFormat="1" ht="12">
      <c r="B1642" s="33"/>
      <c r="D1642" s="149" t="s">
        <v>220</v>
      </c>
      <c r="F1642" s="150" t="s">
        <v>3347</v>
      </c>
      <c r="I1642" s="147"/>
      <c r="L1642" s="33"/>
      <c r="M1642" s="148"/>
      <c r="T1642" s="54"/>
      <c r="AT1642" s="18" t="s">
        <v>220</v>
      </c>
      <c r="AU1642" s="18" t="s">
        <v>82</v>
      </c>
    </row>
    <row r="1643" spans="2:51" s="13" customFormat="1" ht="12">
      <c r="B1643" s="157"/>
      <c r="D1643" s="145" t="s">
        <v>222</v>
      </c>
      <c r="E1643" s="158" t="s">
        <v>19</v>
      </c>
      <c r="F1643" s="159" t="s">
        <v>3348</v>
      </c>
      <c r="H1643" s="160">
        <v>125.1</v>
      </c>
      <c r="I1643" s="161"/>
      <c r="L1643" s="157"/>
      <c r="M1643" s="162"/>
      <c r="T1643" s="163"/>
      <c r="AT1643" s="158" t="s">
        <v>222</v>
      </c>
      <c r="AU1643" s="158" t="s">
        <v>82</v>
      </c>
      <c r="AV1643" s="13" t="s">
        <v>82</v>
      </c>
      <c r="AW1643" s="13" t="s">
        <v>35</v>
      </c>
      <c r="AX1643" s="13" t="s">
        <v>74</v>
      </c>
      <c r="AY1643" s="158" t="s">
        <v>208</v>
      </c>
    </row>
    <row r="1644" spans="2:51" s="13" customFormat="1" ht="12">
      <c r="B1644" s="157"/>
      <c r="D1644" s="145" t="s">
        <v>222</v>
      </c>
      <c r="E1644" s="158" t="s">
        <v>19</v>
      </c>
      <c r="F1644" s="159" t="s">
        <v>3349</v>
      </c>
      <c r="H1644" s="160">
        <v>243.3</v>
      </c>
      <c r="I1644" s="161"/>
      <c r="L1644" s="157"/>
      <c r="M1644" s="162"/>
      <c r="T1644" s="163"/>
      <c r="AT1644" s="158" t="s">
        <v>222</v>
      </c>
      <c r="AU1644" s="158" t="s">
        <v>82</v>
      </c>
      <c r="AV1644" s="13" t="s">
        <v>82</v>
      </c>
      <c r="AW1644" s="13" t="s">
        <v>35</v>
      </c>
      <c r="AX1644" s="13" t="s">
        <v>74</v>
      </c>
      <c r="AY1644" s="158" t="s">
        <v>208</v>
      </c>
    </row>
    <row r="1645" spans="2:51" s="14" customFormat="1" ht="12">
      <c r="B1645" s="164"/>
      <c r="D1645" s="145" t="s">
        <v>222</v>
      </c>
      <c r="E1645" s="165" t="s">
        <v>19</v>
      </c>
      <c r="F1645" s="166" t="s">
        <v>226</v>
      </c>
      <c r="H1645" s="167">
        <v>368.4</v>
      </c>
      <c r="I1645" s="168"/>
      <c r="L1645" s="164"/>
      <c r="M1645" s="169"/>
      <c r="T1645" s="170"/>
      <c r="AT1645" s="165" t="s">
        <v>222</v>
      </c>
      <c r="AU1645" s="165" t="s">
        <v>82</v>
      </c>
      <c r="AV1645" s="14" t="s">
        <v>112</v>
      </c>
      <c r="AW1645" s="14" t="s">
        <v>35</v>
      </c>
      <c r="AX1645" s="14" t="s">
        <v>80</v>
      </c>
      <c r="AY1645" s="165" t="s">
        <v>208</v>
      </c>
    </row>
    <row r="1646" spans="2:65" s="1" customFormat="1" ht="24.2" customHeight="1">
      <c r="B1646" s="33"/>
      <c r="C1646" s="171" t="s">
        <v>3350</v>
      </c>
      <c r="D1646" s="171" t="s">
        <v>242</v>
      </c>
      <c r="E1646" s="172" t="s">
        <v>3351</v>
      </c>
      <c r="F1646" s="173" t="s">
        <v>3352</v>
      </c>
      <c r="G1646" s="174" t="s">
        <v>215</v>
      </c>
      <c r="H1646" s="175">
        <v>386.82</v>
      </c>
      <c r="I1646" s="176"/>
      <c r="J1646" s="177">
        <f>ROUND(I1646*H1646,2)</f>
        <v>0</v>
      </c>
      <c r="K1646" s="173" t="s">
        <v>216</v>
      </c>
      <c r="L1646" s="178"/>
      <c r="M1646" s="179" t="s">
        <v>19</v>
      </c>
      <c r="N1646" s="180" t="s">
        <v>45</v>
      </c>
      <c r="P1646" s="141">
        <f>O1646*H1646</f>
        <v>0</v>
      </c>
      <c r="Q1646" s="141">
        <v>0.0026</v>
      </c>
      <c r="R1646" s="141">
        <f>Q1646*H1646</f>
        <v>1.0057319999999998</v>
      </c>
      <c r="S1646" s="141">
        <v>0</v>
      </c>
      <c r="T1646" s="142">
        <f>S1646*H1646</f>
        <v>0</v>
      </c>
      <c r="AR1646" s="143" t="s">
        <v>304</v>
      </c>
      <c r="AT1646" s="143" t="s">
        <v>242</v>
      </c>
      <c r="AU1646" s="143" t="s">
        <v>82</v>
      </c>
      <c r="AY1646" s="18" t="s">
        <v>208</v>
      </c>
      <c r="BE1646" s="144">
        <f>IF(N1646="základní",J1646,0)</f>
        <v>0</v>
      </c>
      <c r="BF1646" s="144">
        <f>IF(N1646="snížená",J1646,0)</f>
        <v>0</v>
      </c>
      <c r="BG1646" s="144">
        <f>IF(N1646="zákl. přenesená",J1646,0)</f>
        <v>0</v>
      </c>
      <c r="BH1646" s="144">
        <f>IF(N1646="sníž. přenesená",J1646,0)</f>
        <v>0</v>
      </c>
      <c r="BI1646" s="144">
        <f>IF(N1646="nulová",J1646,0)</f>
        <v>0</v>
      </c>
      <c r="BJ1646" s="18" t="s">
        <v>80</v>
      </c>
      <c r="BK1646" s="144">
        <f>ROUND(I1646*H1646,2)</f>
        <v>0</v>
      </c>
      <c r="BL1646" s="18" t="s">
        <v>297</v>
      </c>
      <c r="BM1646" s="143" t="s">
        <v>3353</v>
      </c>
    </row>
    <row r="1647" spans="2:47" s="1" customFormat="1" ht="19.5">
      <c r="B1647" s="33"/>
      <c r="D1647" s="145" t="s">
        <v>218</v>
      </c>
      <c r="F1647" s="146" t="s">
        <v>3352</v>
      </c>
      <c r="I1647" s="147"/>
      <c r="L1647" s="33"/>
      <c r="M1647" s="148"/>
      <c r="T1647" s="54"/>
      <c r="AT1647" s="18" t="s">
        <v>218</v>
      </c>
      <c r="AU1647" s="18" t="s">
        <v>82</v>
      </c>
    </row>
    <row r="1648" spans="2:51" s="13" customFormat="1" ht="12">
      <c r="B1648" s="157"/>
      <c r="D1648" s="145" t="s">
        <v>222</v>
      </c>
      <c r="E1648" s="158" t="s">
        <v>19</v>
      </c>
      <c r="F1648" s="159" t="s">
        <v>3354</v>
      </c>
      <c r="H1648" s="160">
        <v>386.82</v>
      </c>
      <c r="I1648" s="161"/>
      <c r="L1648" s="157"/>
      <c r="M1648" s="162"/>
      <c r="T1648" s="163"/>
      <c r="AT1648" s="158" t="s">
        <v>222</v>
      </c>
      <c r="AU1648" s="158" t="s">
        <v>82</v>
      </c>
      <c r="AV1648" s="13" t="s">
        <v>82</v>
      </c>
      <c r="AW1648" s="13" t="s">
        <v>35</v>
      </c>
      <c r="AX1648" s="13" t="s">
        <v>80</v>
      </c>
      <c r="AY1648" s="158" t="s">
        <v>208</v>
      </c>
    </row>
    <row r="1649" spans="2:65" s="1" customFormat="1" ht="16.5" customHeight="1">
      <c r="B1649" s="33"/>
      <c r="C1649" s="132" t="s">
        <v>3355</v>
      </c>
      <c r="D1649" s="132" t="s">
        <v>212</v>
      </c>
      <c r="E1649" s="133" t="s">
        <v>3356</v>
      </c>
      <c r="F1649" s="134" t="s">
        <v>3357</v>
      </c>
      <c r="G1649" s="135" t="s">
        <v>236</v>
      </c>
      <c r="H1649" s="136">
        <v>175.06</v>
      </c>
      <c r="I1649" s="137"/>
      <c r="J1649" s="138">
        <f>ROUND(I1649*H1649,2)</f>
        <v>0</v>
      </c>
      <c r="K1649" s="134" t="s">
        <v>216</v>
      </c>
      <c r="L1649" s="33"/>
      <c r="M1649" s="139" t="s">
        <v>19</v>
      </c>
      <c r="N1649" s="140" t="s">
        <v>45</v>
      </c>
      <c r="P1649" s="141">
        <f>O1649*H1649</f>
        <v>0</v>
      </c>
      <c r="Q1649" s="141">
        <v>1.26999E-05</v>
      </c>
      <c r="R1649" s="141">
        <f>Q1649*H1649</f>
        <v>0.002223244494</v>
      </c>
      <c r="S1649" s="141">
        <v>0</v>
      </c>
      <c r="T1649" s="142">
        <f>S1649*H1649</f>
        <v>0</v>
      </c>
      <c r="AR1649" s="143" t="s">
        <v>297</v>
      </c>
      <c r="AT1649" s="143" t="s">
        <v>212</v>
      </c>
      <c r="AU1649" s="143" t="s">
        <v>82</v>
      </c>
      <c r="AY1649" s="18" t="s">
        <v>208</v>
      </c>
      <c r="BE1649" s="144">
        <f>IF(N1649="základní",J1649,0)</f>
        <v>0</v>
      </c>
      <c r="BF1649" s="144">
        <f>IF(N1649="snížená",J1649,0)</f>
        <v>0</v>
      </c>
      <c r="BG1649" s="144">
        <f>IF(N1649="zákl. přenesená",J1649,0)</f>
        <v>0</v>
      </c>
      <c r="BH1649" s="144">
        <f>IF(N1649="sníž. přenesená",J1649,0)</f>
        <v>0</v>
      </c>
      <c r="BI1649" s="144">
        <f>IF(N1649="nulová",J1649,0)</f>
        <v>0</v>
      </c>
      <c r="BJ1649" s="18" t="s">
        <v>80</v>
      </c>
      <c r="BK1649" s="144">
        <f>ROUND(I1649*H1649,2)</f>
        <v>0</v>
      </c>
      <c r="BL1649" s="18" t="s">
        <v>297</v>
      </c>
      <c r="BM1649" s="143" t="s">
        <v>3358</v>
      </c>
    </row>
    <row r="1650" spans="2:47" s="1" customFormat="1" ht="12">
      <c r="B1650" s="33"/>
      <c r="D1650" s="145" t="s">
        <v>218</v>
      </c>
      <c r="F1650" s="146" t="s">
        <v>3359</v>
      </c>
      <c r="I1650" s="147"/>
      <c r="L1650" s="33"/>
      <c r="M1650" s="148"/>
      <c r="T1650" s="54"/>
      <c r="AT1650" s="18" t="s">
        <v>218</v>
      </c>
      <c r="AU1650" s="18" t="s">
        <v>82</v>
      </c>
    </row>
    <row r="1651" spans="2:47" s="1" customFormat="1" ht="12">
      <c r="B1651" s="33"/>
      <c r="D1651" s="149" t="s">
        <v>220</v>
      </c>
      <c r="F1651" s="150" t="s">
        <v>3360</v>
      </c>
      <c r="I1651" s="147"/>
      <c r="L1651" s="33"/>
      <c r="M1651" s="148"/>
      <c r="T1651" s="54"/>
      <c r="AT1651" s="18" t="s">
        <v>220</v>
      </c>
      <c r="AU1651" s="18" t="s">
        <v>82</v>
      </c>
    </row>
    <row r="1652" spans="2:51" s="13" customFormat="1" ht="12">
      <c r="B1652" s="157"/>
      <c r="D1652" s="145" t="s">
        <v>222</v>
      </c>
      <c r="E1652" s="158" t="s">
        <v>19</v>
      </c>
      <c r="F1652" s="159" t="s">
        <v>3361</v>
      </c>
      <c r="H1652" s="160">
        <v>10.65</v>
      </c>
      <c r="I1652" s="161"/>
      <c r="L1652" s="157"/>
      <c r="M1652" s="162"/>
      <c r="T1652" s="163"/>
      <c r="AT1652" s="158" t="s">
        <v>222</v>
      </c>
      <c r="AU1652" s="158" t="s">
        <v>82</v>
      </c>
      <c r="AV1652" s="13" t="s">
        <v>82</v>
      </c>
      <c r="AW1652" s="13" t="s">
        <v>35</v>
      </c>
      <c r="AX1652" s="13" t="s">
        <v>74</v>
      </c>
      <c r="AY1652" s="158" t="s">
        <v>208</v>
      </c>
    </row>
    <row r="1653" spans="2:51" s="13" customFormat="1" ht="12">
      <c r="B1653" s="157"/>
      <c r="D1653" s="145" t="s">
        <v>222</v>
      </c>
      <c r="E1653" s="158" t="s">
        <v>19</v>
      </c>
      <c r="F1653" s="159" t="s">
        <v>181</v>
      </c>
      <c r="H1653" s="160">
        <v>-1</v>
      </c>
      <c r="I1653" s="161"/>
      <c r="L1653" s="157"/>
      <c r="M1653" s="162"/>
      <c r="T1653" s="163"/>
      <c r="AT1653" s="158" t="s">
        <v>222</v>
      </c>
      <c r="AU1653" s="158" t="s">
        <v>82</v>
      </c>
      <c r="AV1653" s="13" t="s">
        <v>82</v>
      </c>
      <c r="AW1653" s="13" t="s">
        <v>35</v>
      </c>
      <c r="AX1653" s="13" t="s">
        <v>74</v>
      </c>
      <c r="AY1653" s="158" t="s">
        <v>208</v>
      </c>
    </row>
    <row r="1654" spans="2:51" s="13" customFormat="1" ht="12">
      <c r="B1654" s="157"/>
      <c r="D1654" s="145" t="s">
        <v>222</v>
      </c>
      <c r="E1654" s="158" t="s">
        <v>19</v>
      </c>
      <c r="F1654" s="159" t="s">
        <v>3362</v>
      </c>
      <c r="H1654" s="160">
        <v>-1.8</v>
      </c>
      <c r="I1654" s="161"/>
      <c r="L1654" s="157"/>
      <c r="M1654" s="162"/>
      <c r="T1654" s="163"/>
      <c r="AT1654" s="158" t="s">
        <v>222</v>
      </c>
      <c r="AU1654" s="158" t="s">
        <v>82</v>
      </c>
      <c r="AV1654" s="13" t="s">
        <v>82</v>
      </c>
      <c r="AW1654" s="13" t="s">
        <v>35</v>
      </c>
      <c r="AX1654" s="13" t="s">
        <v>74</v>
      </c>
      <c r="AY1654" s="158" t="s">
        <v>208</v>
      </c>
    </row>
    <row r="1655" spans="2:51" s="13" customFormat="1" ht="12">
      <c r="B1655" s="157"/>
      <c r="D1655" s="145" t="s">
        <v>222</v>
      </c>
      <c r="E1655" s="158" t="s">
        <v>19</v>
      </c>
      <c r="F1655" s="159" t="s">
        <v>3363</v>
      </c>
      <c r="H1655" s="160">
        <v>24.2</v>
      </c>
      <c r="I1655" s="161"/>
      <c r="L1655" s="157"/>
      <c r="M1655" s="162"/>
      <c r="T1655" s="163"/>
      <c r="AT1655" s="158" t="s">
        <v>222</v>
      </c>
      <c r="AU1655" s="158" t="s">
        <v>82</v>
      </c>
      <c r="AV1655" s="13" t="s">
        <v>82</v>
      </c>
      <c r="AW1655" s="13" t="s">
        <v>35</v>
      </c>
      <c r="AX1655" s="13" t="s">
        <v>74</v>
      </c>
      <c r="AY1655" s="158" t="s">
        <v>208</v>
      </c>
    </row>
    <row r="1656" spans="2:51" s="13" customFormat="1" ht="12">
      <c r="B1656" s="157"/>
      <c r="D1656" s="145" t="s">
        <v>222</v>
      </c>
      <c r="E1656" s="158" t="s">
        <v>19</v>
      </c>
      <c r="F1656" s="159" t="s">
        <v>181</v>
      </c>
      <c r="H1656" s="160">
        <v>-1</v>
      </c>
      <c r="I1656" s="161"/>
      <c r="L1656" s="157"/>
      <c r="M1656" s="162"/>
      <c r="T1656" s="163"/>
      <c r="AT1656" s="158" t="s">
        <v>222</v>
      </c>
      <c r="AU1656" s="158" t="s">
        <v>82</v>
      </c>
      <c r="AV1656" s="13" t="s">
        <v>82</v>
      </c>
      <c r="AW1656" s="13" t="s">
        <v>35</v>
      </c>
      <c r="AX1656" s="13" t="s">
        <v>74</v>
      </c>
      <c r="AY1656" s="158" t="s">
        <v>208</v>
      </c>
    </row>
    <row r="1657" spans="2:51" s="13" customFormat="1" ht="12">
      <c r="B1657" s="157"/>
      <c r="D1657" s="145" t="s">
        <v>222</v>
      </c>
      <c r="E1657" s="158" t="s">
        <v>19</v>
      </c>
      <c r="F1657" s="159" t="s">
        <v>3364</v>
      </c>
      <c r="H1657" s="160">
        <v>16.03</v>
      </c>
      <c r="I1657" s="161"/>
      <c r="L1657" s="157"/>
      <c r="M1657" s="162"/>
      <c r="T1657" s="163"/>
      <c r="AT1657" s="158" t="s">
        <v>222</v>
      </c>
      <c r="AU1657" s="158" t="s">
        <v>82</v>
      </c>
      <c r="AV1657" s="13" t="s">
        <v>82</v>
      </c>
      <c r="AW1657" s="13" t="s">
        <v>35</v>
      </c>
      <c r="AX1657" s="13" t="s">
        <v>74</v>
      </c>
      <c r="AY1657" s="158" t="s">
        <v>208</v>
      </c>
    </row>
    <row r="1658" spans="2:51" s="13" customFormat="1" ht="12">
      <c r="B1658" s="157"/>
      <c r="D1658" s="145" t="s">
        <v>222</v>
      </c>
      <c r="E1658" s="158" t="s">
        <v>19</v>
      </c>
      <c r="F1658" s="159" t="s">
        <v>3365</v>
      </c>
      <c r="H1658" s="160">
        <v>-0.9</v>
      </c>
      <c r="I1658" s="161"/>
      <c r="L1658" s="157"/>
      <c r="M1658" s="162"/>
      <c r="T1658" s="163"/>
      <c r="AT1658" s="158" t="s">
        <v>222</v>
      </c>
      <c r="AU1658" s="158" t="s">
        <v>82</v>
      </c>
      <c r="AV1658" s="13" t="s">
        <v>82</v>
      </c>
      <c r="AW1658" s="13" t="s">
        <v>35</v>
      </c>
      <c r="AX1658" s="13" t="s">
        <v>74</v>
      </c>
      <c r="AY1658" s="158" t="s">
        <v>208</v>
      </c>
    </row>
    <row r="1659" spans="2:51" s="13" customFormat="1" ht="12">
      <c r="B1659" s="157"/>
      <c r="D1659" s="145" t="s">
        <v>222</v>
      </c>
      <c r="E1659" s="158" t="s">
        <v>19</v>
      </c>
      <c r="F1659" s="159" t="s">
        <v>3366</v>
      </c>
      <c r="H1659" s="160">
        <v>26.83</v>
      </c>
      <c r="I1659" s="161"/>
      <c r="L1659" s="157"/>
      <c r="M1659" s="162"/>
      <c r="T1659" s="163"/>
      <c r="AT1659" s="158" t="s">
        <v>222</v>
      </c>
      <c r="AU1659" s="158" t="s">
        <v>82</v>
      </c>
      <c r="AV1659" s="13" t="s">
        <v>82</v>
      </c>
      <c r="AW1659" s="13" t="s">
        <v>35</v>
      </c>
      <c r="AX1659" s="13" t="s">
        <v>74</v>
      </c>
      <c r="AY1659" s="158" t="s">
        <v>208</v>
      </c>
    </row>
    <row r="1660" spans="2:51" s="13" customFormat="1" ht="12">
      <c r="B1660" s="157"/>
      <c r="D1660" s="145" t="s">
        <v>222</v>
      </c>
      <c r="E1660" s="158" t="s">
        <v>19</v>
      </c>
      <c r="F1660" s="159" t="s">
        <v>181</v>
      </c>
      <c r="H1660" s="160">
        <v>-1</v>
      </c>
      <c r="I1660" s="161"/>
      <c r="L1660" s="157"/>
      <c r="M1660" s="162"/>
      <c r="T1660" s="163"/>
      <c r="AT1660" s="158" t="s">
        <v>222</v>
      </c>
      <c r="AU1660" s="158" t="s">
        <v>82</v>
      </c>
      <c r="AV1660" s="13" t="s">
        <v>82</v>
      </c>
      <c r="AW1660" s="13" t="s">
        <v>35</v>
      </c>
      <c r="AX1660" s="13" t="s">
        <v>74</v>
      </c>
      <c r="AY1660" s="158" t="s">
        <v>208</v>
      </c>
    </row>
    <row r="1661" spans="2:51" s="13" customFormat="1" ht="12">
      <c r="B1661" s="157"/>
      <c r="D1661" s="145" t="s">
        <v>222</v>
      </c>
      <c r="E1661" s="158" t="s">
        <v>19</v>
      </c>
      <c r="F1661" s="159" t="s">
        <v>3367</v>
      </c>
      <c r="H1661" s="160">
        <v>22.79</v>
      </c>
      <c r="I1661" s="161"/>
      <c r="L1661" s="157"/>
      <c r="M1661" s="162"/>
      <c r="T1661" s="163"/>
      <c r="AT1661" s="158" t="s">
        <v>222</v>
      </c>
      <c r="AU1661" s="158" t="s">
        <v>82</v>
      </c>
      <c r="AV1661" s="13" t="s">
        <v>82</v>
      </c>
      <c r="AW1661" s="13" t="s">
        <v>35</v>
      </c>
      <c r="AX1661" s="13" t="s">
        <v>74</v>
      </c>
      <c r="AY1661" s="158" t="s">
        <v>208</v>
      </c>
    </row>
    <row r="1662" spans="2:51" s="13" customFormat="1" ht="12">
      <c r="B1662" s="157"/>
      <c r="D1662" s="145" t="s">
        <v>222</v>
      </c>
      <c r="E1662" s="158" t="s">
        <v>19</v>
      </c>
      <c r="F1662" s="159" t="s">
        <v>3368</v>
      </c>
      <c r="H1662" s="160">
        <v>-1.7</v>
      </c>
      <c r="I1662" s="161"/>
      <c r="L1662" s="157"/>
      <c r="M1662" s="162"/>
      <c r="T1662" s="163"/>
      <c r="AT1662" s="158" t="s">
        <v>222</v>
      </c>
      <c r="AU1662" s="158" t="s">
        <v>82</v>
      </c>
      <c r="AV1662" s="13" t="s">
        <v>82</v>
      </c>
      <c r="AW1662" s="13" t="s">
        <v>35</v>
      </c>
      <c r="AX1662" s="13" t="s">
        <v>74</v>
      </c>
      <c r="AY1662" s="158" t="s">
        <v>208</v>
      </c>
    </row>
    <row r="1663" spans="2:51" s="13" customFormat="1" ht="12">
      <c r="B1663" s="157"/>
      <c r="D1663" s="145" t="s">
        <v>222</v>
      </c>
      <c r="E1663" s="158" t="s">
        <v>19</v>
      </c>
      <c r="F1663" s="159" t="s">
        <v>3369</v>
      </c>
      <c r="H1663" s="160">
        <v>-2.4</v>
      </c>
      <c r="I1663" s="161"/>
      <c r="L1663" s="157"/>
      <c r="M1663" s="162"/>
      <c r="T1663" s="163"/>
      <c r="AT1663" s="158" t="s">
        <v>222</v>
      </c>
      <c r="AU1663" s="158" t="s">
        <v>82</v>
      </c>
      <c r="AV1663" s="13" t="s">
        <v>82</v>
      </c>
      <c r="AW1663" s="13" t="s">
        <v>35</v>
      </c>
      <c r="AX1663" s="13" t="s">
        <v>74</v>
      </c>
      <c r="AY1663" s="158" t="s">
        <v>208</v>
      </c>
    </row>
    <row r="1664" spans="2:51" s="13" customFormat="1" ht="12">
      <c r="B1664" s="157"/>
      <c r="D1664" s="145" t="s">
        <v>222</v>
      </c>
      <c r="E1664" s="158" t="s">
        <v>19</v>
      </c>
      <c r="F1664" s="159" t="s">
        <v>181</v>
      </c>
      <c r="H1664" s="160">
        <v>-1</v>
      </c>
      <c r="I1664" s="161"/>
      <c r="L1664" s="157"/>
      <c r="M1664" s="162"/>
      <c r="T1664" s="163"/>
      <c r="AT1664" s="158" t="s">
        <v>222</v>
      </c>
      <c r="AU1664" s="158" t="s">
        <v>82</v>
      </c>
      <c r="AV1664" s="13" t="s">
        <v>82</v>
      </c>
      <c r="AW1664" s="13" t="s">
        <v>35</v>
      </c>
      <c r="AX1664" s="13" t="s">
        <v>74</v>
      </c>
      <c r="AY1664" s="158" t="s">
        <v>208</v>
      </c>
    </row>
    <row r="1665" spans="2:51" s="13" customFormat="1" ht="12">
      <c r="B1665" s="157"/>
      <c r="D1665" s="145" t="s">
        <v>222</v>
      </c>
      <c r="E1665" s="158" t="s">
        <v>19</v>
      </c>
      <c r="F1665" s="159" t="s">
        <v>3370</v>
      </c>
      <c r="H1665" s="160">
        <v>13.42</v>
      </c>
      <c r="I1665" s="161"/>
      <c r="L1665" s="157"/>
      <c r="M1665" s="162"/>
      <c r="T1665" s="163"/>
      <c r="AT1665" s="158" t="s">
        <v>222</v>
      </c>
      <c r="AU1665" s="158" t="s">
        <v>82</v>
      </c>
      <c r="AV1665" s="13" t="s">
        <v>82</v>
      </c>
      <c r="AW1665" s="13" t="s">
        <v>35</v>
      </c>
      <c r="AX1665" s="13" t="s">
        <v>74</v>
      </c>
      <c r="AY1665" s="158" t="s">
        <v>208</v>
      </c>
    </row>
    <row r="1666" spans="2:51" s="13" customFormat="1" ht="12">
      <c r="B1666" s="157"/>
      <c r="D1666" s="145" t="s">
        <v>222</v>
      </c>
      <c r="E1666" s="158" t="s">
        <v>19</v>
      </c>
      <c r="F1666" s="159" t="s">
        <v>3365</v>
      </c>
      <c r="H1666" s="160">
        <v>-0.9</v>
      </c>
      <c r="I1666" s="161"/>
      <c r="L1666" s="157"/>
      <c r="M1666" s="162"/>
      <c r="T1666" s="163"/>
      <c r="AT1666" s="158" t="s">
        <v>222</v>
      </c>
      <c r="AU1666" s="158" t="s">
        <v>82</v>
      </c>
      <c r="AV1666" s="13" t="s">
        <v>82</v>
      </c>
      <c r="AW1666" s="13" t="s">
        <v>35</v>
      </c>
      <c r="AX1666" s="13" t="s">
        <v>74</v>
      </c>
      <c r="AY1666" s="158" t="s">
        <v>208</v>
      </c>
    </row>
    <row r="1667" spans="2:51" s="13" customFormat="1" ht="12">
      <c r="B1667" s="157"/>
      <c r="D1667" s="145" t="s">
        <v>222</v>
      </c>
      <c r="E1667" s="158" t="s">
        <v>19</v>
      </c>
      <c r="F1667" s="159" t="s">
        <v>3371</v>
      </c>
      <c r="H1667" s="160">
        <v>-2</v>
      </c>
      <c r="I1667" s="161"/>
      <c r="L1667" s="157"/>
      <c r="M1667" s="162"/>
      <c r="T1667" s="163"/>
      <c r="AT1667" s="158" t="s">
        <v>222</v>
      </c>
      <c r="AU1667" s="158" t="s">
        <v>82</v>
      </c>
      <c r="AV1667" s="13" t="s">
        <v>82</v>
      </c>
      <c r="AW1667" s="13" t="s">
        <v>35</v>
      </c>
      <c r="AX1667" s="13" t="s">
        <v>74</v>
      </c>
      <c r="AY1667" s="158" t="s">
        <v>208</v>
      </c>
    </row>
    <row r="1668" spans="2:51" s="13" customFormat="1" ht="12">
      <c r="B1668" s="157"/>
      <c r="D1668" s="145" t="s">
        <v>222</v>
      </c>
      <c r="E1668" s="158" t="s">
        <v>19</v>
      </c>
      <c r="F1668" s="159" t="s">
        <v>3372</v>
      </c>
      <c r="H1668" s="160">
        <v>13.56</v>
      </c>
      <c r="I1668" s="161"/>
      <c r="L1668" s="157"/>
      <c r="M1668" s="162"/>
      <c r="T1668" s="163"/>
      <c r="AT1668" s="158" t="s">
        <v>222</v>
      </c>
      <c r="AU1668" s="158" t="s">
        <v>82</v>
      </c>
      <c r="AV1668" s="13" t="s">
        <v>82</v>
      </c>
      <c r="AW1668" s="13" t="s">
        <v>35</v>
      </c>
      <c r="AX1668" s="13" t="s">
        <v>74</v>
      </c>
      <c r="AY1668" s="158" t="s">
        <v>208</v>
      </c>
    </row>
    <row r="1669" spans="2:51" s="13" customFormat="1" ht="12">
      <c r="B1669" s="157"/>
      <c r="D1669" s="145" t="s">
        <v>222</v>
      </c>
      <c r="E1669" s="158" t="s">
        <v>19</v>
      </c>
      <c r="F1669" s="159" t="s">
        <v>3365</v>
      </c>
      <c r="H1669" s="160">
        <v>-0.9</v>
      </c>
      <c r="I1669" s="161"/>
      <c r="L1669" s="157"/>
      <c r="M1669" s="162"/>
      <c r="T1669" s="163"/>
      <c r="AT1669" s="158" t="s">
        <v>222</v>
      </c>
      <c r="AU1669" s="158" t="s">
        <v>82</v>
      </c>
      <c r="AV1669" s="13" t="s">
        <v>82</v>
      </c>
      <c r="AW1669" s="13" t="s">
        <v>35</v>
      </c>
      <c r="AX1669" s="13" t="s">
        <v>74</v>
      </c>
      <c r="AY1669" s="158" t="s">
        <v>208</v>
      </c>
    </row>
    <row r="1670" spans="2:51" s="13" customFormat="1" ht="12">
      <c r="B1670" s="157"/>
      <c r="D1670" s="145" t="s">
        <v>222</v>
      </c>
      <c r="E1670" s="158" t="s">
        <v>19</v>
      </c>
      <c r="F1670" s="159" t="s">
        <v>3373</v>
      </c>
      <c r="H1670" s="160">
        <v>20.92</v>
      </c>
      <c r="I1670" s="161"/>
      <c r="L1670" s="157"/>
      <c r="M1670" s="162"/>
      <c r="T1670" s="163"/>
      <c r="AT1670" s="158" t="s">
        <v>222</v>
      </c>
      <c r="AU1670" s="158" t="s">
        <v>82</v>
      </c>
      <c r="AV1670" s="13" t="s">
        <v>82</v>
      </c>
      <c r="AW1670" s="13" t="s">
        <v>35</v>
      </c>
      <c r="AX1670" s="13" t="s">
        <v>74</v>
      </c>
      <c r="AY1670" s="158" t="s">
        <v>208</v>
      </c>
    </row>
    <row r="1671" spans="2:51" s="13" customFormat="1" ht="12">
      <c r="B1671" s="157"/>
      <c r="D1671" s="145" t="s">
        <v>222</v>
      </c>
      <c r="E1671" s="158" t="s">
        <v>19</v>
      </c>
      <c r="F1671" s="159" t="s">
        <v>181</v>
      </c>
      <c r="H1671" s="160">
        <v>-1</v>
      </c>
      <c r="I1671" s="161"/>
      <c r="L1671" s="157"/>
      <c r="M1671" s="162"/>
      <c r="T1671" s="163"/>
      <c r="AT1671" s="158" t="s">
        <v>222</v>
      </c>
      <c r="AU1671" s="158" t="s">
        <v>82</v>
      </c>
      <c r="AV1671" s="13" t="s">
        <v>82</v>
      </c>
      <c r="AW1671" s="13" t="s">
        <v>35</v>
      </c>
      <c r="AX1671" s="13" t="s">
        <v>74</v>
      </c>
      <c r="AY1671" s="158" t="s">
        <v>208</v>
      </c>
    </row>
    <row r="1672" spans="2:51" s="13" customFormat="1" ht="12">
      <c r="B1672" s="157"/>
      <c r="D1672" s="145" t="s">
        <v>222</v>
      </c>
      <c r="E1672" s="158" t="s">
        <v>19</v>
      </c>
      <c r="F1672" s="159" t="s">
        <v>3374</v>
      </c>
      <c r="H1672" s="160">
        <v>43.26</v>
      </c>
      <c r="I1672" s="161"/>
      <c r="L1672" s="157"/>
      <c r="M1672" s="162"/>
      <c r="T1672" s="163"/>
      <c r="AT1672" s="158" t="s">
        <v>222</v>
      </c>
      <c r="AU1672" s="158" t="s">
        <v>82</v>
      </c>
      <c r="AV1672" s="13" t="s">
        <v>82</v>
      </c>
      <c r="AW1672" s="13" t="s">
        <v>35</v>
      </c>
      <c r="AX1672" s="13" t="s">
        <v>74</v>
      </c>
      <c r="AY1672" s="158" t="s">
        <v>208</v>
      </c>
    </row>
    <row r="1673" spans="2:51" s="13" customFormat="1" ht="12">
      <c r="B1673" s="157"/>
      <c r="D1673" s="145" t="s">
        <v>222</v>
      </c>
      <c r="E1673" s="158" t="s">
        <v>19</v>
      </c>
      <c r="F1673" s="159" t="s">
        <v>181</v>
      </c>
      <c r="H1673" s="160">
        <v>-1</v>
      </c>
      <c r="I1673" s="161"/>
      <c r="L1673" s="157"/>
      <c r="M1673" s="162"/>
      <c r="T1673" s="163"/>
      <c r="AT1673" s="158" t="s">
        <v>222</v>
      </c>
      <c r="AU1673" s="158" t="s">
        <v>82</v>
      </c>
      <c r="AV1673" s="13" t="s">
        <v>82</v>
      </c>
      <c r="AW1673" s="13" t="s">
        <v>35</v>
      </c>
      <c r="AX1673" s="13" t="s">
        <v>74</v>
      </c>
      <c r="AY1673" s="158" t="s">
        <v>208</v>
      </c>
    </row>
    <row r="1674" spans="2:51" s="14" customFormat="1" ht="12">
      <c r="B1674" s="164"/>
      <c r="D1674" s="145" t="s">
        <v>222</v>
      </c>
      <c r="E1674" s="165" t="s">
        <v>19</v>
      </c>
      <c r="F1674" s="166" t="s">
        <v>226</v>
      </c>
      <c r="H1674" s="167">
        <v>175.06</v>
      </c>
      <c r="I1674" s="168"/>
      <c r="L1674" s="164"/>
      <c r="M1674" s="169"/>
      <c r="T1674" s="170"/>
      <c r="AT1674" s="165" t="s">
        <v>222</v>
      </c>
      <c r="AU1674" s="165" t="s">
        <v>82</v>
      </c>
      <c r="AV1674" s="14" t="s">
        <v>112</v>
      </c>
      <c r="AW1674" s="14" t="s">
        <v>35</v>
      </c>
      <c r="AX1674" s="14" t="s">
        <v>80</v>
      </c>
      <c r="AY1674" s="165" t="s">
        <v>208</v>
      </c>
    </row>
    <row r="1675" spans="2:65" s="1" customFormat="1" ht="16.5" customHeight="1">
      <c r="B1675" s="33"/>
      <c r="C1675" s="171" t="s">
        <v>3375</v>
      </c>
      <c r="D1675" s="171" t="s">
        <v>242</v>
      </c>
      <c r="E1675" s="172" t="s">
        <v>3376</v>
      </c>
      <c r="F1675" s="173" t="s">
        <v>3377</v>
      </c>
      <c r="G1675" s="174" t="s">
        <v>236</v>
      </c>
      <c r="H1675" s="175">
        <v>175.06</v>
      </c>
      <c r="I1675" s="176"/>
      <c r="J1675" s="177">
        <f>ROUND(I1675*H1675,2)</f>
        <v>0</v>
      </c>
      <c r="K1675" s="173" t="s">
        <v>216</v>
      </c>
      <c r="L1675" s="178"/>
      <c r="M1675" s="179" t="s">
        <v>19</v>
      </c>
      <c r="N1675" s="180" t="s">
        <v>45</v>
      </c>
      <c r="P1675" s="141">
        <f>O1675*H1675</f>
        <v>0</v>
      </c>
      <c r="Q1675" s="141">
        <v>0.00035</v>
      </c>
      <c r="R1675" s="141">
        <f>Q1675*H1675</f>
        <v>0.061271</v>
      </c>
      <c r="S1675" s="141">
        <v>0</v>
      </c>
      <c r="T1675" s="142">
        <f>S1675*H1675</f>
        <v>0</v>
      </c>
      <c r="AR1675" s="143" t="s">
        <v>304</v>
      </c>
      <c r="AT1675" s="143" t="s">
        <v>242</v>
      </c>
      <c r="AU1675" s="143" t="s">
        <v>82</v>
      </c>
      <c r="AY1675" s="18" t="s">
        <v>208</v>
      </c>
      <c r="BE1675" s="144">
        <f>IF(N1675="základní",J1675,0)</f>
        <v>0</v>
      </c>
      <c r="BF1675" s="144">
        <f>IF(N1675="snížená",J1675,0)</f>
        <v>0</v>
      </c>
      <c r="BG1675" s="144">
        <f>IF(N1675="zákl. přenesená",J1675,0)</f>
        <v>0</v>
      </c>
      <c r="BH1675" s="144">
        <f>IF(N1675="sníž. přenesená",J1675,0)</f>
        <v>0</v>
      </c>
      <c r="BI1675" s="144">
        <f>IF(N1675="nulová",J1675,0)</f>
        <v>0</v>
      </c>
      <c r="BJ1675" s="18" t="s">
        <v>80</v>
      </c>
      <c r="BK1675" s="144">
        <f>ROUND(I1675*H1675,2)</f>
        <v>0</v>
      </c>
      <c r="BL1675" s="18" t="s">
        <v>297</v>
      </c>
      <c r="BM1675" s="143" t="s">
        <v>3378</v>
      </c>
    </row>
    <row r="1676" spans="2:47" s="1" customFormat="1" ht="12">
      <c r="B1676" s="33"/>
      <c r="D1676" s="145" t="s">
        <v>218</v>
      </c>
      <c r="F1676" s="146" t="s">
        <v>3377</v>
      </c>
      <c r="I1676" s="147"/>
      <c r="L1676" s="33"/>
      <c r="M1676" s="148"/>
      <c r="T1676" s="54"/>
      <c r="AT1676" s="18" t="s">
        <v>218</v>
      </c>
      <c r="AU1676" s="18" t="s">
        <v>82</v>
      </c>
    </row>
    <row r="1677" spans="2:65" s="1" customFormat="1" ht="16.5" customHeight="1">
      <c r="B1677" s="33"/>
      <c r="C1677" s="132" t="s">
        <v>3379</v>
      </c>
      <c r="D1677" s="132" t="s">
        <v>212</v>
      </c>
      <c r="E1677" s="133" t="s">
        <v>3380</v>
      </c>
      <c r="F1677" s="134" t="s">
        <v>3381</v>
      </c>
      <c r="G1677" s="135" t="s">
        <v>215</v>
      </c>
      <c r="H1677" s="136">
        <v>368.4</v>
      </c>
      <c r="I1677" s="137"/>
      <c r="J1677" s="138">
        <f>ROUND(I1677*H1677,2)</f>
        <v>0</v>
      </c>
      <c r="K1677" s="134" t="s">
        <v>216</v>
      </c>
      <c r="L1677" s="33"/>
      <c r="M1677" s="139" t="s">
        <v>19</v>
      </c>
      <c r="N1677" s="140" t="s">
        <v>45</v>
      </c>
      <c r="P1677" s="141">
        <f>O1677*H1677</f>
        <v>0</v>
      </c>
      <c r="Q1677" s="141">
        <v>0</v>
      </c>
      <c r="R1677" s="141">
        <f>Q1677*H1677</f>
        <v>0</v>
      </c>
      <c r="S1677" s="141">
        <v>0</v>
      </c>
      <c r="T1677" s="142">
        <f>S1677*H1677</f>
        <v>0</v>
      </c>
      <c r="AR1677" s="143" t="s">
        <v>297</v>
      </c>
      <c r="AT1677" s="143" t="s">
        <v>212</v>
      </c>
      <c r="AU1677" s="143" t="s">
        <v>82</v>
      </c>
      <c r="AY1677" s="18" t="s">
        <v>208</v>
      </c>
      <c r="BE1677" s="144">
        <f>IF(N1677="základní",J1677,0)</f>
        <v>0</v>
      </c>
      <c r="BF1677" s="144">
        <f>IF(N1677="snížená",J1677,0)</f>
        <v>0</v>
      </c>
      <c r="BG1677" s="144">
        <f>IF(N1677="zákl. přenesená",J1677,0)</f>
        <v>0</v>
      </c>
      <c r="BH1677" s="144">
        <f>IF(N1677="sníž. přenesená",J1677,0)</f>
        <v>0</v>
      </c>
      <c r="BI1677" s="144">
        <f>IF(N1677="nulová",J1677,0)</f>
        <v>0</v>
      </c>
      <c r="BJ1677" s="18" t="s">
        <v>80</v>
      </c>
      <c r="BK1677" s="144">
        <f>ROUND(I1677*H1677,2)</f>
        <v>0</v>
      </c>
      <c r="BL1677" s="18" t="s">
        <v>297</v>
      </c>
      <c r="BM1677" s="143" t="s">
        <v>3382</v>
      </c>
    </row>
    <row r="1678" spans="2:47" s="1" customFormat="1" ht="12">
      <c r="B1678" s="33"/>
      <c r="D1678" s="145" t="s">
        <v>218</v>
      </c>
      <c r="F1678" s="146" t="s">
        <v>3383</v>
      </c>
      <c r="I1678" s="147"/>
      <c r="L1678" s="33"/>
      <c r="M1678" s="148"/>
      <c r="T1678" s="54"/>
      <c r="AT1678" s="18" t="s">
        <v>218</v>
      </c>
      <c r="AU1678" s="18" t="s">
        <v>82</v>
      </c>
    </row>
    <row r="1679" spans="2:47" s="1" customFormat="1" ht="12">
      <c r="B1679" s="33"/>
      <c r="D1679" s="149" t="s">
        <v>220</v>
      </c>
      <c r="F1679" s="150" t="s">
        <v>3384</v>
      </c>
      <c r="I1679" s="147"/>
      <c r="L1679" s="33"/>
      <c r="M1679" s="148"/>
      <c r="T1679" s="54"/>
      <c r="AT1679" s="18" t="s">
        <v>220</v>
      </c>
      <c r="AU1679" s="18" t="s">
        <v>82</v>
      </c>
    </row>
    <row r="1680" spans="2:65" s="1" customFormat="1" ht="16.5" customHeight="1">
      <c r="B1680" s="33"/>
      <c r="C1680" s="132" t="s">
        <v>3385</v>
      </c>
      <c r="D1680" s="132" t="s">
        <v>212</v>
      </c>
      <c r="E1680" s="133" t="s">
        <v>3386</v>
      </c>
      <c r="F1680" s="134" t="s">
        <v>3387</v>
      </c>
      <c r="G1680" s="135" t="s">
        <v>286</v>
      </c>
      <c r="H1680" s="136">
        <v>3.099</v>
      </c>
      <c r="I1680" s="137"/>
      <c r="J1680" s="138">
        <f>ROUND(I1680*H1680,2)</f>
        <v>0</v>
      </c>
      <c r="K1680" s="134" t="s">
        <v>216</v>
      </c>
      <c r="L1680" s="33"/>
      <c r="M1680" s="139" t="s">
        <v>19</v>
      </c>
      <c r="N1680" s="140" t="s">
        <v>45</v>
      </c>
      <c r="P1680" s="141">
        <f>O1680*H1680</f>
        <v>0</v>
      </c>
      <c r="Q1680" s="141">
        <v>0</v>
      </c>
      <c r="R1680" s="141">
        <f>Q1680*H1680</f>
        <v>0</v>
      </c>
      <c r="S1680" s="141">
        <v>0</v>
      </c>
      <c r="T1680" s="142">
        <f>S1680*H1680</f>
        <v>0</v>
      </c>
      <c r="AR1680" s="143" t="s">
        <v>297</v>
      </c>
      <c r="AT1680" s="143" t="s">
        <v>212</v>
      </c>
      <c r="AU1680" s="143" t="s">
        <v>82</v>
      </c>
      <c r="AY1680" s="18" t="s">
        <v>208</v>
      </c>
      <c r="BE1680" s="144">
        <f>IF(N1680="základní",J1680,0)</f>
        <v>0</v>
      </c>
      <c r="BF1680" s="144">
        <f>IF(N1680="snížená",J1680,0)</f>
        <v>0</v>
      </c>
      <c r="BG1680" s="144">
        <f>IF(N1680="zákl. přenesená",J1680,0)</f>
        <v>0</v>
      </c>
      <c r="BH1680" s="144">
        <f>IF(N1680="sníž. přenesená",J1680,0)</f>
        <v>0</v>
      </c>
      <c r="BI1680" s="144">
        <f>IF(N1680="nulová",J1680,0)</f>
        <v>0</v>
      </c>
      <c r="BJ1680" s="18" t="s">
        <v>80</v>
      </c>
      <c r="BK1680" s="144">
        <f>ROUND(I1680*H1680,2)</f>
        <v>0</v>
      </c>
      <c r="BL1680" s="18" t="s">
        <v>297</v>
      </c>
      <c r="BM1680" s="143" t="s">
        <v>3388</v>
      </c>
    </row>
    <row r="1681" spans="2:47" s="1" customFormat="1" ht="19.5">
      <c r="B1681" s="33"/>
      <c r="D1681" s="145" t="s">
        <v>218</v>
      </c>
      <c r="F1681" s="146" t="s">
        <v>3389</v>
      </c>
      <c r="I1681" s="147"/>
      <c r="L1681" s="33"/>
      <c r="M1681" s="148"/>
      <c r="T1681" s="54"/>
      <c r="AT1681" s="18" t="s">
        <v>218</v>
      </c>
      <c r="AU1681" s="18" t="s">
        <v>82</v>
      </c>
    </row>
    <row r="1682" spans="2:47" s="1" customFormat="1" ht="12">
      <c r="B1682" s="33"/>
      <c r="D1682" s="149" t="s">
        <v>220</v>
      </c>
      <c r="F1682" s="150" t="s">
        <v>3390</v>
      </c>
      <c r="I1682" s="147"/>
      <c r="L1682" s="33"/>
      <c r="M1682" s="148"/>
      <c r="T1682" s="54"/>
      <c r="AT1682" s="18" t="s">
        <v>220</v>
      </c>
      <c r="AU1682" s="18" t="s">
        <v>82</v>
      </c>
    </row>
    <row r="1683" spans="2:63" s="11" customFormat="1" ht="22.9" customHeight="1">
      <c r="B1683" s="120"/>
      <c r="D1683" s="121" t="s">
        <v>73</v>
      </c>
      <c r="E1683" s="130" t="s">
        <v>461</v>
      </c>
      <c r="F1683" s="130" t="s">
        <v>462</v>
      </c>
      <c r="I1683" s="123"/>
      <c r="J1683" s="131">
        <f>BK1683</f>
        <v>0</v>
      </c>
      <c r="L1683" s="120"/>
      <c r="M1683" s="125"/>
      <c r="P1683" s="126">
        <f>SUM(P1684:P1747)</f>
        <v>0</v>
      </c>
      <c r="R1683" s="126">
        <f>SUM(R1684:R1747)</f>
        <v>2.9209444749999998</v>
      </c>
      <c r="T1683" s="127">
        <f>SUM(T1684:T1747)</f>
        <v>0</v>
      </c>
      <c r="AR1683" s="121" t="s">
        <v>82</v>
      </c>
      <c r="AT1683" s="128" t="s">
        <v>73</v>
      </c>
      <c r="AU1683" s="128" t="s">
        <v>80</v>
      </c>
      <c r="AY1683" s="121" t="s">
        <v>208</v>
      </c>
      <c r="BK1683" s="129">
        <f>SUM(BK1684:BK1747)</f>
        <v>0</v>
      </c>
    </row>
    <row r="1684" spans="2:65" s="1" customFormat="1" ht="16.5" customHeight="1">
      <c r="B1684" s="33"/>
      <c r="C1684" s="132" t="s">
        <v>463</v>
      </c>
      <c r="D1684" s="132" t="s">
        <v>212</v>
      </c>
      <c r="E1684" s="133" t="s">
        <v>464</v>
      </c>
      <c r="F1684" s="134" t="s">
        <v>465</v>
      </c>
      <c r="G1684" s="135" t="s">
        <v>215</v>
      </c>
      <c r="H1684" s="136">
        <v>112.929</v>
      </c>
      <c r="I1684" s="137"/>
      <c r="J1684" s="138">
        <f>ROUND(I1684*H1684,2)</f>
        <v>0</v>
      </c>
      <c r="K1684" s="134" t="s">
        <v>216</v>
      </c>
      <c r="L1684" s="33"/>
      <c r="M1684" s="139" t="s">
        <v>19</v>
      </c>
      <c r="N1684" s="140" t="s">
        <v>45</v>
      </c>
      <c r="P1684" s="141">
        <f>O1684*H1684</f>
        <v>0</v>
      </c>
      <c r="Q1684" s="141">
        <v>0.0003</v>
      </c>
      <c r="R1684" s="141">
        <f>Q1684*H1684</f>
        <v>0.0338787</v>
      </c>
      <c r="S1684" s="141">
        <v>0</v>
      </c>
      <c r="T1684" s="142">
        <f>S1684*H1684</f>
        <v>0</v>
      </c>
      <c r="AR1684" s="143" t="s">
        <v>297</v>
      </c>
      <c r="AT1684" s="143" t="s">
        <v>212</v>
      </c>
      <c r="AU1684" s="143" t="s">
        <v>82</v>
      </c>
      <c r="AY1684" s="18" t="s">
        <v>208</v>
      </c>
      <c r="BE1684" s="144">
        <f>IF(N1684="základní",J1684,0)</f>
        <v>0</v>
      </c>
      <c r="BF1684" s="144">
        <f>IF(N1684="snížená",J1684,0)</f>
        <v>0</v>
      </c>
      <c r="BG1684" s="144">
        <f>IF(N1684="zákl. přenesená",J1684,0)</f>
        <v>0</v>
      </c>
      <c r="BH1684" s="144">
        <f>IF(N1684="sníž. přenesená",J1684,0)</f>
        <v>0</v>
      </c>
      <c r="BI1684" s="144">
        <f>IF(N1684="nulová",J1684,0)</f>
        <v>0</v>
      </c>
      <c r="BJ1684" s="18" t="s">
        <v>80</v>
      </c>
      <c r="BK1684" s="144">
        <f>ROUND(I1684*H1684,2)</f>
        <v>0</v>
      </c>
      <c r="BL1684" s="18" t="s">
        <v>297</v>
      </c>
      <c r="BM1684" s="143" t="s">
        <v>466</v>
      </c>
    </row>
    <row r="1685" spans="2:47" s="1" customFormat="1" ht="12">
      <c r="B1685" s="33"/>
      <c r="D1685" s="145" t="s">
        <v>218</v>
      </c>
      <c r="F1685" s="146" t="s">
        <v>467</v>
      </c>
      <c r="I1685" s="147"/>
      <c r="L1685" s="33"/>
      <c r="M1685" s="148"/>
      <c r="T1685" s="54"/>
      <c r="AT1685" s="18" t="s">
        <v>218</v>
      </c>
      <c r="AU1685" s="18" t="s">
        <v>82</v>
      </c>
    </row>
    <row r="1686" spans="2:47" s="1" customFormat="1" ht="12">
      <c r="B1686" s="33"/>
      <c r="D1686" s="149" t="s">
        <v>220</v>
      </c>
      <c r="F1686" s="150" t="s">
        <v>468</v>
      </c>
      <c r="I1686" s="147"/>
      <c r="L1686" s="33"/>
      <c r="M1686" s="148"/>
      <c r="T1686" s="54"/>
      <c r="AT1686" s="18" t="s">
        <v>220</v>
      </c>
      <c r="AU1686" s="18" t="s">
        <v>82</v>
      </c>
    </row>
    <row r="1687" spans="2:51" s="13" customFormat="1" ht="12">
      <c r="B1687" s="157"/>
      <c r="D1687" s="145" t="s">
        <v>222</v>
      </c>
      <c r="E1687" s="158" t="s">
        <v>19</v>
      </c>
      <c r="F1687" s="159" t="s">
        <v>3391</v>
      </c>
      <c r="H1687" s="160">
        <v>114.42</v>
      </c>
      <c r="I1687" s="161"/>
      <c r="L1687" s="157"/>
      <c r="M1687" s="162"/>
      <c r="T1687" s="163"/>
      <c r="AT1687" s="158" t="s">
        <v>222</v>
      </c>
      <c r="AU1687" s="158" t="s">
        <v>82</v>
      </c>
      <c r="AV1687" s="13" t="s">
        <v>82</v>
      </c>
      <c r="AW1687" s="13" t="s">
        <v>35</v>
      </c>
      <c r="AX1687" s="13" t="s">
        <v>74</v>
      </c>
      <c r="AY1687" s="158" t="s">
        <v>208</v>
      </c>
    </row>
    <row r="1688" spans="2:51" s="13" customFormat="1" ht="12">
      <c r="B1688" s="157"/>
      <c r="D1688" s="145" t="s">
        <v>222</v>
      </c>
      <c r="E1688" s="158" t="s">
        <v>19</v>
      </c>
      <c r="F1688" s="159" t="s">
        <v>3392</v>
      </c>
      <c r="H1688" s="160">
        <v>-1.491</v>
      </c>
      <c r="I1688" s="161"/>
      <c r="L1688" s="157"/>
      <c r="M1688" s="162"/>
      <c r="T1688" s="163"/>
      <c r="AT1688" s="158" t="s">
        <v>222</v>
      </c>
      <c r="AU1688" s="158" t="s">
        <v>82</v>
      </c>
      <c r="AV1688" s="13" t="s">
        <v>82</v>
      </c>
      <c r="AW1688" s="13" t="s">
        <v>35</v>
      </c>
      <c r="AX1688" s="13" t="s">
        <v>74</v>
      </c>
      <c r="AY1688" s="158" t="s">
        <v>208</v>
      </c>
    </row>
    <row r="1689" spans="2:51" s="14" customFormat="1" ht="12">
      <c r="B1689" s="164"/>
      <c r="D1689" s="145" t="s">
        <v>222</v>
      </c>
      <c r="E1689" s="165" t="s">
        <v>19</v>
      </c>
      <c r="F1689" s="166" t="s">
        <v>226</v>
      </c>
      <c r="H1689" s="167">
        <v>112.929</v>
      </c>
      <c r="I1689" s="168"/>
      <c r="L1689" s="164"/>
      <c r="M1689" s="169"/>
      <c r="T1689" s="170"/>
      <c r="AT1689" s="165" t="s">
        <v>222</v>
      </c>
      <c r="AU1689" s="165" t="s">
        <v>82</v>
      </c>
      <c r="AV1689" s="14" t="s">
        <v>112</v>
      </c>
      <c r="AW1689" s="14" t="s">
        <v>35</v>
      </c>
      <c r="AX1689" s="14" t="s">
        <v>80</v>
      </c>
      <c r="AY1689" s="165" t="s">
        <v>208</v>
      </c>
    </row>
    <row r="1690" spans="2:65" s="1" customFormat="1" ht="16.5" customHeight="1">
      <c r="B1690" s="33"/>
      <c r="C1690" s="132" t="s">
        <v>469</v>
      </c>
      <c r="D1690" s="132" t="s">
        <v>212</v>
      </c>
      <c r="E1690" s="133" t="s">
        <v>470</v>
      </c>
      <c r="F1690" s="134" t="s">
        <v>471</v>
      </c>
      <c r="G1690" s="135" t="s">
        <v>215</v>
      </c>
      <c r="H1690" s="136">
        <v>112.929</v>
      </c>
      <c r="I1690" s="137"/>
      <c r="J1690" s="138">
        <f>ROUND(I1690*H1690,2)</f>
        <v>0</v>
      </c>
      <c r="K1690" s="134" t="s">
        <v>19</v>
      </c>
      <c r="L1690" s="33"/>
      <c r="M1690" s="139" t="s">
        <v>19</v>
      </c>
      <c r="N1690" s="140" t="s">
        <v>45</v>
      </c>
      <c r="P1690" s="141">
        <f>O1690*H1690</f>
        <v>0</v>
      </c>
      <c r="Q1690" s="141">
        <v>0.0045</v>
      </c>
      <c r="R1690" s="141">
        <f>Q1690*H1690</f>
        <v>0.5081804999999999</v>
      </c>
      <c r="S1690" s="141">
        <v>0</v>
      </c>
      <c r="T1690" s="142">
        <f>S1690*H1690</f>
        <v>0</v>
      </c>
      <c r="AR1690" s="143" t="s">
        <v>297</v>
      </c>
      <c r="AT1690" s="143" t="s">
        <v>212</v>
      </c>
      <c r="AU1690" s="143" t="s">
        <v>82</v>
      </c>
      <c r="AY1690" s="18" t="s">
        <v>208</v>
      </c>
      <c r="BE1690" s="144">
        <f>IF(N1690="základní",J1690,0)</f>
        <v>0</v>
      </c>
      <c r="BF1690" s="144">
        <f>IF(N1690="snížená",J1690,0)</f>
        <v>0</v>
      </c>
      <c r="BG1690" s="144">
        <f>IF(N1690="zákl. přenesená",J1690,0)</f>
        <v>0</v>
      </c>
      <c r="BH1690" s="144">
        <f>IF(N1690="sníž. přenesená",J1690,0)</f>
        <v>0</v>
      </c>
      <c r="BI1690" s="144">
        <f>IF(N1690="nulová",J1690,0)</f>
        <v>0</v>
      </c>
      <c r="BJ1690" s="18" t="s">
        <v>80</v>
      </c>
      <c r="BK1690" s="144">
        <f>ROUND(I1690*H1690,2)</f>
        <v>0</v>
      </c>
      <c r="BL1690" s="18" t="s">
        <v>297</v>
      </c>
      <c r="BM1690" s="143" t="s">
        <v>472</v>
      </c>
    </row>
    <row r="1691" spans="2:47" s="1" customFormat="1" ht="12">
      <c r="B1691" s="33"/>
      <c r="D1691" s="145" t="s">
        <v>218</v>
      </c>
      <c r="F1691" s="146" t="s">
        <v>473</v>
      </c>
      <c r="I1691" s="147"/>
      <c r="L1691" s="33"/>
      <c r="M1691" s="148"/>
      <c r="T1691" s="54"/>
      <c r="AT1691" s="18" t="s">
        <v>218</v>
      </c>
      <c r="AU1691" s="18" t="s">
        <v>82</v>
      </c>
    </row>
    <row r="1692" spans="2:47" s="1" customFormat="1" ht="39">
      <c r="B1692" s="33"/>
      <c r="D1692" s="145" t="s">
        <v>418</v>
      </c>
      <c r="F1692" s="181" t="s">
        <v>419</v>
      </c>
      <c r="I1692" s="147"/>
      <c r="L1692" s="33"/>
      <c r="M1692" s="148"/>
      <c r="T1692" s="54"/>
      <c r="AT1692" s="18" t="s">
        <v>418</v>
      </c>
      <c r="AU1692" s="18" t="s">
        <v>82</v>
      </c>
    </row>
    <row r="1693" spans="2:65" s="1" customFormat="1" ht="16.5" customHeight="1">
      <c r="B1693" s="33"/>
      <c r="C1693" s="132" t="s">
        <v>474</v>
      </c>
      <c r="D1693" s="132" t="s">
        <v>212</v>
      </c>
      <c r="E1693" s="133" t="s">
        <v>475</v>
      </c>
      <c r="F1693" s="134" t="s">
        <v>476</v>
      </c>
      <c r="G1693" s="135" t="s">
        <v>215</v>
      </c>
      <c r="H1693" s="136">
        <v>112.929</v>
      </c>
      <c r="I1693" s="137"/>
      <c r="J1693" s="138">
        <f>ROUND(I1693*H1693,2)</f>
        <v>0</v>
      </c>
      <c r="K1693" s="134" t="s">
        <v>216</v>
      </c>
      <c r="L1693" s="33"/>
      <c r="M1693" s="139" t="s">
        <v>19</v>
      </c>
      <c r="N1693" s="140" t="s">
        <v>45</v>
      </c>
      <c r="P1693" s="141">
        <f>O1693*H1693</f>
        <v>0</v>
      </c>
      <c r="Q1693" s="141">
        <v>0.0073</v>
      </c>
      <c r="R1693" s="141">
        <f>Q1693*H1693</f>
        <v>0.8243817</v>
      </c>
      <c r="S1693" s="141">
        <v>0</v>
      </c>
      <c r="T1693" s="142">
        <f>S1693*H1693</f>
        <v>0</v>
      </c>
      <c r="AR1693" s="143" t="s">
        <v>297</v>
      </c>
      <c r="AT1693" s="143" t="s">
        <v>212</v>
      </c>
      <c r="AU1693" s="143" t="s">
        <v>82</v>
      </c>
      <c r="AY1693" s="18" t="s">
        <v>208</v>
      </c>
      <c r="BE1693" s="144">
        <f>IF(N1693="základní",J1693,0)</f>
        <v>0</v>
      </c>
      <c r="BF1693" s="144">
        <f>IF(N1693="snížená",J1693,0)</f>
        <v>0</v>
      </c>
      <c r="BG1693" s="144">
        <f>IF(N1693="zákl. přenesená",J1693,0)</f>
        <v>0</v>
      </c>
      <c r="BH1693" s="144">
        <f>IF(N1693="sníž. přenesená",J1693,0)</f>
        <v>0</v>
      </c>
      <c r="BI1693" s="144">
        <f>IF(N1693="nulová",J1693,0)</f>
        <v>0</v>
      </c>
      <c r="BJ1693" s="18" t="s">
        <v>80</v>
      </c>
      <c r="BK1693" s="144">
        <f>ROUND(I1693*H1693,2)</f>
        <v>0</v>
      </c>
      <c r="BL1693" s="18" t="s">
        <v>297</v>
      </c>
      <c r="BM1693" s="143" t="s">
        <v>477</v>
      </c>
    </row>
    <row r="1694" spans="2:47" s="1" customFormat="1" ht="12">
      <c r="B1694" s="33"/>
      <c r="D1694" s="145" t="s">
        <v>218</v>
      </c>
      <c r="F1694" s="146" t="s">
        <v>478</v>
      </c>
      <c r="I1694" s="147"/>
      <c r="L1694" s="33"/>
      <c r="M1694" s="148"/>
      <c r="T1694" s="54"/>
      <c r="AT1694" s="18" t="s">
        <v>218</v>
      </c>
      <c r="AU1694" s="18" t="s">
        <v>82</v>
      </c>
    </row>
    <row r="1695" spans="2:47" s="1" customFormat="1" ht="12">
      <c r="B1695" s="33"/>
      <c r="D1695" s="149" t="s">
        <v>220</v>
      </c>
      <c r="F1695" s="150" t="s">
        <v>479</v>
      </c>
      <c r="I1695" s="147"/>
      <c r="L1695" s="33"/>
      <c r="M1695" s="148"/>
      <c r="T1695" s="54"/>
      <c r="AT1695" s="18" t="s">
        <v>220</v>
      </c>
      <c r="AU1695" s="18" t="s">
        <v>82</v>
      </c>
    </row>
    <row r="1696" spans="2:51" s="13" customFormat="1" ht="12">
      <c r="B1696" s="157"/>
      <c r="D1696" s="145" t="s">
        <v>222</v>
      </c>
      <c r="E1696" s="158" t="s">
        <v>19</v>
      </c>
      <c r="F1696" s="159" t="s">
        <v>3393</v>
      </c>
      <c r="H1696" s="160">
        <v>12.6</v>
      </c>
      <c r="I1696" s="161"/>
      <c r="L1696" s="157"/>
      <c r="M1696" s="162"/>
      <c r="T1696" s="163"/>
      <c r="AT1696" s="158" t="s">
        <v>222</v>
      </c>
      <c r="AU1696" s="158" t="s">
        <v>82</v>
      </c>
      <c r="AV1696" s="13" t="s">
        <v>82</v>
      </c>
      <c r="AW1696" s="13" t="s">
        <v>35</v>
      </c>
      <c r="AX1696" s="13" t="s">
        <v>74</v>
      </c>
      <c r="AY1696" s="158" t="s">
        <v>208</v>
      </c>
    </row>
    <row r="1697" spans="2:51" s="13" customFormat="1" ht="12">
      <c r="B1697" s="157"/>
      <c r="D1697" s="145" t="s">
        <v>222</v>
      </c>
      <c r="E1697" s="158" t="s">
        <v>19</v>
      </c>
      <c r="F1697" s="159" t="s">
        <v>3394</v>
      </c>
      <c r="H1697" s="160">
        <v>4.41</v>
      </c>
      <c r="I1697" s="161"/>
      <c r="L1697" s="157"/>
      <c r="M1697" s="162"/>
      <c r="T1697" s="163"/>
      <c r="AT1697" s="158" t="s">
        <v>222</v>
      </c>
      <c r="AU1697" s="158" t="s">
        <v>82</v>
      </c>
      <c r="AV1697" s="13" t="s">
        <v>82</v>
      </c>
      <c r="AW1697" s="13" t="s">
        <v>35</v>
      </c>
      <c r="AX1697" s="13" t="s">
        <v>74</v>
      </c>
      <c r="AY1697" s="158" t="s">
        <v>208</v>
      </c>
    </row>
    <row r="1698" spans="2:51" s="13" customFormat="1" ht="12">
      <c r="B1698" s="157"/>
      <c r="D1698" s="145" t="s">
        <v>222</v>
      </c>
      <c r="E1698" s="158" t="s">
        <v>19</v>
      </c>
      <c r="F1698" s="159" t="s">
        <v>3395</v>
      </c>
      <c r="H1698" s="160">
        <v>9.03</v>
      </c>
      <c r="I1698" s="161"/>
      <c r="L1698" s="157"/>
      <c r="M1698" s="162"/>
      <c r="T1698" s="163"/>
      <c r="AT1698" s="158" t="s">
        <v>222</v>
      </c>
      <c r="AU1698" s="158" t="s">
        <v>82</v>
      </c>
      <c r="AV1698" s="13" t="s">
        <v>82</v>
      </c>
      <c r="AW1698" s="13" t="s">
        <v>35</v>
      </c>
      <c r="AX1698" s="13" t="s">
        <v>74</v>
      </c>
      <c r="AY1698" s="158" t="s">
        <v>208</v>
      </c>
    </row>
    <row r="1699" spans="2:51" s="13" customFormat="1" ht="12">
      <c r="B1699" s="157"/>
      <c r="D1699" s="145" t="s">
        <v>222</v>
      </c>
      <c r="E1699" s="158" t="s">
        <v>19</v>
      </c>
      <c r="F1699" s="159" t="s">
        <v>3396</v>
      </c>
      <c r="H1699" s="160">
        <v>9</v>
      </c>
      <c r="I1699" s="161"/>
      <c r="L1699" s="157"/>
      <c r="M1699" s="162"/>
      <c r="T1699" s="163"/>
      <c r="AT1699" s="158" t="s">
        <v>222</v>
      </c>
      <c r="AU1699" s="158" t="s">
        <v>82</v>
      </c>
      <c r="AV1699" s="13" t="s">
        <v>82</v>
      </c>
      <c r="AW1699" s="13" t="s">
        <v>35</v>
      </c>
      <c r="AX1699" s="13" t="s">
        <v>74</v>
      </c>
      <c r="AY1699" s="158" t="s">
        <v>208</v>
      </c>
    </row>
    <row r="1700" spans="2:51" s="13" customFormat="1" ht="12">
      <c r="B1700" s="157"/>
      <c r="D1700" s="145" t="s">
        <v>222</v>
      </c>
      <c r="E1700" s="158" t="s">
        <v>19</v>
      </c>
      <c r="F1700" s="159" t="s">
        <v>3397</v>
      </c>
      <c r="H1700" s="160">
        <v>2.94</v>
      </c>
      <c r="I1700" s="161"/>
      <c r="L1700" s="157"/>
      <c r="M1700" s="162"/>
      <c r="T1700" s="163"/>
      <c r="AT1700" s="158" t="s">
        <v>222</v>
      </c>
      <c r="AU1700" s="158" t="s">
        <v>82</v>
      </c>
      <c r="AV1700" s="13" t="s">
        <v>82</v>
      </c>
      <c r="AW1700" s="13" t="s">
        <v>35</v>
      </c>
      <c r="AX1700" s="13" t="s">
        <v>74</v>
      </c>
      <c r="AY1700" s="158" t="s">
        <v>208</v>
      </c>
    </row>
    <row r="1701" spans="2:51" s="13" customFormat="1" ht="12">
      <c r="B1701" s="157"/>
      <c r="D1701" s="145" t="s">
        <v>222</v>
      </c>
      <c r="E1701" s="158" t="s">
        <v>19</v>
      </c>
      <c r="F1701" s="159" t="s">
        <v>3398</v>
      </c>
      <c r="H1701" s="160">
        <v>15.12</v>
      </c>
      <c r="I1701" s="161"/>
      <c r="L1701" s="157"/>
      <c r="M1701" s="162"/>
      <c r="T1701" s="163"/>
      <c r="AT1701" s="158" t="s">
        <v>222</v>
      </c>
      <c r="AU1701" s="158" t="s">
        <v>82</v>
      </c>
      <c r="AV1701" s="13" t="s">
        <v>82</v>
      </c>
      <c r="AW1701" s="13" t="s">
        <v>35</v>
      </c>
      <c r="AX1701" s="13" t="s">
        <v>74</v>
      </c>
      <c r="AY1701" s="158" t="s">
        <v>208</v>
      </c>
    </row>
    <row r="1702" spans="2:51" s="13" customFormat="1" ht="12">
      <c r="B1702" s="157"/>
      <c r="D1702" s="145" t="s">
        <v>222</v>
      </c>
      <c r="E1702" s="158" t="s">
        <v>19</v>
      </c>
      <c r="F1702" s="159" t="s">
        <v>3399</v>
      </c>
      <c r="H1702" s="160">
        <v>3.927</v>
      </c>
      <c r="I1702" s="161"/>
      <c r="L1702" s="157"/>
      <c r="M1702" s="162"/>
      <c r="T1702" s="163"/>
      <c r="AT1702" s="158" t="s">
        <v>222</v>
      </c>
      <c r="AU1702" s="158" t="s">
        <v>82</v>
      </c>
      <c r="AV1702" s="13" t="s">
        <v>82</v>
      </c>
      <c r="AW1702" s="13" t="s">
        <v>35</v>
      </c>
      <c r="AX1702" s="13" t="s">
        <v>74</v>
      </c>
      <c r="AY1702" s="158" t="s">
        <v>208</v>
      </c>
    </row>
    <row r="1703" spans="2:51" s="13" customFormat="1" ht="12">
      <c r="B1703" s="157"/>
      <c r="D1703" s="145" t="s">
        <v>222</v>
      </c>
      <c r="E1703" s="158" t="s">
        <v>19</v>
      </c>
      <c r="F1703" s="159" t="s">
        <v>3400</v>
      </c>
      <c r="H1703" s="160">
        <v>9.555</v>
      </c>
      <c r="I1703" s="161"/>
      <c r="L1703" s="157"/>
      <c r="M1703" s="162"/>
      <c r="T1703" s="163"/>
      <c r="AT1703" s="158" t="s">
        <v>222</v>
      </c>
      <c r="AU1703" s="158" t="s">
        <v>82</v>
      </c>
      <c r="AV1703" s="13" t="s">
        <v>82</v>
      </c>
      <c r="AW1703" s="13" t="s">
        <v>35</v>
      </c>
      <c r="AX1703" s="13" t="s">
        <v>74</v>
      </c>
      <c r="AY1703" s="158" t="s">
        <v>208</v>
      </c>
    </row>
    <row r="1704" spans="2:51" s="13" customFormat="1" ht="12">
      <c r="B1704" s="157"/>
      <c r="D1704" s="145" t="s">
        <v>222</v>
      </c>
      <c r="E1704" s="158" t="s">
        <v>19</v>
      </c>
      <c r="F1704" s="159" t="s">
        <v>3401</v>
      </c>
      <c r="H1704" s="160">
        <v>17.556</v>
      </c>
      <c r="I1704" s="161"/>
      <c r="L1704" s="157"/>
      <c r="M1704" s="162"/>
      <c r="T1704" s="163"/>
      <c r="AT1704" s="158" t="s">
        <v>222</v>
      </c>
      <c r="AU1704" s="158" t="s">
        <v>82</v>
      </c>
      <c r="AV1704" s="13" t="s">
        <v>82</v>
      </c>
      <c r="AW1704" s="13" t="s">
        <v>35</v>
      </c>
      <c r="AX1704" s="13" t="s">
        <v>74</v>
      </c>
      <c r="AY1704" s="158" t="s">
        <v>208</v>
      </c>
    </row>
    <row r="1705" spans="2:51" s="13" customFormat="1" ht="12">
      <c r="B1705" s="157"/>
      <c r="D1705" s="145" t="s">
        <v>222</v>
      </c>
      <c r="E1705" s="158" t="s">
        <v>19</v>
      </c>
      <c r="F1705" s="159" t="s">
        <v>3402</v>
      </c>
      <c r="H1705" s="160">
        <v>11.067</v>
      </c>
      <c r="I1705" s="161"/>
      <c r="L1705" s="157"/>
      <c r="M1705" s="162"/>
      <c r="T1705" s="163"/>
      <c r="AT1705" s="158" t="s">
        <v>222</v>
      </c>
      <c r="AU1705" s="158" t="s">
        <v>82</v>
      </c>
      <c r="AV1705" s="13" t="s">
        <v>82</v>
      </c>
      <c r="AW1705" s="13" t="s">
        <v>35</v>
      </c>
      <c r="AX1705" s="13" t="s">
        <v>74</v>
      </c>
      <c r="AY1705" s="158" t="s">
        <v>208</v>
      </c>
    </row>
    <row r="1706" spans="2:51" s="13" customFormat="1" ht="12">
      <c r="B1706" s="157"/>
      <c r="D1706" s="145" t="s">
        <v>222</v>
      </c>
      <c r="E1706" s="158" t="s">
        <v>19</v>
      </c>
      <c r="F1706" s="159" t="s">
        <v>3403</v>
      </c>
      <c r="H1706" s="160">
        <v>9.114</v>
      </c>
      <c r="I1706" s="161"/>
      <c r="L1706" s="157"/>
      <c r="M1706" s="162"/>
      <c r="T1706" s="163"/>
      <c r="AT1706" s="158" t="s">
        <v>222</v>
      </c>
      <c r="AU1706" s="158" t="s">
        <v>82</v>
      </c>
      <c r="AV1706" s="13" t="s">
        <v>82</v>
      </c>
      <c r="AW1706" s="13" t="s">
        <v>35</v>
      </c>
      <c r="AX1706" s="13" t="s">
        <v>74</v>
      </c>
      <c r="AY1706" s="158" t="s">
        <v>208</v>
      </c>
    </row>
    <row r="1707" spans="2:51" s="13" customFormat="1" ht="12">
      <c r="B1707" s="157"/>
      <c r="D1707" s="145" t="s">
        <v>222</v>
      </c>
      <c r="E1707" s="158" t="s">
        <v>19</v>
      </c>
      <c r="F1707" s="159" t="s">
        <v>3404</v>
      </c>
      <c r="H1707" s="160">
        <v>3.15</v>
      </c>
      <c r="I1707" s="161"/>
      <c r="L1707" s="157"/>
      <c r="M1707" s="162"/>
      <c r="T1707" s="163"/>
      <c r="AT1707" s="158" t="s">
        <v>222</v>
      </c>
      <c r="AU1707" s="158" t="s">
        <v>82</v>
      </c>
      <c r="AV1707" s="13" t="s">
        <v>82</v>
      </c>
      <c r="AW1707" s="13" t="s">
        <v>35</v>
      </c>
      <c r="AX1707" s="13" t="s">
        <v>74</v>
      </c>
      <c r="AY1707" s="158" t="s">
        <v>208</v>
      </c>
    </row>
    <row r="1708" spans="2:51" s="13" customFormat="1" ht="12">
      <c r="B1708" s="157"/>
      <c r="D1708" s="145" t="s">
        <v>222</v>
      </c>
      <c r="E1708" s="158" t="s">
        <v>19</v>
      </c>
      <c r="F1708" s="159" t="s">
        <v>3405</v>
      </c>
      <c r="H1708" s="160">
        <v>3.36</v>
      </c>
      <c r="I1708" s="161"/>
      <c r="L1708" s="157"/>
      <c r="M1708" s="162"/>
      <c r="T1708" s="163"/>
      <c r="AT1708" s="158" t="s">
        <v>222</v>
      </c>
      <c r="AU1708" s="158" t="s">
        <v>82</v>
      </c>
      <c r="AV1708" s="13" t="s">
        <v>82</v>
      </c>
      <c r="AW1708" s="13" t="s">
        <v>35</v>
      </c>
      <c r="AX1708" s="13" t="s">
        <v>74</v>
      </c>
      <c r="AY1708" s="158" t="s">
        <v>208</v>
      </c>
    </row>
    <row r="1709" spans="2:51" s="13" customFormat="1" ht="12">
      <c r="B1709" s="157"/>
      <c r="D1709" s="145" t="s">
        <v>222</v>
      </c>
      <c r="E1709" s="158" t="s">
        <v>19</v>
      </c>
      <c r="F1709" s="159" t="s">
        <v>3406</v>
      </c>
      <c r="H1709" s="160">
        <v>3.591</v>
      </c>
      <c r="I1709" s="161"/>
      <c r="L1709" s="157"/>
      <c r="M1709" s="162"/>
      <c r="T1709" s="163"/>
      <c r="AT1709" s="158" t="s">
        <v>222</v>
      </c>
      <c r="AU1709" s="158" t="s">
        <v>82</v>
      </c>
      <c r="AV1709" s="13" t="s">
        <v>82</v>
      </c>
      <c r="AW1709" s="13" t="s">
        <v>35</v>
      </c>
      <c r="AX1709" s="13" t="s">
        <v>74</v>
      </c>
      <c r="AY1709" s="158" t="s">
        <v>208</v>
      </c>
    </row>
    <row r="1710" spans="2:51" s="13" customFormat="1" ht="12">
      <c r="B1710" s="157"/>
      <c r="D1710" s="145" t="s">
        <v>222</v>
      </c>
      <c r="E1710" s="158" t="s">
        <v>19</v>
      </c>
      <c r="F1710" s="159" t="s">
        <v>3392</v>
      </c>
      <c r="H1710" s="160">
        <v>-1.491</v>
      </c>
      <c r="I1710" s="161"/>
      <c r="L1710" s="157"/>
      <c r="M1710" s="162"/>
      <c r="T1710" s="163"/>
      <c r="AT1710" s="158" t="s">
        <v>222</v>
      </c>
      <c r="AU1710" s="158" t="s">
        <v>82</v>
      </c>
      <c r="AV1710" s="13" t="s">
        <v>82</v>
      </c>
      <c r="AW1710" s="13" t="s">
        <v>35</v>
      </c>
      <c r="AX1710" s="13" t="s">
        <v>74</v>
      </c>
      <c r="AY1710" s="158" t="s">
        <v>208</v>
      </c>
    </row>
    <row r="1711" spans="2:51" s="14" customFormat="1" ht="12">
      <c r="B1711" s="164"/>
      <c r="D1711" s="145" t="s">
        <v>222</v>
      </c>
      <c r="E1711" s="165" t="s">
        <v>19</v>
      </c>
      <c r="F1711" s="166" t="s">
        <v>226</v>
      </c>
      <c r="H1711" s="167">
        <v>112.929</v>
      </c>
      <c r="I1711" s="168"/>
      <c r="L1711" s="164"/>
      <c r="M1711" s="169"/>
      <c r="T1711" s="170"/>
      <c r="AT1711" s="165" t="s">
        <v>222</v>
      </c>
      <c r="AU1711" s="165" t="s">
        <v>82</v>
      </c>
      <c r="AV1711" s="14" t="s">
        <v>112</v>
      </c>
      <c r="AW1711" s="14" t="s">
        <v>35</v>
      </c>
      <c r="AX1711" s="14" t="s">
        <v>80</v>
      </c>
      <c r="AY1711" s="165" t="s">
        <v>208</v>
      </c>
    </row>
    <row r="1712" spans="2:65" s="1" customFormat="1" ht="16.5" customHeight="1">
      <c r="B1712" s="33"/>
      <c r="C1712" s="171" t="s">
        <v>481</v>
      </c>
      <c r="D1712" s="171" t="s">
        <v>242</v>
      </c>
      <c r="E1712" s="172" t="s">
        <v>482</v>
      </c>
      <c r="F1712" s="173" t="s">
        <v>483</v>
      </c>
      <c r="G1712" s="174" t="s">
        <v>215</v>
      </c>
      <c r="H1712" s="175">
        <v>117.446</v>
      </c>
      <c r="I1712" s="176"/>
      <c r="J1712" s="177">
        <f>ROUND(I1712*H1712,2)</f>
        <v>0</v>
      </c>
      <c r="K1712" s="173" t="s">
        <v>216</v>
      </c>
      <c r="L1712" s="178"/>
      <c r="M1712" s="179" t="s">
        <v>19</v>
      </c>
      <c r="N1712" s="180" t="s">
        <v>45</v>
      </c>
      <c r="P1712" s="141">
        <f>O1712*H1712</f>
        <v>0</v>
      </c>
      <c r="Q1712" s="141">
        <v>0.0118</v>
      </c>
      <c r="R1712" s="141">
        <f>Q1712*H1712</f>
        <v>1.3858628</v>
      </c>
      <c r="S1712" s="141">
        <v>0</v>
      </c>
      <c r="T1712" s="142">
        <f>S1712*H1712</f>
        <v>0</v>
      </c>
      <c r="AR1712" s="143" t="s">
        <v>304</v>
      </c>
      <c r="AT1712" s="143" t="s">
        <v>242</v>
      </c>
      <c r="AU1712" s="143" t="s">
        <v>82</v>
      </c>
      <c r="AY1712" s="18" t="s">
        <v>208</v>
      </c>
      <c r="BE1712" s="144">
        <f>IF(N1712="základní",J1712,0)</f>
        <v>0</v>
      </c>
      <c r="BF1712" s="144">
        <f>IF(N1712="snížená",J1712,0)</f>
        <v>0</v>
      </c>
      <c r="BG1712" s="144">
        <f>IF(N1712="zákl. přenesená",J1712,0)</f>
        <v>0</v>
      </c>
      <c r="BH1712" s="144">
        <f>IF(N1712="sníž. přenesená",J1712,0)</f>
        <v>0</v>
      </c>
      <c r="BI1712" s="144">
        <f>IF(N1712="nulová",J1712,0)</f>
        <v>0</v>
      </c>
      <c r="BJ1712" s="18" t="s">
        <v>80</v>
      </c>
      <c r="BK1712" s="144">
        <f>ROUND(I1712*H1712,2)</f>
        <v>0</v>
      </c>
      <c r="BL1712" s="18" t="s">
        <v>297</v>
      </c>
      <c r="BM1712" s="143" t="s">
        <v>484</v>
      </c>
    </row>
    <row r="1713" spans="2:47" s="1" customFormat="1" ht="12">
      <c r="B1713" s="33"/>
      <c r="D1713" s="145" t="s">
        <v>218</v>
      </c>
      <c r="F1713" s="146" t="s">
        <v>483</v>
      </c>
      <c r="I1713" s="147"/>
      <c r="L1713" s="33"/>
      <c r="M1713" s="148"/>
      <c r="T1713" s="54"/>
      <c r="AT1713" s="18" t="s">
        <v>218</v>
      </c>
      <c r="AU1713" s="18" t="s">
        <v>82</v>
      </c>
    </row>
    <row r="1714" spans="2:51" s="13" customFormat="1" ht="12">
      <c r="B1714" s="157"/>
      <c r="D1714" s="145" t="s">
        <v>222</v>
      </c>
      <c r="E1714" s="158" t="s">
        <v>19</v>
      </c>
      <c r="F1714" s="159" t="s">
        <v>3407</v>
      </c>
      <c r="H1714" s="160">
        <v>118.997</v>
      </c>
      <c r="I1714" s="161"/>
      <c r="L1714" s="157"/>
      <c r="M1714" s="162"/>
      <c r="T1714" s="163"/>
      <c r="AT1714" s="158" t="s">
        <v>222</v>
      </c>
      <c r="AU1714" s="158" t="s">
        <v>82</v>
      </c>
      <c r="AV1714" s="13" t="s">
        <v>82</v>
      </c>
      <c r="AW1714" s="13" t="s">
        <v>35</v>
      </c>
      <c r="AX1714" s="13" t="s">
        <v>74</v>
      </c>
      <c r="AY1714" s="158" t="s">
        <v>208</v>
      </c>
    </row>
    <row r="1715" spans="2:51" s="13" customFormat="1" ht="12">
      <c r="B1715" s="157"/>
      <c r="D1715" s="145" t="s">
        <v>222</v>
      </c>
      <c r="E1715" s="158" t="s">
        <v>19</v>
      </c>
      <c r="F1715" s="159" t="s">
        <v>3408</v>
      </c>
      <c r="H1715" s="160">
        <v>-1.551</v>
      </c>
      <c r="I1715" s="161"/>
      <c r="L1715" s="157"/>
      <c r="M1715" s="162"/>
      <c r="T1715" s="163"/>
      <c r="AT1715" s="158" t="s">
        <v>222</v>
      </c>
      <c r="AU1715" s="158" t="s">
        <v>82</v>
      </c>
      <c r="AV1715" s="13" t="s">
        <v>82</v>
      </c>
      <c r="AW1715" s="13" t="s">
        <v>35</v>
      </c>
      <c r="AX1715" s="13" t="s">
        <v>74</v>
      </c>
      <c r="AY1715" s="158" t="s">
        <v>208</v>
      </c>
    </row>
    <row r="1716" spans="2:51" s="14" customFormat="1" ht="12">
      <c r="B1716" s="164"/>
      <c r="D1716" s="145" t="s">
        <v>222</v>
      </c>
      <c r="E1716" s="165" t="s">
        <v>19</v>
      </c>
      <c r="F1716" s="166" t="s">
        <v>226</v>
      </c>
      <c r="H1716" s="167">
        <v>117.446</v>
      </c>
      <c r="I1716" s="168"/>
      <c r="L1716" s="164"/>
      <c r="M1716" s="169"/>
      <c r="T1716" s="170"/>
      <c r="AT1716" s="165" t="s">
        <v>222</v>
      </c>
      <c r="AU1716" s="165" t="s">
        <v>82</v>
      </c>
      <c r="AV1716" s="14" t="s">
        <v>112</v>
      </c>
      <c r="AW1716" s="14" t="s">
        <v>35</v>
      </c>
      <c r="AX1716" s="14" t="s">
        <v>80</v>
      </c>
      <c r="AY1716" s="165" t="s">
        <v>208</v>
      </c>
    </row>
    <row r="1717" spans="2:65" s="1" customFormat="1" ht="16.5" customHeight="1">
      <c r="B1717" s="33"/>
      <c r="C1717" s="132" t="s">
        <v>486</v>
      </c>
      <c r="D1717" s="132" t="s">
        <v>212</v>
      </c>
      <c r="E1717" s="133" t="s">
        <v>487</v>
      </c>
      <c r="F1717" s="134" t="s">
        <v>488</v>
      </c>
      <c r="G1717" s="135" t="s">
        <v>215</v>
      </c>
      <c r="H1717" s="136">
        <v>112.929</v>
      </c>
      <c r="I1717" s="137"/>
      <c r="J1717" s="138">
        <f>ROUND(I1717*H1717,2)</f>
        <v>0</v>
      </c>
      <c r="K1717" s="134" t="s">
        <v>216</v>
      </c>
      <c r="L1717" s="33"/>
      <c r="M1717" s="139" t="s">
        <v>19</v>
      </c>
      <c r="N1717" s="140" t="s">
        <v>45</v>
      </c>
      <c r="P1717" s="141">
        <f>O1717*H1717</f>
        <v>0</v>
      </c>
      <c r="Q1717" s="141">
        <v>0.00093</v>
      </c>
      <c r="R1717" s="141">
        <f>Q1717*H1717</f>
        <v>0.10502397000000001</v>
      </c>
      <c r="S1717" s="141">
        <v>0</v>
      </c>
      <c r="T1717" s="142">
        <f>S1717*H1717</f>
        <v>0</v>
      </c>
      <c r="AR1717" s="143" t="s">
        <v>297</v>
      </c>
      <c r="AT1717" s="143" t="s">
        <v>212</v>
      </c>
      <c r="AU1717" s="143" t="s">
        <v>82</v>
      </c>
      <c r="AY1717" s="18" t="s">
        <v>208</v>
      </c>
      <c r="BE1717" s="144">
        <f>IF(N1717="základní",J1717,0)</f>
        <v>0</v>
      </c>
      <c r="BF1717" s="144">
        <f>IF(N1717="snížená",J1717,0)</f>
        <v>0</v>
      </c>
      <c r="BG1717" s="144">
        <f>IF(N1717="zákl. přenesená",J1717,0)</f>
        <v>0</v>
      </c>
      <c r="BH1717" s="144">
        <f>IF(N1717="sníž. přenesená",J1717,0)</f>
        <v>0</v>
      </c>
      <c r="BI1717" s="144">
        <f>IF(N1717="nulová",J1717,0)</f>
        <v>0</v>
      </c>
      <c r="BJ1717" s="18" t="s">
        <v>80</v>
      </c>
      <c r="BK1717" s="144">
        <f>ROUND(I1717*H1717,2)</f>
        <v>0</v>
      </c>
      <c r="BL1717" s="18" t="s">
        <v>297</v>
      </c>
      <c r="BM1717" s="143" t="s">
        <v>489</v>
      </c>
    </row>
    <row r="1718" spans="2:47" s="1" customFormat="1" ht="12">
      <c r="B1718" s="33"/>
      <c r="D1718" s="145" t="s">
        <v>218</v>
      </c>
      <c r="F1718" s="146" t="s">
        <v>490</v>
      </c>
      <c r="I1718" s="147"/>
      <c r="L1718" s="33"/>
      <c r="M1718" s="148"/>
      <c r="T1718" s="54"/>
      <c r="AT1718" s="18" t="s">
        <v>218</v>
      </c>
      <c r="AU1718" s="18" t="s">
        <v>82</v>
      </c>
    </row>
    <row r="1719" spans="2:47" s="1" customFormat="1" ht="12">
      <c r="B1719" s="33"/>
      <c r="D1719" s="149" t="s">
        <v>220</v>
      </c>
      <c r="F1719" s="150" t="s">
        <v>491</v>
      </c>
      <c r="I1719" s="147"/>
      <c r="L1719" s="33"/>
      <c r="M1719" s="148"/>
      <c r="T1719" s="54"/>
      <c r="AT1719" s="18" t="s">
        <v>220</v>
      </c>
      <c r="AU1719" s="18" t="s">
        <v>82</v>
      </c>
    </row>
    <row r="1720" spans="2:65" s="1" customFormat="1" ht="16.5" customHeight="1">
      <c r="B1720" s="33"/>
      <c r="C1720" s="132" t="s">
        <v>492</v>
      </c>
      <c r="D1720" s="132" t="s">
        <v>212</v>
      </c>
      <c r="E1720" s="133" t="s">
        <v>493</v>
      </c>
      <c r="F1720" s="134" t="s">
        <v>494</v>
      </c>
      <c r="G1720" s="135" t="s">
        <v>236</v>
      </c>
      <c r="H1720" s="136">
        <v>117.07</v>
      </c>
      <c r="I1720" s="137"/>
      <c r="J1720" s="138">
        <f>ROUND(I1720*H1720,2)</f>
        <v>0</v>
      </c>
      <c r="K1720" s="134" t="s">
        <v>216</v>
      </c>
      <c r="L1720" s="33"/>
      <c r="M1720" s="139" t="s">
        <v>19</v>
      </c>
      <c r="N1720" s="140" t="s">
        <v>45</v>
      </c>
      <c r="P1720" s="141">
        <f>O1720*H1720</f>
        <v>0</v>
      </c>
      <c r="Q1720" s="141">
        <v>0.0005</v>
      </c>
      <c r="R1720" s="141">
        <f>Q1720*H1720</f>
        <v>0.058535</v>
      </c>
      <c r="S1720" s="141">
        <v>0</v>
      </c>
      <c r="T1720" s="142">
        <f>S1720*H1720</f>
        <v>0</v>
      </c>
      <c r="AR1720" s="143" t="s">
        <v>297</v>
      </c>
      <c r="AT1720" s="143" t="s">
        <v>212</v>
      </c>
      <c r="AU1720" s="143" t="s">
        <v>82</v>
      </c>
      <c r="AY1720" s="18" t="s">
        <v>208</v>
      </c>
      <c r="BE1720" s="144">
        <f>IF(N1720="základní",J1720,0)</f>
        <v>0</v>
      </c>
      <c r="BF1720" s="144">
        <f>IF(N1720="snížená",J1720,0)</f>
        <v>0</v>
      </c>
      <c r="BG1720" s="144">
        <f>IF(N1720="zákl. přenesená",J1720,0)</f>
        <v>0</v>
      </c>
      <c r="BH1720" s="144">
        <f>IF(N1720="sníž. přenesená",J1720,0)</f>
        <v>0</v>
      </c>
      <c r="BI1720" s="144">
        <f>IF(N1720="nulová",J1720,0)</f>
        <v>0</v>
      </c>
      <c r="BJ1720" s="18" t="s">
        <v>80</v>
      </c>
      <c r="BK1720" s="144">
        <f>ROUND(I1720*H1720,2)</f>
        <v>0</v>
      </c>
      <c r="BL1720" s="18" t="s">
        <v>297</v>
      </c>
      <c r="BM1720" s="143" t="s">
        <v>495</v>
      </c>
    </row>
    <row r="1721" spans="2:47" s="1" customFormat="1" ht="12">
      <c r="B1721" s="33"/>
      <c r="D1721" s="145" t="s">
        <v>218</v>
      </c>
      <c r="F1721" s="146" t="s">
        <v>496</v>
      </c>
      <c r="I1721" s="147"/>
      <c r="L1721" s="33"/>
      <c r="M1721" s="148"/>
      <c r="T1721" s="54"/>
      <c r="AT1721" s="18" t="s">
        <v>218</v>
      </c>
      <c r="AU1721" s="18" t="s">
        <v>82</v>
      </c>
    </row>
    <row r="1722" spans="2:47" s="1" customFormat="1" ht="12">
      <c r="B1722" s="33"/>
      <c r="D1722" s="149" t="s">
        <v>220</v>
      </c>
      <c r="F1722" s="150" t="s">
        <v>497</v>
      </c>
      <c r="I1722" s="147"/>
      <c r="L1722" s="33"/>
      <c r="M1722" s="148"/>
      <c r="T1722" s="54"/>
      <c r="AT1722" s="18" t="s">
        <v>220</v>
      </c>
      <c r="AU1722" s="18" t="s">
        <v>82</v>
      </c>
    </row>
    <row r="1723" spans="2:51" s="13" customFormat="1" ht="12">
      <c r="B1723" s="157"/>
      <c r="D1723" s="145" t="s">
        <v>222</v>
      </c>
      <c r="E1723" s="158" t="s">
        <v>19</v>
      </c>
      <c r="F1723" s="159" t="s">
        <v>3409</v>
      </c>
      <c r="H1723" s="160">
        <v>10.2</v>
      </c>
      <c r="I1723" s="161"/>
      <c r="L1723" s="157"/>
      <c r="M1723" s="162"/>
      <c r="T1723" s="163"/>
      <c r="AT1723" s="158" t="s">
        <v>222</v>
      </c>
      <c r="AU1723" s="158" t="s">
        <v>82</v>
      </c>
      <c r="AV1723" s="13" t="s">
        <v>82</v>
      </c>
      <c r="AW1723" s="13" t="s">
        <v>35</v>
      </c>
      <c r="AX1723" s="13" t="s">
        <v>74</v>
      </c>
      <c r="AY1723" s="158" t="s">
        <v>208</v>
      </c>
    </row>
    <row r="1724" spans="2:51" s="13" customFormat="1" ht="12">
      <c r="B1724" s="157"/>
      <c r="D1724" s="145" t="s">
        <v>222</v>
      </c>
      <c r="E1724" s="158" t="s">
        <v>19</v>
      </c>
      <c r="F1724" s="159" t="s">
        <v>3410</v>
      </c>
      <c r="H1724" s="160">
        <v>6.3</v>
      </c>
      <c r="I1724" s="161"/>
      <c r="L1724" s="157"/>
      <c r="M1724" s="162"/>
      <c r="T1724" s="163"/>
      <c r="AT1724" s="158" t="s">
        <v>222</v>
      </c>
      <c r="AU1724" s="158" t="s">
        <v>82</v>
      </c>
      <c r="AV1724" s="13" t="s">
        <v>82</v>
      </c>
      <c r="AW1724" s="13" t="s">
        <v>35</v>
      </c>
      <c r="AX1724" s="13" t="s">
        <v>74</v>
      </c>
      <c r="AY1724" s="158" t="s">
        <v>208</v>
      </c>
    </row>
    <row r="1725" spans="2:51" s="13" customFormat="1" ht="12">
      <c r="B1725" s="157"/>
      <c r="D1725" s="145" t="s">
        <v>222</v>
      </c>
      <c r="E1725" s="158" t="s">
        <v>19</v>
      </c>
      <c r="F1725" s="159" t="s">
        <v>3411</v>
      </c>
      <c r="H1725" s="160">
        <v>8.5</v>
      </c>
      <c r="I1725" s="161"/>
      <c r="L1725" s="157"/>
      <c r="M1725" s="162"/>
      <c r="T1725" s="163"/>
      <c r="AT1725" s="158" t="s">
        <v>222</v>
      </c>
      <c r="AU1725" s="158" t="s">
        <v>82</v>
      </c>
      <c r="AV1725" s="13" t="s">
        <v>82</v>
      </c>
      <c r="AW1725" s="13" t="s">
        <v>35</v>
      </c>
      <c r="AX1725" s="13" t="s">
        <v>74</v>
      </c>
      <c r="AY1725" s="158" t="s">
        <v>208</v>
      </c>
    </row>
    <row r="1726" spans="2:51" s="13" customFormat="1" ht="12">
      <c r="B1726" s="157"/>
      <c r="D1726" s="145" t="s">
        <v>222</v>
      </c>
      <c r="E1726" s="158" t="s">
        <v>19</v>
      </c>
      <c r="F1726" s="159" t="s">
        <v>3412</v>
      </c>
      <c r="H1726" s="160">
        <v>12.85</v>
      </c>
      <c r="I1726" s="161"/>
      <c r="L1726" s="157"/>
      <c r="M1726" s="162"/>
      <c r="T1726" s="163"/>
      <c r="AT1726" s="158" t="s">
        <v>222</v>
      </c>
      <c r="AU1726" s="158" t="s">
        <v>82</v>
      </c>
      <c r="AV1726" s="13" t="s">
        <v>82</v>
      </c>
      <c r="AW1726" s="13" t="s">
        <v>35</v>
      </c>
      <c r="AX1726" s="13" t="s">
        <v>74</v>
      </c>
      <c r="AY1726" s="158" t="s">
        <v>208</v>
      </c>
    </row>
    <row r="1727" spans="2:51" s="13" customFormat="1" ht="12">
      <c r="B1727" s="157"/>
      <c r="D1727" s="145" t="s">
        <v>222</v>
      </c>
      <c r="E1727" s="158" t="s">
        <v>19</v>
      </c>
      <c r="F1727" s="159" t="s">
        <v>3413</v>
      </c>
      <c r="H1727" s="160">
        <v>5.6</v>
      </c>
      <c r="I1727" s="161"/>
      <c r="L1727" s="157"/>
      <c r="M1727" s="162"/>
      <c r="T1727" s="163"/>
      <c r="AT1727" s="158" t="s">
        <v>222</v>
      </c>
      <c r="AU1727" s="158" t="s">
        <v>82</v>
      </c>
      <c r="AV1727" s="13" t="s">
        <v>82</v>
      </c>
      <c r="AW1727" s="13" t="s">
        <v>35</v>
      </c>
      <c r="AX1727" s="13" t="s">
        <v>74</v>
      </c>
      <c r="AY1727" s="158" t="s">
        <v>208</v>
      </c>
    </row>
    <row r="1728" spans="2:51" s="13" customFormat="1" ht="12">
      <c r="B1728" s="157"/>
      <c r="D1728" s="145" t="s">
        <v>222</v>
      </c>
      <c r="E1728" s="158" t="s">
        <v>19</v>
      </c>
      <c r="F1728" s="159" t="s">
        <v>3414</v>
      </c>
      <c r="H1728" s="160">
        <v>11.4</v>
      </c>
      <c r="I1728" s="161"/>
      <c r="L1728" s="157"/>
      <c r="M1728" s="162"/>
      <c r="T1728" s="163"/>
      <c r="AT1728" s="158" t="s">
        <v>222</v>
      </c>
      <c r="AU1728" s="158" t="s">
        <v>82</v>
      </c>
      <c r="AV1728" s="13" t="s">
        <v>82</v>
      </c>
      <c r="AW1728" s="13" t="s">
        <v>35</v>
      </c>
      <c r="AX1728" s="13" t="s">
        <v>74</v>
      </c>
      <c r="AY1728" s="158" t="s">
        <v>208</v>
      </c>
    </row>
    <row r="1729" spans="2:51" s="13" customFormat="1" ht="12">
      <c r="B1729" s="157"/>
      <c r="D1729" s="145" t="s">
        <v>222</v>
      </c>
      <c r="E1729" s="158" t="s">
        <v>19</v>
      </c>
      <c r="F1729" s="159" t="s">
        <v>3415</v>
      </c>
      <c r="H1729" s="160">
        <v>6.07</v>
      </c>
      <c r="I1729" s="161"/>
      <c r="L1729" s="157"/>
      <c r="M1729" s="162"/>
      <c r="T1729" s="163"/>
      <c r="AT1729" s="158" t="s">
        <v>222</v>
      </c>
      <c r="AU1729" s="158" t="s">
        <v>82</v>
      </c>
      <c r="AV1729" s="13" t="s">
        <v>82</v>
      </c>
      <c r="AW1729" s="13" t="s">
        <v>35</v>
      </c>
      <c r="AX1729" s="13" t="s">
        <v>74</v>
      </c>
      <c r="AY1729" s="158" t="s">
        <v>208</v>
      </c>
    </row>
    <row r="1730" spans="2:51" s="13" customFormat="1" ht="12">
      <c r="B1730" s="157"/>
      <c r="D1730" s="145" t="s">
        <v>222</v>
      </c>
      <c r="E1730" s="158" t="s">
        <v>19</v>
      </c>
      <c r="F1730" s="159" t="s">
        <v>3416</v>
      </c>
      <c r="H1730" s="160">
        <v>8.75</v>
      </c>
      <c r="I1730" s="161"/>
      <c r="L1730" s="157"/>
      <c r="M1730" s="162"/>
      <c r="T1730" s="163"/>
      <c r="AT1730" s="158" t="s">
        <v>222</v>
      </c>
      <c r="AU1730" s="158" t="s">
        <v>82</v>
      </c>
      <c r="AV1730" s="13" t="s">
        <v>82</v>
      </c>
      <c r="AW1730" s="13" t="s">
        <v>35</v>
      </c>
      <c r="AX1730" s="13" t="s">
        <v>74</v>
      </c>
      <c r="AY1730" s="158" t="s">
        <v>208</v>
      </c>
    </row>
    <row r="1731" spans="2:51" s="13" customFormat="1" ht="12">
      <c r="B1731" s="157"/>
      <c r="D1731" s="145" t="s">
        <v>222</v>
      </c>
      <c r="E1731" s="158" t="s">
        <v>19</v>
      </c>
      <c r="F1731" s="159" t="s">
        <v>3417</v>
      </c>
      <c r="H1731" s="160">
        <v>12.58</v>
      </c>
      <c r="I1731" s="161"/>
      <c r="L1731" s="157"/>
      <c r="M1731" s="162"/>
      <c r="T1731" s="163"/>
      <c r="AT1731" s="158" t="s">
        <v>222</v>
      </c>
      <c r="AU1731" s="158" t="s">
        <v>82</v>
      </c>
      <c r="AV1731" s="13" t="s">
        <v>82</v>
      </c>
      <c r="AW1731" s="13" t="s">
        <v>35</v>
      </c>
      <c r="AX1731" s="13" t="s">
        <v>74</v>
      </c>
      <c r="AY1731" s="158" t="s">
        <v>208</v>
      </c>
    </row>
    <row r="1732" spans="2:51" s="13" customFormat="1" ht="12">
      <c r="B1732" s="157"/>
      <c r="D1732" s="145" t="s">
        <v>222</v>
      </c>
      <c r="E1732" s="158" t="s">
        <v>19</v>
      </c>
      <c r="F1732" s="159" t="s">
        <v>3418</v>
      </c>
      <c r="H1732" s="160">
        <v>9.47</v>
      </c>
      <c r="I1732" s="161"/>
      <c r="L1732" s="157"/>
      <c r="M1732" s="162"/>
      <c r="T1732" s="163"/>
      <c r="AT1732" s="158" t="s">
        <v>222</v>
      </c>
      <c r="AU1732" s="158" t="s">
        <v>82</v>
      </c>
      <c r="AV1732" s="13" t="s">
        <v>82</v>
      </c>
      <c r="AW1732" s="13" t="s">
        <v>35</v>
      </c>
      <c r="AX1732" s="13" t="s">
        <v>74</v>
      </c>
      <c r="AY1732" s="158" t="s">
        <v>208</v>
      </c>
    </row>
    <row r="1733" spans="2:51" s="13" customFormat="1" ht="12">
      <c r="B1733" s="157"/>
      <c r="D1733" s="145" t="s">
        <v>222</v>
      </c>
      <c r="E1733" s="158" t="s">
        <v>19</v>
      </c>
      <c r="F1733" s="159" t="s">
        <v>3419</v>
      </c>
      <c r="H1733" s="160">
        <v>8.54</v>
      </c>
      <c r="I1733" s="161"/>
      <c r="L1733" s="157"/>
      <c r="M1733" s="162"/>
      <c r="T1733" s="163"/>
      <c r="AT1733" s="158" t="s">
        <v>222</v>
      </c>
      <c r="AU1733" s="158" t="s">
        <v>82</v>
      </c>
      <c r="AV1733" s="13" t="s">
        <v>82</v>
      </c>
      <c r="AW1733" s="13" t="s">
        <v>35</v>
      </c>
      <c r="AX1733" s="13" t="s">
        <v>74</v>
      </c>
      <c r="AY1733" s="158" t="s">
        <v>208</v>
      </c>
    </row>
    <row r="1734" spans="2:51" s="13" customFormat="1" ht="12">
      <c r="B1734" s="157"/>
      <c r="D1734" s="145" t="s">
        <v>222</v>
      </c>
      <c r="E1734" s="158" t="s">
        <v>19</v>
      </c>
      <c r="F1734" s="159" t="s">
        <v>3420</v>
      </c>
      <c r="H1734" s="160">
        <v>5.7</v>
      </c>
      <c r="I1734" s="161"/>
      <c r="L1734" s="157"/>
      <c r="M1734" s="162"/>
      <c r="T1734" s="163"/>
      <c r="AT1734" s="158" t="s">
        <v>222</v>
      </c>
      <c r="AU1734" s="158" t="s">
        <v>82</v>
      </c>
      <c r="AV1734" s="13" t="s">
        <v>82</v>
      </c>
      <c r="AW1734" s="13" t="s">
        <v>35</v>
      </c>
      <c r="AX1734" s="13" t="s">
        <v>74</v>
      </c>
      <c r="AY1734" s="158" t="s">
        <v>208</v>
      </c>
    </row>
    <row r="1735" spans="2:51" s="13" customFormat="1" ht="12">
      <c r="B1735" s="157"/>
      <c r="D1735" s="145" t="s">
        <v>222</v>
      </c>
      <c r="E1735" s="158" t="s">
        <v>19</v>
      </c>
      <c r="F1735" s="159" t="s">
        <v>3421</v>
      </c>
      <c r="H1735" s="160">
        <v>5.8</v>
      </c>
      <c r="I1735" s="161"/>
      <c r="L1735" s="157"/>
      <c r="M1735" s="162"/>
      <c r="T1735" s="163"/>
      <c r="AT1735" s="158" t="s">
        <v>222</v>
      </c>
      <c r="AU1735" s="158" t="s">
        <v>82</v>
      </c>
      <c r="AV1735" s="13" t="s">
        <v>82</v>
      </c>
      <c r="AW1735" s="13" t="s">
        <v>35</v>
      </c>
      <c r="AX1735" s="13" t="s">
        <v>74</v>
      </c>
      <c r="AY1735" s="158" t="s">
        <v>208</v>
      </c>
    </row>
    <row r="1736" spans="2:51" s="13" customFormat="1" ht="12">
      <c r="B1736" s="157"/>
      <c r="D1736" s="145" t="s">
        <v>222</v>
      </c>
      <c r="E1736" s="158" t="s">
        <v>19</v>
      </c>
      <c r="F1736" s="159" t="s">
        <v>3422</v>
      </c>
      <c r="H1736" s="160">
        <v>5.91</v>
      </c>
      <c r="I1736" s="161"/>
      <c r="L1736" s="157"/>
      <c r="M1736" s="162"/>
      <c r="T1736" s="163"/>
      <c r="AT1736" s="158" t="s">
        <v>222</v>
      </c>
      <c r="AU1736" s="158" t="s">
        <v>82</v>
      </c>
      <c r="AV1736" s="13" t="s">
        <v>82</v>
      </c>
      <c r="AW1736" s="13" t="s">
        <v>35</v>
      </c>
      <c r="AX1736" s="13" t="s">
        <v>74</v>
      </c>
      <c r="AY1736" s="158" t="s">
        <v>208</v>
      </c>
    </row>
    <row r="1737" spans="2:51" s="13" customFormat="1" ht="12">
      <c r="B1737" s="157"/>
      <c r="D1737" s="145" t="s">
        <v>222</v>
      </c>
      <c r="E1737" s="158" t="s">
        <v>19</v>
      </c>
      <c r="F1737" s="159" t="s">
        <v>3423</v>
      </c>
      <c r="H1737" s="160">
        <v>-0.6</v>
      </c>
      <c r="I1737" s="161"/>
      <c r="L1737" s="157"/>
      <c r="M1737" s="162"/>
      <c r="T1737" s="163"/>
      <c r="AT1737" s="158" t="s">
        <v>222</v>
      </c>
      <c r="AU1737" s="158" t="s">
        <v>82</v>
      </c>
      <c r="AV1737" s="13" t="s">
        <v>82</v>
      </c>
      <c r="AW1737" s="13" t="s">
        <v>35</v>
      </c>
      <c r="AX1737" s="13" t="s">
        <v>74</v>
      </c>
      <c r="AY1737" s="158" t="s">
        <v>208</v>
      </c>
    </row>
    <row r="1738" spans="2:51" s="14" customFormat="1" ht="12">
      <c r="B1738" s="164"/>
      <c r="D1738" s="145" t="s">
        <v>222</v>
      </c>
      <c r="E1738" s="165" t="s">
        <v>19</v>
      </c>
      <c r="F1738" s="166" t="s">
        <v>226</v>
      </c>
      <c r="H1738" s="167">
        <v>117.07</v>
      </c>
      <c r="I1738" s="168"/>
      <c r="L1738" s="164"/>
      <c r="M1738" s="169"/>
      <c r="T1738" s="170"/>
      <c r="AT1738" s="165" t="s">
        <v>222</v>
      </c>
      <c r="AU1738" s="165" t="s">
        <v>82</v>
      </c>
      <c r="AV1738" s="14" t="s">
        <v>112</v>
      </c>
      <c r="AW1738" s="14" t="s">
        <v>35</v>
      </c>
      <c r="AX1738" s="14" t="s">
        <v>80</v>
      </c>
      <c r="AY1738" s="165" t="s">
        <v>208</v>
      </c>
    </row>
    <row r="1739" spans="2:65" s="1" customFormat="1" ht="16.5" customHeight="1">
      <c r="B1739" s="33"/>
      <c r="C1739" s="132" t="s">
        <v>499</v>
      </c>
      <c r="D1739" s="132" t="s">
        <v>212</v>
      </c>
      <c r="E1739" s="133" t="s">
        <v>500</v>
      </c>
      <c r="F1739" s="134" t="s">
        <v>501</v>
      </c>
      <c r="G1739" s="135" t="s">
        <v>215</v>
      </c>
      <c r="H1739" s="136">
        <v>112.929</v>
      </c>
      <c r="I1739" s="137"/>
      <c r="J1739" s="138">
        <f>ROUND(I1739*H1739,2)</f>
        <v>0</v>
      </c>
      <c r="K1739" s="134" t="s">
        <v>216</v>
      </c>
      <c r="L1739" s="33"/>
      <c r="M1739" s="139" t="s">
        <v>19</v>
      </c>
      <c r="N1739" s="140" t="s">
        <v>45</v>
      </c>
      <c r="P1739" s="141">
        <f>O1739*H1739</f>
        <v>0</v>
      </c>
      <c r="Q1739" s="141">
        <v>4.5E-05</v>
      </c>
      <c r="R1739" s="141">
        <f>Q1739*H1739</f>
        <v>0.005081805</v>
      </c>
      <c r="S1739" s="141">
        <v>0</v>
      </c>
      <c r="T1739" s="142">
        <f>S1739*H1739</f>
        <v>0</v>
      </c>
      <c r="AR1739" s="143" t="s">
        <v>297</v>
      </c>
      <c r="AT1739" s="143" t="s">
        <v>212</v>
      </c>
      <c r="AU1739" s="143" t="s">
        <v>82</v>
      </c>
      <c r="AY1739" s="18" t="s">
        <v>208</v>
      </c>
      <c r="BE1739" s="144">
        <f>IF(N1739="základní",J1739,0)</f>
        <v>0</v>
      </c>
      <c r="BF1739" s="144">
        <f>IF(N1739="snížená",J1739,0)</f>
        <v>0</v>
      </c>
      <c r="BG1739" s="144">
        <f>IF(N1739="zákl. přenesená",J1739,0)</f>
        <v>0</v>
      </c>
      <c r="BH1739" s="144">
        <f>IF(N1739="sníž. přenesená",J1739,0)</f>
        <v>0</v>
      </c>
      <c r="BI1739" s="144">
        <f>IF(N1739="nulová",J1739,0)</f>
        <v>0</v>
      </c>
      <c r="BJ1739" s="18" t="s">
        <v>80</v>
      </c>
      <c r="BK1739" s="144">
        <f>ROUND(I1739*H1739,2)</f>
        <v>0</v>
      </c>
      <c r="BL1739" s="18" t="s">
        <v>297</v>
      </c>
      <c r="BM1739" s="143" t="s">
        <v>502</v>
      </c>
    </row>
    <row r="1740" spans="2:47" s="1" customFormat="1" ht="12">
      <c r="B1740" s="33"/>
      <c r="D1740" s="145" t="s">
        <v>218</v>
      </c>
      <c r="F1740" s="146" t="s">
        <v>503</v>
      </c>
      <c r="I1740" s="147"/>
      <c r="L1740" s="33"/>
      <c r="M1740" s="148"/>
      <c r="T1740" s="54"/>
      <c r="AT1740" s="18" t="s">
        <v>218</v>
      </c>
      <c r="AU1740" s="18" t="s">
        <v>82</v>
      </c>
    </row>
    <row r="1741" spans="2:47" s="1" customFormat="1" ht="12">
      <c r="B1741" s="33"/>
      <c r="D1741" s="149" t="s">
        <v>220</v>
      </c>
      <c r="F1741" s="150" t="s">
        <v>504</v>
      </c>
      <c r="I1741" s="147"/>
      <c r="L1741" s="33"/>
      <c r="M1741" s="148"/>
      <c r="T1741" s="54"/>
      <c r="AT1741" s="18" t="s">
        <v>220</v>
      </c>
      <c r="AU1741" s="18" t="s">
        <v>82</v>
      </c>
    </row>
    <row r="1742" spans="2:65" s="1" customFormat="1" ht="16.5" customHeight="1">
      <c r="B1742" s="33"/>
      <c r="C1742" s="132" t="s">
        <v>505</v>
      </c>
      <c r="D1742" s="132" t="s">
        <v>212</v>
      </c>
      <c r="E1742" s="133" t="s">
        <v>506</v>
      </c>
      <c r="F1742" s="134" t="s">
        <v>507</v>
      </c>
      <c r="G1742" s="135" t="s">
        <v>286</v>
      </c>
      <c r="H1742" s="136">
        <v>2.922</v>
      </c>
      <c r="I1742" s="137"/>
      <c r="J1742" s="138">
        <f>ROUND(I1742*H1742,2)</f>
        <v>0</v>
      </c>
      <c r="K1742" s="134" t="s">
        <v>216</v>
      </c>
      <c r="L1742" s="33"/>
      <c r="M1742" s="139" t="s">
        <v>19</v>
      </c>
      <c r="N1742" s="140" t="s">
        <v>45</v>
      </c>
      <c r="P1742" s="141">
        <f>O1742*H1742</f>
        <v>0</v>
      </c>
      <c r="Q1742" s="141">
        <v>0</v>
      </c>
      <c r="R1742" s="141">
        <f>Q1742*H1742</f>
        <v>0</v>
      </c>
      <c r="S1742" s="141">
        <v>0</v>
      </c>
      <c r="T1742" s="142">
        <f>S1742*H1742</f>
        <v>0</v>
      </c>
      <c r="AR1742" s="143" t="s">
        <v>297</v>
      </c>
      <c r="AT1742" s="143" t="s">
        <v>212</v>
      </c>
      <c r="AU1742" s="143" t="s">
        <v>82</v>
      </c>
      <c r="AY1742" s="18" t="s">
        <v>208</v>
      </c>
      <c r="BE1742" s="144">
        <f>IF(N1742="základní",J1742,0)</f>
        <v>0</v>
      </c>
      <c r="BF1742" s="144">
        <f>IF(N1742="snížená",J1742,0)</f>
        <v>0</v>
      </c>
      <c r="BG1742" s="144">
        <f>IF(N1742="zákl. přenesená",J1742,0)</f>
        <v>0</v>
      </c>
      <c r="BH1742" s="144">
        <f>IF(N1742="sníž. přenesená",J1742,0)</f>
        <v>0</v>
      </c>
      <c r="BI1742" s="144">
        <f>IF(N1742="nulová",J1742,0)</f>
        <v>0</v>
      </c>
      <c r="BJ1742" s="18" t="s">
        <v>80</v>
      </c>
      <c r="BK1742" s="144">
        <f>ROUND(I1742*H1742,2)</f>
        <v>0</v>
      </c>
      <c r="BL1742" s="18" t="s">
        <v>297</v>
      </c>
      <c r="BM1742" s="143" t="s">
        <v>508</v>
      </c>
    </row>
    <row r="1743" spans="2:47" s="1" customFormat="1" ht="19.5">
      <c r="B1743" s="33"/>
      <c r="D1743" s="145" t="s">
        <v>218</v>
      </c>
      <c r="F1743" s="146" t="s">
        <v>509</v>
      </c>
      <c r="I1743" s="147"/>
      <c r="L1743" s="33"/>
      <c r="M1743" s="148"/>
      <c r="T1743" s="54"/>
      <c r="AT1743" s="18" t="s">
        <v>218</v>
      </c>
      <c r="AU1743" s="18" t="s">
        <v>82</v>
      </c>
    </row>
    <row r="1744" spans="2:47" s="1" customFormat="1" ht="12">
      <c r="B1744" s="33"/>
      <c r="D1744" s="149" t="s">
        <v>220</v>
      </c>
      <c r="F1744" s="150" t="s">
        <v>510</v>
      </c>
      <c r="I1744" s="147"/>
      <c r="L1744" s="33"/>
      <c r="M1744" s="148"/>
      <c r="T1744" s="54"/>
      <c r="AT1744" s="18" t="s">
        <v>220</v>
      </c>
      <c r="AU1744" s="18" t="s">
        <v>82</v>
      </c>
    </row>
    <row r="1745" spans="2:51" s="13" customFormat="1" ht="12">
      <c r="B1745" s="157"/>
      <c r="D1745" s="145" t="s">
        <v>222</v>
      </c>
      <c r="E1745" s="158" t="s">
        <v>19</v>
      </c>
      <c r="F1745" s="159" t="s">
        <v>3424</v>
      </c>
      <c r="H1745" s="160">
        <v>2.96</v>
      </c>
      <c r="I1745" s="161"/>
      <c r="L1745" s="157"/>
      <c r="M1745" s="162"/>
      <c r="T1745" s="163"/>
      <c r="AT1745" s="158" t="s">
        <v>222</v>
      </c>
      <c r="AU1745" s="158" t="s">
        <v>82</v>
      </c>
      <c r="AV1745" s="13" t="s">
        <v>82</v>
      </c>
      <c r="AW1745" s="13" t="s">
        <v>35</v>
      </c>
      <c r="AX1745" s="13" t="s">
        <v>74</v>
      </c>
      <c r="AY1745" s="158" t="s">
        <v>208</v>
      </c>
    </row>
    <row r="1746" spans="2:51" s="13" customFormat="1" ht="12">
      <c r="B1746" s="157"/>
      <c r="D1746" s="145" t="s">
        <v>222</v>
      </c>
      <c r="E1746" s="158" t="s">
        <v>19</v>
      </c>
      <c r="F1746" s="159" t="s">
        <v>3425</v>
      </c>
      <c r="H1746" s="160">
        <v>-0.038</v>
      </c>
      <c r="I1746" s="161"/>
      <c r="L1746" s="157"/>
      <c r="M1746" s="162"/>
      <c r="T1746" s="163"/>
      <c r="AT1746" s="158" t="s">
        <v>222</v>
      </c>
      <c r="AU1746" s="158" t="s">
        <v>82</v>
      </c>
      <c r="AV1746" s="13" t="s">
        <v>82</v>
      </c>
      <c r="AW1746" s="13" t="s">
        <v>35</v>
      </c>
      <c r="AX1746" s="13" t="s">
        <v>74</v>
      </c>
      <c r="AY1746" s="158" t="s">
        <v>208</v>
      </c>
    </row>
    <row r="1747" spans="2:51" s="14" customFormat="1" ht="12">
      <c r="B1747" s="164"/>
      <c r="D1747" s="145" t="s">
        <v>222</v>
      </c>
      <c r="E1747" s="165" t="s">
        <v>19</v>
      </c>
      <c r="F1747" s="166" t="s">
        <v>226</v>
      </c>
      <c r="H1747" s="167">
        <v>2.922</v>
      </c>
      <c r="I1747" s="168"/>
      <c r="L1747" s="164"/>
      <c r="M1747" s="169"/>
      <c r="T1747" s="170"/>
      <c r="AT1747" s="165" t="s">
        <v>222</v>
      </c>
      <c r="AU1747" s="165" t="s">
        <v>82</v>
      </c>
      <c r="AV1747" s="14" t="s">
        <v>112</v>
      </c>
      <c r="AW1747" s="14" t="s">
        <v>35</v>
      </c>
      <c r="AX1747" s="14" t="s">
        <v>80</v>
      </c>
      <c r="AY1747" s="165" t="s">
        <v>208</v>
      </c>
    </row>
    <row r="1748" spans="2:63" s="11" customFormat="1" ht="22.9" customHeight="1">
      <c r="B1748" s="120"/>
      <c r="D1748" s="121" t="s">
        <v>73</v>
      </c>
      <c r="E1748" s="130" t="s">
        <v>511</v>
      </c>
      <c r="F1748" s="130" t="s">
        <v>512</v>
      </c>
      <c r="I1748" s="123"/>
      <c r="J1748" s="131">
        <f>BK1748</f>
        <v>0</v>
      </c>
      <c r="L1748" s="120"/>
      <c r="M1748" s="125"/>
      <c r="P1748" s="126">
        <f>SUM(P1749:P1757)</f>
        <v>0</v>
      </c>
      <c r="R1748" s="126">
        <f>SUM(R1749:R1757)</f>
        <v>0.3285072616</v>
      </c>
      <c r="T1748" s="127">
        <f>SUM(T1749:T1757)</f>
        <v>0</v>
      </c>
      <c r="AR1748" s="121" t="s">
        <v>82</v>
      </c>
      <c r="AT1748" s="128" t="s">
        <v>73</v>
      </c>
      <c r="AU1748" s="128" t="s">
        <v>80</v>
      </c>
      <c r="AY1748" s="121" t="s">
        <v>208</v>
      </c>
      <c r="BK1748" s="129">
        <f>SUM(BK1749:BK1757)</f>
        <v>0</v>
      </c>
    </row>
    <row r="1749" spans="2:65" s="1" customFormat="1" ht="16.5" customHeight="1">
      <c r="B1749" s="33"/>
      <c r="C1749" s="132" t="s">
        <v>513</v>
      </c>
      <c r="D1749" s="132" t="s">
        <v>212</v>
      </c>
      <c r="E1749" s="133" t="s">
        <v>514</v>
      </c>
      <c r="F1749" s="134" t="s">
        <v>515</v>
      </c>
      <c r="G1749" s="135" t="s">
        <v>215</v>
      </c>
      <c r="H1749" s="136">
        <v>1209.526</v>
      </c>
      <c r="I1749" s="137"/>
      <c r="J1749" s="138">
        <f>ROUND(I1749*H1749,2)</f>
        <v>0</v>
      </c>
      <c r="K1749" s="134" t="s">
        <v>216</v>
      </c>
      <c r="L1749" s="33"/>
      <c r="M1749" s="139" t="s">
        <v>19</v>
      </c>
      <c r="N1749" s="140" t="s">
        <v>45</v>
      </c>
      <c r="P1749" s="141">
        <f>O1749*H1749</f>
        <v>0</v>
      </c>
      <c r="Q1749" s="141">
        <v>0.0002584</v>
      </c>
      <c r="R1749" s="141">
        <f>Q1749*H1749</f>
        <v>0.3125415184</v>
      </c>
      <c r="S1749" s="141">
        <v>0</v>
      </c>
      <c r="T1749" s="142">
        <f>S1749*H1749</f>
        <v>0</v>
      </c>
      <c r="AR1749" s="143" t="s">
        <v>297</v>
      </c>
      <c r="AT1749" s="143" t="s">
        <v>212</v>
      </c>
      <c r="AU1749" s="143" t="s">
        <v>82</v>
      </c>
      <c r="AY1749" s="18" t="s">
        <v>208</v>
      </c>
      <c r="BE1749" s="144">
        <f>IF(N1749="základní",J1749,0)</f>
        <v>0</v>
      </c>
      <c r="BF1749" s="144">
        <f>IF(N1749="snížená",J1749,0)</f>
        <v>0</v>
      </c>
      <c r="BG1749" s="144">
        <f>IF(N1749="zákl. přenesená",J1749,0)</f>
        <v>0</v>
      </c>
      <c r="BH1749" s="144">
        <f>IF(N1749="sníž. přenesená",J1749,0)</f>
        <v>0</v>
      </c>
      <c r="BI1749" s="144">
        <f>IF(N1749="nulová",J1749,0)</f>
        <v>0</v>
      </c>
      <c r="BJ1749" s="18" t="s">
        <v>80</v>
      </c>
      <c r="BK1749" s="144">
        <f>ROUND(I1749*H1749,2)</f>
        <v>0</v>
      </c>
      <c r="BL1749" s="18" t="s">
        <v>297</v>
      </c>
      <c r="BM1749" s="143" t="s">
        <v>516</v>
      </c>
    </row>
    <row r="1750" spans="2:47" s="1" customFormat="1" ht="12">
      <c r="B1750" s="33"/>
      <c r="D1750" s="145" t="s">
        <v>218</v>
      </c>
      <c r="F1750" s="146" t="s">
        <v>517</v>
      </c>
      <c r="I1750" s="147"/>
      <c r="L1750" s="33"/>
      <c r="M1750" s="148"/>
      <c r="T1750" s="54"/>
      <c r="AT1750" s="18" t="s">
        <v>218</v>
      </c>
      <c r="AU1750" s="18" t="s">
        <v>82</v>
      </c>
    </row>
    <row r="1751" spans="2:47" s="1" customFormat="1" ht="12">
      <c r="B1751" s="33"/>
      <c r="D1751" s="149" t="s">
        <v>220</v>
      </c>
      <c r="F1751" s="150" t="s">
        <v>518</v>
      </c>
      <c r="I1751" s="147"/>
      <c r="L1751" s="33"/>
      <c r="M1751" s="148"/>
      <c r="T1751" s="54"/>
      <c r="AT1751" s="18" t="s">
        <v>220</v>
      </c>
      <c r="AU1751" s="18" t="s">
        <v>82</v>
      </c>
    </row>
    <row r="1752" spans="2:51" s="13" customFormat="1" ht="12">
      <c r="B1752" s="157"/>
      <c r="D1752" s="145" t="s">
        <v>222</v>
      </c>
      <c r="E1752" s="158" t="s">
        <v>19</v>
      </c>
      <c r="F1752" s="159" t="s">
        <v>3426</v>
      </c>
      <c r="H1752" s="160">
        <v>1281.484</v>
      </c>
      <c r="I1752" s="161"/>
      <c r="L1752" s="157"/>
      <c r="M1752" s="162"/>
      <c r="T1752" s="163"/>
      <c r="AT1752" s="158" t="s">
        <v>222</v>
      </c>
      <c r="AU1752" s="158" t="s">
        <v>82</v>
      </c>
      <c r="AV1752" s="13" t="s">
        <v>82</v>
      </c>
      <c r="AW1752" s="13" t="s">
        <v>35</v>
      </c>
      <c r="AX1752" s="13" t="s">
        <v>74</v>
      </c>
      <c r="AY1752" s="158" t="s">
        <v>208</v>
      </c>
    </row>
    <row r="1753" spans="2:51" s="13" customFormat="1" ht="12">
      <c r="B1753" s="157"/>
      <c r="D1753" s="145" t="s">
        <v>222</v>
      </c>
      <c r="E1753" s="158" t="s">
        <v>19</v>
      </c>
      <c r="F1753" s="159" t="s">
        <v>3427</v>
      </c>
      <c r="H1753" s="160">
        <v>-71.958</v>
      </c>
      <c r="I1753" s="161"/>
      <c r="L1753" s="157"/>
      <c r="M1753" s="162"/>
      <c r="T1753" s="163"/>
      <c r="AT1753" s="158" t="s">
        <v>222</v>
      </c>
      <c r="AU1753" s="158" t="s">
        <v>82</v>
      </c>
      <c r="AV1753" s="13" t="s">
        <v>82</v>
      </c>
      <c r="AW1753" s="13" t="s">
        <v>35</v>
      </c>
      <c r="AX1753" s="13" t="s">
        <v>74</v>
      </c>
      <c r="AY1753" s="158" t="s">
        <v>208</v>
      </c>
    </row>
    <row r="1754" spans="2:51" s="14" customFormat="1" ht="12">
      <c r="B1754" s="164"/>
      <c r="D1754" s="145" t="s">
        <v>222</v>
      </c>
      <c r="E1754" s="165" t="s">
        <v>19</v>
      </c>
      <c r="F1754" s="166" t="s">
        <v>226</v>
      </c>
      <c r="H1754" s="167">
        <v>1209.526</v>
      </c>
      <c r="I1754" s="168"/>
      <c r="L1754" s="164"/>
      <c r="M1754" s="169"/>
      <c r="T1754" s="170"/>
      <c r="AT1754" s="165" t="s">
        <v>222</v>
      </c>
      <c r="AU1754" s="165" t="s">
        <v>82</v>
      </c>
      <c r="AV1754" s="14" t="s">
        <v>112</v>
      </c>
      <c r="AW1754" s="14" t="s">
        <v>35</v>
      </c>
      <c r="AX1754" s="14" t="s">
        <v>80</v>
      </c>
      <c r="AY1754" s="165" t="s">
        <v>208</v>
      </c>
    </row>
    <row r="1755" spans="2:65" s="1" customFormat="1" ht="21.75" customHeight="1">
      <c r="B1755" s="33"/>
      <c r="C1755" s="132" t="s">
        <v>520</v>
      </c>
      <c r="D1755" s="132" t="s">
        <v>212</v>
      </c>
      <c r="E1755" s="133" t="s">
        <v>521</v>
      </c>
      <c r="F1755" s="134" t="s">
        <v>522</v>
      </c>
      <c r="G1755" s="135" t="s">
        <v>215</v>
      </c>
      <c r="H1755" s="136">
        <v>1209.526</v>
      </c>
      <c r="I1755" s="137"/>
      <c r="J1755" s="138">
        <f>ROUND(I1755*H1755,2)</f>
        <v>0</v>
      </c>
      <c r="K1755" s="134" t="s">
        <v>216</v>
      </c>
      <c r="L1755" s="33"/>
      <c r="M1755" s="139" t="s">
        <v>19</v>
      </c>
      <c r="N1755" s="140" t="s">
        <v>45</v>
      </c>
      <c r="P1755" s="141">
        <f>O1755*H1755</f>
        <v>0</v>
      </c>
      <c r="Q1755" s="141">
        <v>1.32E-05</v>
      </c>
      <c r="R1755" s="141">
        <f>Q1755*H1755</f>
        <v>0.0159657432</v>
      </c>
      <c r="S1755" s="141">
        <v>0</v>
      </c>
      <c r="T1755" s="142">
        <f>S1755*H1755</f>
        <v>0</v>
      </c>
      <c r="AR1755" s="143" t="s">
        <v>297</v>
      </c>
      <c r="AT1755" s="143" t="s">
        <v>212</v>
      </c>
      <c r="AU1755" s="143" t="s">
        <v>82</v>
      </c>
      <c r="AY1755" s="18" t="s">
        <v>208</v>
      </c>
      <c r="BE1755" s="144">
        <f>IF(N1755="základní",J1755,0)</f>
        <v>0</v>
      </c>
      <c r="BF1755" s="144">
        <f>IF(N1755="snížená",J1755,0)</f>
        <v>0</v>
      </c>
      <c r="BG1755" s="144">
        <f>IF(N1755="zákl. přenesená",J1755,0)</f>
        <v>0</v>
      </c>
      <c r="BH1755" s="144">
        <f>IF(N1755="sníž. přenesená",J1755,0)</f>
        <v>0</v>
      </c>
      <c r="BI1755" s="144">
        <f>IF(N1755="nulová",J1755,0)</f>
        <v>0</v>
      </c>
      <c r="BJ1755" s="18" t="s">
        <v>80</v>
      </c>
      <c r="BK1755" s="144">
        <f>ROUND(I1755*H1755,2)</f>
        <v>0</v>
      </c>
      <c r="BL1755" s="18" t="s">
        <v>297</v>
      </c>
      <c r="BM1755" s="143" t="s">
        <v>523</v>
      </c>
    </row>
    <row r="1756" spans="2:47" s="1" customFormat="1" ht="19.5">
      <c r="B1756" s="33"/>
      <c r="D1756" s="145" t="s">
        <v>218</v>
      </c>
      <c r="F1756" s="146" t="s">
        <v>524</v>
      </c>
      <c r="I1756" s="147"/>
      <c r="L1756" s="33"/>
      <c r="M1756" s="148"/>
      <c r="T1756" s="54"/>
      <c r="AT1756" s="18" t="s">
        <v>218</v>
      </c>
      <c r="AU1756" s="18" t="s">
        <v>82</v>
      </c>
    </row>
    <row r="1757" spans="2:47" s="1" customFormat="1" ht="12">
      <c r="B1757" s="33"/>
      <c r="D1757" s="149" t="s">
        <v>220</v>
      </c>
      <c r="F1757" s="150" t="s">
        <v>525</v>
      </c>
      <c r="I1757" s="147"/>
      <c r="L1757" s="33"/>
      <c r="M1757" s="182"/>
      <c r="N1757" s="183"/>
      <c r="O1757" s="183"/>
      <c r="P1757" s="183"/>
      <c r="Q1757" s="183"/>
      <c r="R1757" s="183"/>
      <c r="S1757" s="183"/>
      <c r="T1757" s="184"/>
      <c r="AT1757" s="18" t="s">
        <v>220</v>
      </c>
      <c r="AU1757" s="18" t="s">
        <v>82</v>
      </c>
    </row>
    <row r="1758" spans="2:12" s="1" customFormat="1" ht="6.95" customHeight="1">
      <c r="B1758" s="42"/>
      <c r="C1758" s="43"/>
      <c r="D1758" s="43"/>
      <c r="E1758" s="43"/>
      <c r="F1758" s="43"/>
      <c r="G1758" s="43"/>
      <c r="H1758" s="43"/>
      <c r="I1758" s="43"/>
      <c r="J1758" s="43"/>
      <c r="K1758" s="43"/>
      <c r="L1758" s="33"/>
    </row>
  </sheetData>
  <sheetProtection algorithmName="SHA-512" hashValue="K21ibUXmkowSL7wVD5jf3kKzpjNfZnTkR3sgtbQtjzIx3n9i87iNPmx4l3tbVTRgikkIc1LNyrLTT0Moib4ZIg==" saltValue="zcAdsWXRomkwHL7F+1SO/Q==" spinCount="100000" sheet="1" objects="1" scenarios="1" formatColumns="0" formatRows="0" autoFilter="0"/>
  <autoFilter ref="C114:K1757"/>
  <mergeCells count="15">
    <mergeCell ref="E101:H101"/>
    <mergeCell ref="E105:H105"/>
    <mergeCell ref="E103:H103"/>
    <mergeCell ref="E107:H107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hyperlinks>
    <hyperlink ref="F120" r:id="rId1" display="https://podminky.urs.cz/item/CS_URS_2022_01/122251105"/>
    <hyperlink ref="F124" r:id="rId2" display="https://podminky.urs.cz/item/CS_URS_2022_01/132254204"/>
    <hyperlink ref="F132" r:id="rId3" display="https://podminky.urs.cz/item/CS_URS_2022_01/162751117"/>
    <hyperlink ref="F136" r:id="rId4" display="https://podminky.urs.cz/item/CS_URS_2022_01/171152501"/>
    <hyperlink ref="F140" r:id="rId5" display="https://podminky.urs.cz/item/CS_URS_2022_01/171201221"/>
    <hyperlink ref="F144" r:id="rId6" display="https://podminky.urs.cz/item/CS_URS_2022_01/171251201"/>
    <hyperlink ref="F148" r:id="rId7" display="https://podminky.urs.cz/item/CS_URS_2022_01/212572111"/>
    <hyperlink ref="F153" r:id="rId8" display="https://podminky.urs.cz/item/CS_URS_2022_01/212755214"/>
    <hyperlink ref="F157" r:id="rId9" display="https://podminky.urs.cz/item/CS_URS_2022_01/212755215"/>
    <hyperlink ref="F160" r:id="rId10" display="https://podminky.urs.cz/item/CS_URS_2022_01/213141112"/>
    <hyperlink ref="F166" r:id="rId11" display="https://podminky.urs.cz/item/CS_URS_2022_01/271532212"/>
    <hyperlink ref="F170" r:id="rId12" display="https://podminky.urs.cz/item/CS_URS_2022_01/272353102"/>
    <hyperlink ref="F173" r:id="rId13" display="https://podminky.urs.cz/item/CS_URS_2022_01/273313611"/>
    <hyperlink ref="F178" r:id="rId14" display="https://podminky.urs.cz/item/CS_URS_2022_01/273321511"/>
    <hyperlink ref="F182" r:id="rId15" display="https://podminky.urs.cz/item/CS_URS_2022_01/273351121"/>
    <hyperlink ref="F186" r:id="rId16" display="https://podminky.urs.cz/item/CS_URS_2022_01/273351122"/>
    <hyperlink ref="F189" r:id="rId17" display="https://podminky.urs.cz/item/CS_URS_2022_01/273362021"/>
    <hyperlink ref="F194" r:id="rId18" display="https://podminky.urs.cz/item/CS_URS_2022_01/274313711"/>
    <hyperlink ref="F203" r:id="rId19" display="https://podminky.urs.cz/item/CS_URS_2022_01/274321511"/>
    <hyperlink ref="F211" r:id="rId20" display="https://podminky.urs.cz/item/CS_URS_2022_01/274351121"/>
    <hyperlink ref="F217" r:id="rId21" display="https://podminky.urs.cz/item/CS_URS_2022_01/274351122"/>
    <hyperlink ref="F220" r:id="rId22" display="https://podminky.urs.cz/item/CS_URS_2022_01/274361821"/>
    <hyperlink ref="F226" r:id="rId23" display="https://podminky.urs.cz/item/CS_URS_2022_01/279113134"/>
    <hyperlink ref="F232" r:id="rId24" display="https://podminky.urs.cz/item/CS_URS_2022_01/279361821"/>
    <hyperlink ref="F239" r:id="rId25" display="https://podminky.urs.cz/item/CS_URS_2022_01/310239211"/>
    <hyperlink ref="F245" r:id="rId26" display="https://podminky.urs.cz/item/CS_URS_2022_01/311113134"/>
    <hyperlink ref="F249" r:id="rId27" display="https://podminky.urs.cz/item/CS_URS_2022_01/311321611"/>
    <hyperlink ref="F274" r:id="rId28" display="https://podminky.urs.cz/item/CS_URS_2022_01/311351121"/>
    <hyperlink ref="F299" r:id="rId29" display="https://podminky.urs.cz/item/CS_URS_2022_01/311351122"/>
    <hyperlink ref="F302" r:id="rId30" display="https://podminky.urs.cz/item/CS_URS_2022_01/311361821"/>
    <hyperlink ref="F308" r:id="rId31" display="https://podminky.urs.cz/item/CS_URS_2022_01/315231177"/>
    <hyperlink ref="F321" r:id="rId32" display="https://podminky.urs.cz/item/CS_URS_2022_01/317168011"/>
    <hyperlink ref="F326" r:id="rId33" display="https://podminky.urs.cz/item/CS_URS_2022_01/317168012"/>
    <hyperlink ref="F333" r:id="rId34" display="https://podminky.urs.cz/item/CS_URS_2022_01/317168016"/>
    <hyperlink ref="F336" r:id="rId35" display="https://podminky.urs.cz/item/CS_URS_2022_01/317941123"/>
    <hyperlink ref="F346" r:id="rId36" display="https://podminky.urs.cz/item/CS_URS_2022_01/330321610"/>
    <hyperlink ref="F352" r:id="rId37" display="https://podminky.urs.cz/item/CS_URS_2022_01/331351121"/>
    <hyperlink ref="F358" r:id="rId38" display="https://podminky.urs.cz/item/CS_URS_2022_01/331351122"/>
    <hyperlink ref="F361" r:id="rId39" display="https://podminky.urs.cz/item/CS_URS_2022_01/331361821"/>
    <hyperlink ref="F367" r:id="rId40" display="https://podminky.urs.cz/item/CS_URS_2022_01/342244101"/>
    <hyperlink ref="F371" r:id="rId41" display="https://podminky.urs.cz/item/CS_URS_2022_01/342244111"/>
    <hyperlink ref="F387" r:id="rId42" display="https://podminky.urs.cz/item/CS_URS_2022_01/411321414"/>
    <hyperlink ref="F394" r:id="rId43" display="https://podminky.urs.cz/item/CS_URS_2022_01/411321616"/>
    <hyperlink ref="F401" r:id="rId44" display="https://podminky.urs.cz/item/CS_URS_2022_01/411351011"/>
    <hyperlink ref="F411" r:id="rId45" display="https://podminky.urs.cz/item/CS_URS_2022_01/411351012"/>
    <hyperlink ref="F414" r:id="rId46" display="https://podminky.urs.cz/item/CS_URS_2022_01/411354313"/>
    <hyperlink ref="F418" r:id="rId47" display="https://podminky.urs.cz/item/CS_URS_2022_01/411354314"/>
    <hyperlink ref="F421" r:id="rId48" display="https://podminky.urs.cz/item/CS_URS_2022_01/411361821"/>
    <hyperlink ref="F433" r:id="rId49" display="https://podminky.urs.cz/item/CS_URS_2022_01/413321616"/>
    <hyperlink ref="F438" r:id="rId50" display="https://podminky.urs.cz/item/CS_URS_2022_01/413351111"/>
    <hyperlink ref="F444" r:id="rId51" display="https://podminky.urs.cz/item/CS_URS_2022_01/413351112"/>
    <hyperlink ref="F447" r:id="rId52" display="https://podminky.urs.cz/item/CS_URS_2022_01/413352111"/>
    <hyperlink ref="F450" r:id="rId53" display="https://podminky.urs.cz/item/CS_URS_2022_01/413352112"/>
    <hyperlink ref="F453" r:id="rId54" display="https://podminky.urs.cz/item/CS_URS_2022_01/413361821"/>
    <hyperlink ref="F461" r:id="rId55" display="https://podminky.urs.cz/item/CS_URS_2022_01/612341121"/>
    <hyperlink ref="F479" r:id="rId56" display="https://podminky.urs.cz/item/CS_URS_2022_01/612341191"/>
    <hyperlink ref="F482" r:id="rId57" display="https://podminky.urs.cz/item/CS_URS_2022_01/621272081"/>
    <hyperlink ref="F491" r:id="rId58" display="https://podminky.urs.cz/item/CS_URS_2022_01/621511062"/>
    <hyperlink ref="F494" r:id="rId59" display="https://podminky.urs.cz/item/CS_URS_2022_01/622142001"/>
    <hyperlink ref="F505" r:id="rId60" display="https://podminky.urs.cz/item/CS_URS_2022_01/622143004"/>
    <hyperlink ref="F514" r:id="rId61" display="https://podminky.urs.cz/item/CS_URS_2022_01/622143005"/>
    <hyperlink ref="F522" r:id="rId62" display="https://podminky.urs.cz/item/CS_URS_2022_01/622151001"/>
    <hyperlink ref="F528" r:id="rId63" display="https://podminky.urs.cz/item/CS_URS_2022_01/622151011"/>
    <hyperlink ref="F534" r:id="rId64" display="https://podminky.urs.cz/item/CS_URS_2022_01/622211011"/>
    <hyperlink ref="F542" r:id="rId65" display="https://podminky.urs.cz/item/CS_URS_2022_01/622211021"/>
    <hyperlink ref="F551" r:id="rId66" display="https://podminky.urs.cz/item/CS_URS_2022_01/622221141"/>
    <hyperlink ref="F564" r:id="rId67" display="https://podminky.urs.cz/item/CS_URS_2022_01/622222051"/>
    <hyperlink ref="F573" r:id="rId68" display="https://podminky.urs.cz/item/CS_URS_2022_01/622251105"/>
    <hyperlink ref="F576" r:id="rId69" display="https://podminky.urs.cz/item/CS_URS_2022_01/622252001"/>
    <hyperlink ref="F587" r:id="rId70" display="https://podminky.urs.cz/item/CS_URS_2022_01/622252002"/>
    <hyperlink ref="F598" r:id="rId71" display="https://podminky.urs.cz/item/CS_URS_2022_01/622272081"/>
    <hyperlink ref="F613" r:id="rId72" display="https://podminky.urs.cz/item/CS_URS_2022_01/622272091"/>
    <hyperlink ref="F639" r:id="rId73" display="https://podminky.urs.cz/item/CS_URS_2022_01/622511052"/>
    <hyperlink ref="F642" r:id="rId74" display="https://podminky.urs.cz/item/CS_URS_2022_01/622511102"/>
    <hyperlink ref="F647" r:id="rId75" display="https://podminky.urs.cz/item/CS_URS_2022_01/622531022"/>
    <hyperlink ref="F658" r:id="rId76" display="https://podminky.urs.cz/item/CS_URS_2022_01/632441213"/>
    <hyperlink ref="F664" r:id="rId77" display="https://podminky.urs.cz/item/CS_URS_2022_01/632481213"/>
    <hyperlink ref="F667" r:id="rId78" display="https://podminky.urs.cz/item/CS_URS_2022_01/633811111"/>
    <hyperlink ref="F670" r:id="rId79" display="https://podminky.urs.cz/item/CS_URS_2022_01/634112112"/>
    <hyperlink ref="F678" r:id="rId80" display="https://podminky.urs.cz/item/CS_URS_2022_01/637121112"/>
    <hyperlink ref="F682" r:id="rId81" display="https://podminky.urs.cz/item/CS_URS_2022_01/637311121"/>
    <hyperlink ref="F687" r:id="rId82" display="https://podminky.urs.cz/item/CS_URS_2022_01/941111122"/>
    <hyperlink ref="F691" r:id="rId83" display="https://podminky.urs.cz/item/CS_URS_2022_01/941111222"/>
    <hyperlink ref="F695" r:id="rId84" display="https://podminky.urs.cz/item/CS_URS_2022_01/941111822"/>
    <hyperlink ref="F698" r:id="rId85" display="https://podminky.urs.cz/item/CS_URS_2022_01/944511111"/>
    <hyperlink ref="F701" r:id="rId86" display="https://podminky.urs.cz/item/CS_URS_2022_01/944511211"/>
    <hyperlink ref="F704" r:id="rId87" display="https://podminky.urs.cz/item/CS_URS_2022_01/949101111"/>
    <hyperlink ref="F707" r:id="rId88" display="https://podminky.urs.cz/item/CS_URS_2022_01/952901111"/>
    <hyperlink ref="F713" r:id="rId89" display="https://podminky.urs.cz/item/CS_URS_2022_01/953943212"/>
    <hyperlink ref="F720" r:id="rId90" display="https://podminky.urs.cz/item/CS_URS_2022_01/967031142"/>
    <hyperlink ref="F724" r:id="rId91" display="https://podminky.urs.cz/item/CS_URS_2022_01/968072247"/>
    <hyperlink ref="F732" r:id="rId92" display="https://podminky.urs.cz/item/CS_URS_2022_01/997013501"/>
    <hyperlink ref="F735" r:id="rId93" display="https://podminky.urs.cz/item/CS_URS_2022_01/997013509"/>
    <hyperlink ref="F739" r:id="rId94" display="https://podminky.urs.cz/item/CS_URS_2022_01/997013603"/>
    <hyperlink ref="F742" r:id="rId95" display="https://podminky.urs.cz/item/CS_URS_2022_01/997013631"/>
    <hyperlink ref="F746" r:id="rId96" display="https://podminky.urs.cz/item/CS_URS_2022_01/998011003"/>
    <hyperlink ref="F751" r:id="rId97" display="https://podminky.urs.cz/item/CS_URS_2022_01/711111001"/>
    <hyperlink ref="F758" r:id="rId98" display="https://podminky.urs.cz/item/CS_URS_2022_01/711112001"/>
    <hyperlink ref="F767" r:id="rId99" display="https://podminky.urs.cz/item/CS_URS_2022_01/711141559"/>
    <hyperlink ref="F776" r:id="rId100" display="https://podminky.urs.cz/item/CS_URS_2022_01/711142559"/>
    <hyperlink ref="F785" r:id="rId101" display="https://podminky.urs.cz/item/CS_URS_2022_01/711747288"/>
    <hyperlink ref="F792" r:id="rId102" display="https://podminky.urs.cz/item/CS_URS_2022_01/998711103"/>
    <hyperlink ref="F796" r:id="rId103" display="https://podminky.urs.cz/item/CS_URS_2022_01/712311101"/>
    <hyperlink ref="F806" r:id="rId104" display="https://podminky.urs.cz/item/CS_URS_2022_01/712341559"/>
    <hyperlink ref="F816" r:id="rId105" display="https://podminky.urs.cz/item/CS_URS_2022_01/712361301"/>
    <hyperlink ref="F824" r:id="rId106" display="https://podminky.urs.cz/item/CS_URS_2022_01/712363101"/>
    <hyperlink ref="F830" r:id="rId107" display="https://podminky.urs.cz/item/CS_URS_2022_01/712363552"/>
    <hyperlink ref="F837" r:id="rId108" display="https://podminky.urs.cz/item/CS_URS_2022_01/712393001"/>
    <hyperlink ref="F842" r:id="rId109" display="https://podminky.urs.cz/item/CS_URS_2022_01/712394002"/>
    <hyperlink ref="F851" r:id="rId110" display="https://podminky.urs.cz/item/CS_URS_2022_01/712771101"/>
    <hyperlink ref="F857" r:id="rId111" display="https://podminky.urs.cz/item/CS_URS_2022_01/712771223"/>
    <hyperlink ref="F874" r:id="rId112" display="https://podminky.urs.cz/item/CS_URS_2022_01/712771255"/>
    <hyperlink ref="F879" r:id="rId113" display="https://podminky.urs.cz/item/CS_URS_2022_01/712771271"/>
    <hyperlink ref="F899" r:id="rId114" display="https://podminky.urs.cz/item/CS_URS_2022_01/712771411"/>
    <hyperlink ref="F905" r:id="rId115" display="https://podminky.urs.cz/item/CS_URS_2022_01/712771521"/>
    <hyperlink ref="F910" r:id="rId116" display="https://podminky.urs.cz/item/CS_URS_2022_01/712861702"/>
    <hyperlink ref="F921" r:id="rId117" display="https://podminky.urs.cz/item/CS_URS_2022_01/998712103"/>
    <hyperlink ref="F925" r:id="rId118" display="https://podminky.urs.cz/item/CS_URS_2022_01/713121111"/>
    <hyperlink ref="F940" r:id="rId119" display="https://podminky.urs.cz/item/CS_URS_2022_01/713121121"/>
    <hyperlink ref="F949" r:id="rId120" display="https://podminky.urs.cz/item/CS_URS_2022_01/713131121"/>
    <hyperlink ref="F961" r:id="rId121" display="https://podminky.urs.cz/item/CS_URS_2022_01/713141131"/>
    <hyperlink ref="F969" r:id="rId122" display="https://podminky.urs.cz/item/CS_URS_2022_01/713141331"/>
    <hyperlink ref="F976" r:id="rId123" display="https://podminky.urs.cz/item/CS_URS_2022_01/713141356"/>
    <hyperlink ref="F985" r:id="rId124" display="https://podminky.urs.cz/item/CS_URS_2022_01/998713103"/>
    <hyperlink ref="F991" r:id="rId125" display="https://podminky.urs.cz/item/CS_URS_2022_01/714121013"/>
    <hyperlink ref="F1000" r:id="rId126" display="https://podminky.urs.cz/item/CS_URS_2022_01/714123002"/>
    <hyperlink ref="F1012" r:id="rId127" display="https://podminky.urs.cz/item/CS_URS_2022_01/998714103"/>
    <hyperlink ref="F1016" r:id="rId128" display="https://podminky.urs.cz/item/CS_URS_2022_01/751398024"/>
    <hyperlink ref="F1025" r:id="rId129" display="https://podminky.urs.cz/item/CS_URS_2022_01/762083111"/>
    <hyperlink ref="F1028" r:id="rId130" display="https://podminky.urs.cz/item/CS_URS_2022_01/762341210"/>
    <hyperlink ref="F1038" r:id="rId131" display="https://podminky.urs.cz/item/CS_URS_2022_01/762342211"/>
    <hyperlink ref="F1047" r:id="rId132" display="https://podminky.urs.cz/item/CS_URS_2022_01/762361312"/>
    <hyperlink ref="F1057" r:id="rId133" display="https://podminky.urs.cz/item/CS_URS_2022_01/762713150"/>
    <hyperlink ref="F1066" r:id="rId134" display="https://podminky.urs.cz/item/CS_URS_2022_01/762795000"/>
    <hyperlink ref="F1070" r:id="rId135" display="https://podminky.urs.cz/item/CS_URS_2022_01/998762103"/>
    <hyperlink ref="F1074" r:id="rId136" display="https://podminky.urs.cz/item/CS_URS_2022_01/763111341"/>
    <hyperlink ref="F1079" r:id="rId137" display="https://podminky.urs.cz/item/CS_URS_2022_01/763111717"/>
    <hyperlink ref="F1082" r:id="rId138" display="https://podminky.urs.cz/item/CS_URS_2022_01/763111771"/>
    <hyperlink ref="F1085" r:id="rId139" display="https://podminky.urs.cz/item/CS_URS_2022_01/763113321"/>
    <hyperlink ref="F1105" r:id="rId140" display="https://podminky.urs.cz/item/CS_URS_2022_01/763121714"/>
    <hyperlink ref="F1111" r:id="rId141" display="https://podminky.urs.cz/item/CS_URS_2022_01/763121761"/>
    <hyperlink ref="F1114" r:id="rId142" display="https://podminky.urs.cz/item/CS_URS_2022_01/763131411"/>
    <hyperlink ref="F1122" r:id="rId143" display="https://podminky.urs.cz/item/CS_URS_2022_01/763131714"/>
    <hyperlink ref="F1126" r:id="rId144" display="https://podminky.urs.cz/item/CS_URS_2022_01/763131765"/>
    <hyperlink ref="F1129" r:id="rId145" display="https://podminky.urs.cz/item/CS_URS_2022_01/763131771"/>
    <hyperlink ref="F1132" r:id="rId146" display="https://podminky.urs.cz/item/CS_URS_2022_01/763135102"/>
    <hyperlink ref="F1141" r:id="rId147" display="https://podminky.urs.cz/item/CS_URS_2022_01/763164751"/>
    <hyperlink ref="F1147" r:id="rId148" display="https://podminky.urs.cz/item/CS_URS_2022_01/763172322"/>
    <hyperlink ref="F1153" r:id="rId149" display="https://podminky.urs.cz/item/CS_URS_2022_01/763172355"/>
    <hyperlink ref="F1158" r:id="rId150" display="https://podminky.urs.cz/item/CS_URS_2022_01/998763303"/>
    <hyperlink ref="F1163" r:id="rId151" display="https://podminky.urs.cz/item/CS_URS_2022_01/764002851"/>
    <hyperlink ref="F1166" r:id="rId152" display="https://podminky.urs.cz/item/CS_URS_2022_01/764225402"/>
    <hyperlink ref="F1174" r:id="rId153" display="https://podminky.urs.cz/item/CS_URS_2022_01/764225409"/>
    <hyperlink ref="F1182" r:id="rId154" display="https://podminky.urs.cz/item/CS_URS_2022_01/764226443"/>
    <hyperlink ref="F1190" r:id="rId155" display="https://podminky.urs.cz/item/CS_URS_2022_01/764226444"/>
    <hyperlink ref="F1196" r:id="rId156" display="https://podminky.urs.cz/item/CS_URS_2022_01/764226445"/>
    <hyperlink ref="F1202" r:id="rId157" display="https://podminky.urs.cz/item/CS_URS_2022_01/764228425"/>
    <hyperlink ref="F1208" r:id="rId158" display="https://podminky.urs.cz/item/CS_URS_2022_01/764228427"/>
    <hyperlink ref="F1214" r:id="rId159" display="https://podminky.urs.cz/item/CS_URS_2022_01/764228431"/>
    <hyperlink ref="F1222" r:id="rId160" display="https://podminky.urs.cz/item/CS_URS_2022_01/764321403"/>
    <hyperlink ref="F1228" r:id="rId161" display="https://podminky.urs.cz/item/CS_URS_2022_01/764321404"/>
    <hyperlink ref="F1234" r:id="rId162" display="https://podminky.urs.cz/item/CS_URS_2022_01/764321406"/>
    <hyperlink ref="F1240" r:id="rId163" display="https://podminky.urs.cz/item/CS_URS_2022_01/764525411"/>
    <hyperlink ref="F1246" r:id="rId164" display="https://podminky.urs.cz/item/CS_URS_2022_01/764528422"/>
    <hyperlink ref="F1252" r:id="rId165" display="https://podminky.urs.cz/item/CS_URS_2022_01/998764103"/>
    <hyperlink ref="F1256" r:id="rId166" display="https://podminky.urs.cz/item/CS_URS_2022_01/766660171"/>
    <hyperlink ref="F1274" r:id="rId167" display="https://podminky.urs.cz/item/CS_URS_2022_01/766660172"/>
    <hyperlink ref="F1282" r:id="rId168" display="https://podminky.urs.cz/item/CS_URS_2022_01/766660182"/>
    <hyperlink ref="F1295" r:id="rId169" display="https://podminky.urs.cz/item/CS_URS_2022_01/766660183"/>
    <hyperlink ref="F1303" r:id="rId170" display="https://podminky.urs.cz/item/CS_URS_2022_01/766660716"/>
    <hyperlink ref="F1308" r:id="rId171" display="https://podminky.urs.cz/item/CS_URS_2022_01/766660728"/>
    <hyperlink ref="F1313" r:id="rId172" display="https://podminky.urs.cz/item/CS_URS_2022_01/766660729"/>
    <hyperlink ref="F1318" r:id="rId173" display="https://podminky.urs.cz/item/CS_URS_2022_01/766660731"/>
    <hyperlink ref="F1323" r:id="rId174" display="https://podminky.urs.cz/item/CS_URS_2022_01/766660733"/>
    <hyperlink ref="F1328" r:id="rId175" display="https://podminky.urs.cz/item/CS_URS_2022_01/766682111"/>
    <hyperlink ref="F1333" r:id="rId176" display="https://podminky.urs.cz/item/CS_URS_2022_01/766682211"/>
    <hyperlink ref="F1338" r:id="rId177" display="https://podminky.urs.cz/item/CS_URS_2022_01/766682212"/>
    <hyperlink ref="F1343" r:id="rId178" display="https://podminky.urs.cz/item/CS_URS_2022_01/766682221"/>
    <hyperlink ref="F1348" r:id="rId179" display="https://podminky.urs.cz/item/CS_URS_2022_01/766694122"/>
    <hyperlink ref="F1356" r:id="rId180" display="https://podminky.urs.cz/item/CS_URS_2022_01/766694123"/>
    <hyperlink ref="F1372" r:id="rId181" display="https://podminky.urs.cz/item/CS_URS_2022_01/766694124"/>
    <hyperlink ref="F1382" r:id="rId182" display="https://podminky.urs.cz/item/CS_URS_2022_01/766694125"/>
    <hyperlink ref="F1404" r:id="rId183" display="https://podminky.urs.cz/item/CS_URS_2022_01/998766103"/>
    <hyperlink ref="F1410" r:id="rId184" display="https://podminky.urs.cz/item/CS_URS_2022_01/767154130"/>
    <hyperlink ref="F1417" r:id="rId185" display="https://podminky.urs.cz/item/CS_URS_2022_01/767154210"/>
    <hyperlink ref="F1424" r:id="rId186" display="https://podminky.urs.cz/item/CS_URS_2022_01/767159110"/>
    <hyperlink ref="F1427" r:id="rId187" display="https://podminky.urs.cz/item/CS_URS_2022_01/767316311"/>
    <hyperlink ref="F1440" r:id="rId188" display="https://podminky.urs.cz/item/CS_URS_2022_01/767316314"/>
    <hyperlink ref="F1448" r:id="rId189" display="https://podminky.urs.cz/item/CS_URS_2022_01/767330112"/>
    <hyperlink ref="F1456" r:id="rId190" display="https://podminky.urs.cz/item/CS_URS_2022_01/767531111"/>
    <hyperlink ref="F1471" r:id="rId191" display="https://podminky.urs.cz/item/CS_URS_2022_01/766629613"/>
    <hyperlink ref="F1495" r:id="rId192" display="https://podminky.urs.cz/item/CS_URS_2022_01/767627306"/>
    <hyperlink ref="F1506" r:id="rId193" display="https://podminky.urs.cz/item/CS_URS_2022_01/767627307"/>
    <hyperlink ref="F1509" r:id="rId194" display="https://podminky.urs.cz/item/CS_URS_2022_01/767640222"/>
    <hyperlink ref="F1517" r:id="rId195" display="https://podminky.urs.cz/item/CS_URS_2022_01/767640223"/>
    <hyperlink ref="F1525" r:id="rId196" display="https://podminky.urs.cz/item/CS_URS_2022_01/767640311"/>
    <hyperlink ref="F1532" r:id="rId197" display="https://podminky.urs.cz/item/CS_URS_2022_01/767721120"/>
    <hyperlink ref="F1551" r:id="rId198" display="https://podminky.urs.cz/item/CS_URS_2022_01/767861011"/>
    <hyperlink ref="F1582" r:id="rId199" display="https://podminky.urs.cz/item/CS_URS_2022_01/998767103"/>
    <hyperlink ref="F1586" r:id="rId200" display="https://podminky.urs.cz/item/CS_URS_2022_01/771121011"/>
    <hyperlink ref="F1595" r:id="rId201" display="https://podminky.urs.cz/item/CS_URS_2022_01/771474112"/>
    <hyperlink ref="F1612" r:id="rId202" display="https://podminky.urs.cz/item/CS_URS_2022_01/771574111"/>
    <hyperlink ref="F1624" r:id="rId203" display="https://podminky.urs.cz/item/CS_URS_2022_01/771577133"/>
    <hyperlink ref="F1627" r:id="rId204" display="https://podminky.urs.cz/item/CS_URS_2022_01/771592011"/>
    <hyperlink ref="F1630" r:id="rId205" display="https://podminky.urs.cz/item/CS_URS_2022_01/998771103"/>
    <hyperlink ref="F1636" r:id="rId206" display="https://podminky.urs.cz/item/CS_URS_2022_01/776121111"/>
    <hyperlink ref="F1639" r:id="rId207" display="https://podminky.urs.cz/item/CS_URS_2022_01/776141111"/>
    <hyperlink ref="F1642" r:id="rId208" display="https://podminky.urs.cz/item/CS_URS_2022_01/776221111"/>
    <hyperlink ref="F1651" r:id="rId209" display="https://podminky.urs.cz/item/CS_URS_2022_01/776421111"/>
    <hyperlink ref="F1679" r:id="rId210" display="https://podminky.urs.cz/item/CS_URS_2022_01/776991121"/>
    <hyperlink ref="F1682" r:id="rId211" display="https://podminky.urs.cz/item/CS_URS_2022_01/998776103"/>
    <hyperlink ref="F1686" r:id="rId212" display="https://podminky.urs.cz/item/CS_URS_2022_01/781121011"/>
    <hyperlink ref="F1695" r:id="rId213" display="https://podminky.urs.cz/item/CS_URS_2022_01/781474111"/>
    <hyperlink ref="F1719" r:id="rId214" display="https://podminky.urs.cz/item/CS_URS_2022_01/781477113"/>
    <hyperlink ref="F1722" r:id="rId215" display="https://podminky.urs.cz/item/CS_URS_2022_01/781494511"/>
    <hyperlink ref="F1741" r:id="rId216" display="https://podminky.urs.cz/item/CS_URS_2022_01/781495211"/>
    <hyperlink ref="F1744" r:id="rId217" display="https://podminky.urs.cz/item/CS_URS_2022_01/998781103"/>
    <hyperlink ref="F1751" r:id="rId218" display="https://podminky.urs.cz/item/CS_URS_2022_01/784211101"/>
    <hyperlink ref="F1757" r:id="rId219" display="https://podminky.urs.cz/item/CS_URS_2022_01/78422114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2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2:BM43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157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171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2" t="str">
        <f>'Rekapitulace stavby'!K6</f>
        <v>Přístavba objektu SOŠ a SOU Kladno</v>
      </c>
      <c r="F7" s="333"/>
      <c r="G7" s="333"/>
      <c r="H7" s="333"/>
      <c r="L7" s="21"/>
    </row>
    <row r="8" spans="2:12" ht="12.75">
      <c r="B8" s="21"/>
      <c r="D8" s="28" t="s">
        <v>172</v>
      </c>
      <c r="L8" s="21"/>
    </row>
    <row r="9" spans="2:12" ht="16.5" customHeight="1">
      <c r="B9" s="21"/>
      <c r="E9" s="332" t="s">
        <v>1576</v>
      </c>
      <c r="F9" s="310"/>
      <c r="G9" s="310"/>
      <c r="H9" s="310"/>
      <c r="L9" s="21"/>
    </row>
    <row r="10" spans="2:12" ht="12" customHeight="1">
      <c r="B10" s="21"/>
      <c r="D10" s="28" t="s">
        <v>174</v>
      </c>
      <c r="L10" s="21"/>
    </row>
    <row r="11" spans="2:12" s="1" customFormat="1" ht="16.5" customHeight="1">
      <c r="B11" s="33"/>
      <c r="E11" s="319" t="s">
        <v>175</v>
      </c>
      <c r="F11" s="334"/>
      <c r="G11" s="334"/>
      <c r="H11" s="334"/>
      <c r="L11" s="33"/>
    </row>
    <row r="12" spans="2:12" s="1" customFormat="1" ht="12" customHeight="1">
      <c r="B12" s="33"/>
      <c r="D12" s="28" t="s">
        <v>176</v>
      </c>
      <c r="L12" s="33"/>
    </row>
    <row r="13" spans="2:12" s="1" customFormat="1" ht="16.5" customHeight="1">
      <c r="B13" s="33"/>
      <c r="E13" s="311" t="s">
        <v>526</v>
      </c>
      <c r="F13" s="334"/>
      <c r="G13" s="334"/>
      <c r="H13" s="334"/>
      <c r="L13" s="33"/>
    </row>
    <row r="14" spans="2:12" s="1" customFormat="1" ht="12">
      <c r="B14" s="33"/>
      <c r="L14" s="33"/>
    </row>
    <row r="15" spans="2:12" s="1" customFormat="1" ht="12" customHeight="1">
      <c r="B15" s="33"/>
      <c r="D15" s="28" t="s">
        <v>18</v>
      </c>
      <c r="F15" s="26" t="s">
        <v>19</v>
      </c>
      <c r="I15" s="28" t="s">
        <v>20</v>
      </c>
      <c r="J15" s="26" t="s">
        <v>19</v>
      </c>
      <c r="L15" s="33"/>
    </row>
    <row r="16" spans="2:12" s="1" customFormat="1" ht="12" customHeight="1">
      <c r="B16" s="33"/>
      <c r="D16" s="28" t="s">
        <v>21</v>
      </c>
      <c r="F16" s="26" t="s">
        <v>22</v>
      </c>
      <c r="I16" s="28" t="s">
        <v>23</v>
      </c>
      <c r="J16" s="50" t="str">
        <f>'Rekapitulace stavby'!AN8</f>
        <v>19. 9. 2023</v>
      </c>
      <c r="L16" s="33"/>
    </row>
    <row r="17" spans="2:12" s="1" customFormat="1" ht="10.9" customHeight="1">
      <c r="B17" s="33"/>
      <c r="L17" s="33"/>
    </row>
    <row r="18" spans="2:12" s="1" customFormat="1" ht="12" customHeight="1">
      <c r="B18" s="33"/>
      <c r="D18" s="28" t="s">
        <v>25</v>
      </c>
      <c r="I18" s="28" t="s">
        <v>26</v>
      </c>
      <c r="J18" s="26" t="s">
        <v>19</v>
      </c>
      <c r="L18" s="33"/>
    </row>
    <row r="19" spans="2:12" s="1" customFormat="1" ht="18" customHeight="1">
      <c r="B19" s="33"/>
      <c r="E19" s="26" t="s">
        <v>27</v>
      </c>
      <c r="I19" s="28" t="s">
        <v>28</v>
      </c>
      <c r="J19" s="26" t="s">
        <v>19</v>
      </c>
      <c r="L19" s="33"/>
    </row>
    <row r="20" spans="2:12" s="1" customFormat="1" ht="6.95" customHeight="1">
      <c r="B20" s="33"/>
      <c r="L20" s="33"/>
    </row>
    <row r="21" spans="2:12" s="1" customFormat="1" ht="12" customHeight="1">
      <c r="B21" s="33"/>
      <c r="D21" s="28" t="s">
        <v>29</v>
      </c>
      <c r="I21" s="28" t="s">
        <v>26</v>
      </c>
      <c r="J21" s="29" t="str">
        <f>'Rekapitulace stavby'!AN13</f>
        <v>Vyplň údaj</v>
      </c>
      <c r="L21" s="33"/>
    </row>
    <row r="22" spans="2:12" s="1" customFormat="1" ht="18" customHeight="1">
      <c r="B22" s="33"/>
      <c r="E22" s="335" t="str">
        <f>'Rekapitulace stavby'!E14</f>
        <v>Vyplň údaj</v>
      </c>
      <c r="F22" s="324"/>
      <c r="G22" s="324"/>
      <c r="H22" s="324"/>
      <c r="I22" s="28" t="s">
        <v>28</v>
      </c>
      <c r="J22" s="29" t="str">
        <f>'Rekapitulace stavby'!AN14</f>
        <v>Vyplň údaj</v>
      </c>
      <c r="L22" s="33"/>
    </row>
    <row r="23" spans="2:12" s="1" customFormat="1" ht="6.95" customHeight="1">
      <c r="B23" s="33"/>
      <c r="L23" s="33"/>
    </row>
    <row r="24" spans="2:12" s="1" customFormat="1" ht="12" customHeight="1">
      <c r="B24" s="33"/>
      <c r="D24" s="28" t="s">
        <v>31</v>
      </c>
      <c r="I24" s="28" t="s">
        <v>26</v>
      </c>
      <c r="J24" s="26" t="s">
        <v>32</v>
      </c>
      <c r="L24" s="33"/>
    </row>
    <row r="25" spans="2:12" s="1" customFormat="1" ht="18" customHeight="1">
      <c r="B25" s="33"/>
      <c r="E25" s="26" t="s">
        <v>33</v>
      </c>
      <c r="I25" s="28" t="s">
        <v>28</v>
      </c>
      <c r="J25" s="26" t="s">
        <v>34</v>
      </c>
      <c r="L25" s="33"/>
    </row>
    <row r="26" spans="2:12" s="1" customFormat="1" ht="6.95" customHeight="1">
      <c r="B26" s="33"/>
      <c r="L26" s="33"/>
    </row>
    <row r="27" spans="2:12" s="1" customFormat="1" ht="12" customHeight="1">
      <c r="B27" s="33"/>
      <c r="D27" s="28" t="s">
        <v>36</v>
      </c>
      <c r="I27" s="28" t="s">
        <v>26</v>
      </c>
      <c r="J27" s="26" t="s">
        <v>19</v>
      </c>
      <c r="L27" s="33"/>
    </row>
    <row r="28" spans="2:12" s="1" customFormat="1" ht="18" customHeight="1">
      <c r="B28" s="33"/>
      <c r="E28" s="26" t="s">
        <v>37</v>
      </c>
      <c r="I28" s="28" t="s">
        <v>28</v>
      </c>
      <c r="J28" s="26" t="s">
        <v>19</v>
      </c>
      <c r="L28" s="33"/>
    </row>
    <row r="29" spans="2:12" s="1" customFormat="1" ht="6.95" customHeight="1">
      <c r="B29" s="33"/>
      <c r="L29" s="33"/>
    </row>
    <row r="30" spans="2:12" s="1" customFormat="1" ht="12" customHeight="1">
      <c r="B30" s="33"/>
      <c r="D30" s="28" t="s">
        <v>38</v>
      </c>
      <c r="L30" s="33"/>
    </row>
    <row r="31" spans="2:12" s="7" customFormat="1" ht="143.25" customHeight="1">
      <c r="B31" s="92"/>
      <c r="E31" s="328" t="s">
        <v>39</v>
      </c>
      <c r="F31" s="328"/>
      <c r="G31" s="328"/>
      <c r="H31" s="328"/>
      <c r="L31" s="92"/>
    </row>
    <row r="32" spans="2:12" s="1" customFormat="1" ht="6.95" customHeight="1">
      <c r="B32" s="33"/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25.35" customHeight="1">
      <c r="B34" s="33"/>
      <c r="D34" s="93" t="s">
        <v>40</v>
      </c>
      <c r="J34" s="64">
        <f>ROUND(J102,2)</f>
        <v>0</v>
      </c>
      <c r="L34" s="33"/>
    </row>
    <row r="35" spans="2:12" s="1" customFormat="1" ht="6.95" customHeight="1">
      <c r="B35" s="33"/>
      <c r="D35" s="51"/>
      <c r="E35" s="51"/>
      <c r="F35" s="51"/>
      <c r="G35" s="51"/>
      <c r="H35" s="51"/>
      <c r="I35" s="51"/>
      <c r="J35" s="51"/>
      <c r="K35" s="51"/>
      <c r="L35" s="33"/>
    </row>
    <row r="36" spans="2:12" s="1" customFormat="1" ht="14.45" customHeight="1">
      <c r="B36" s="33"/>
      <c r="F36" s="36" t="s">
        <v>42</v>
      </c>
      <c r="I36" s="36" t="s">
        <v>41</v>
      </c>
      <c r="J36" s="36" t="s">
        <v>43</v>
      </c>
      <c r="L36" s="33"/>
    </row>
    <row r="37" spans="2:12" s="1" customFormat="1" ht="14.45" customHeight="1">
      <c r="B37" s="33"/>
      <c r="D37" s="53" t="s">
        <v>44</v>
      </c>
      <c r="E37" s="28" t="s">
        <v>45</v>
      </c>
      <c r="F37" s="83">
        <f>ROUND((SUM(BE102:BE436)),2)</f>
        <v>0</v>
      </c>
      <c r="I37" s="94">
        <v>0.21</v>
      </c>
      <c r="J37" s="83">
        <f>ROUND(((SUM(BE102:BE436))*I37),2)</f>
        <v>0</v>
      </c>
      <c r="L37" s="33"/>
    </row>
    <row r="38" spans="2:12" s="1" customFormat="1" ht="14.45" customHeight="1">
      <c r="B38" s="33"/>
      <c r="E38" s="28" t="s">
        <v>46</v>
      </c>
      <c r="F38" s="83">
        <f>ROUND((SUM(BF102:BF436)),2)</f>
        <v>0</v>
      </c>
      <c r="I38" s="94">
        <v>0.12</v>
      </c>
      <c r="J38" s="83">
        <f>ROUND(((SUM(BF102:BF436))*I38),2)</f>
        <v>0</v>
      </c>
      <c r="L38" s="33"/>
    </row>
    <row r="39" spans="2:12" s="1" customFormat="1" ht="14.45" customHeight="1" hidden="1">
      <c r="B39" s="33"/>
      <c r="E39" s="28" t="s">
        <v>47</v>
      </c>
      <c r="F39" s="83">
        <f>ROUND((SUM(BG102:BG436)),2)</f>
        <v>0</v>
      </c>
      <c r="I39" s="94">
        <v>0.21</v>
      </c>
      <c r="J39" s="83">
        <f>0</f>
        <v>0</v>
      </c>
      <c r="L39" s="33"/>
    </row>
    <row r="40" spans="2:12" s="1" customFormat="1" ht="14.45" customHeight="1" hidden="1">
      <c r="B40" s="33"/>
      <c r="E40" s="28" t="s">
        <v>48</v>
      </c>
      <c r="F40" s="83">
        <f>ROUND((SUM(BH102:BH436)),2)</f>
        <v>0</v>
      </c>
      <c r="I40" s="94">
        <v>0.12</v>
      </c>
      <c r="J40" s="83">
        <f>0</f>
        <v>0</v>
      </c>
      <c r="L40" s="33"/>
    </row>
    <row r="41" spans="2:12" s="1" customFormat="1" ht="14.45" customHeight="1" hidden="1">
      <c r="B41" s="33"/>
      <c r="E41" s="28" t="s">
        <v>49</v>
      </c>
      <c r="F41" s="83">
        <f>ROUND((SUM(BI102:BI436)),2)</f>
        <v>0</v>
      </c>
      <c r="I41" s="94">
        <v>0</v>
      </c>
      <c r="J41" s="83">
        <f>0</f>
        <v>0</v>
      </c>
      <c r="L41" s="33"/>
    </row>
    <row r="42" spans="2:12" s="1" customFormat="1" ht="6.95" customHeight="1">
      <c r="B42" s="33"/>
      <c r="L42" s="33"/>
    </row>
    <row r="43" spans="2:12" s="1" customFormat="1" ht="25.35" customHeight="1">
      <c r="B43" s="33"/>
      <c r="C43" s="95"/>
      <c r="D43" s="96" t="s">
        <v>50</v>
      </c>
      <c r="E43" s="55"/>
      <c r="F43" s="55"/>
      <c r="G43" s="97" t="s">
        <v>51</v>
      </c>
      <c r="H43" s="98" t="s">
        <v>52</v>
      </c>
      <c r="I43" s="55"/>
      <c r="J43" s="99">
        <f>SUM(J34:J41)</f>
        <v>0</v>
      </c>
      <c r="K43" s="100"/>
      <c r="L43" s="33"/>
    </row>
    <row r="44" spans="2:12" s="1" customFormat="1" ht="14.4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3"/>
    </row>
    <row r="48" spans="2:12" s="1" customFormat="1" ht="6.95" customHeight="1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33"/>
    </row>
    <row r="49" spans="2:12" s="1" customFormat="1" ht="24.95" customHeight="1">
      <c r="B49" s="33"/>
      <c r="C49" s="22" t="s">
        <v>178</v>
      </c>
      <c r="L49" s="33"/>
    </row>
    <row r="50" spans="2:12" s="1" customFormat="1" ht="6.95" customHeight="1">
      <c r="B50" s="33"/>
      <c r="L50" s="33"/>
    </row>
    <row r="51" spans="2:12" s="1" customFormat="1" ht="12" customHeight="1">
      <c r="B51" s="33"/>
      <c r="C51" s="28" t="s">
        <v>16</v>
      </c>
      <c r="L51" s="33"/>
    </row>
    <row r="52" spans="2:12" s="1" customFormat="1" ht="16.5" customHeight="1">
      <c r="B52" s="33"/>
      <c r="E52" s="332" t="str">
        <f>E7</f>
        <v>Přístavba objektu SOŠ a SOU Kladno</v>
      </c>
      <c r="F52" s="333"/>
      <c r="G52" s="333"/>
      <c r="H52" s="333"/>
      <c r="L52" s="33"/>
    </row>
    <row r="53" spans="2:12" ht="12" customHeight="1">
      <c r="B53" s="21"/>
      <c r="C53" s="28" t="s">
        <v>172</v>
      </c>
      <c r="L53" s="21"/>
    </row>
    <row r="54" spans="2:12" ht="16.5" customHeight="1">
      <c r="B54" s="21"/>
      <c r="E54" s="332" t="s">
        <v>1576</v>
      </c>
      <c r="F54" s="310"/>
      <c r="G54" s="310"/>
      <c r="H54" s="310"/>
      <c r="L54" s="21"/>
    </row>
    <row r="55" spans="2:12" ht="12" customHeight="1">
      <c r="B55" s="21"/>
      <c r="C55" s="28" t="s">
        <v>174</v>
      </c>
      <c r="L55" s="21"/>
    </row>
    <row r="56" spans="2:12" s="1" customFormat="1" ht="16.5" customHeight="1">
      <c r="B56" s="33"/>
      <c r="E56" s="319" t="s">
        <v>175</v>
      </c>
      <c r="F56" s="334"/>
      <c r="G56" s="334"/>
      <c r="H56" s="334"/>
      <c r="L56" s="33"/>
    </row>
    <row r="57" spans="2:12" s="1" customFormat="1" ht="12" customHeight="1">
      <c r="B57" s="33"/>
      <c r="C57" s="28" t="s">
        <v>176</v>
      </c>
      <c r="L57" s="33"/>
    </row>
    <row r="58" spans="2:12" s="1" customFormat="1" ht="16.5" customHeight="1">
      <c r="B58" s="33"/>
      <c r="E58" s="311" t="str">
        <f>E13</f>
        <v>B - ZTI</v>
      </c>
      <c r="F58" s="334"/>
      <c r="G58" s="334"/>
      <c r="H58" s="334"/>
      <c r="L58" s="33"/>
    </row>
    <row r="59" spans="2:12" s="1" customFormat="1" ht="6.95" customHeight="1">
      <c r="B59" s="33"/>
      <c r="L59" s="33"/>
    </row>
    <row r="60" spans="2:12" s="1" customFormat="1" ht="12" customHeight="1">
      <c r="B60" s="33"/>
      <c r="C60" s="28" t="s">
        <v>21</v>
      </c>
      <c r="F60" s="26" t="str">
        <f>F16</f>
        <v>Kladno</v>
      </c>
      <c r="I60" s="28" t="s">
        <v>23</v>
      </c>
      <c r="J60" s="50" t="str">
        <f>IF(J16="","",J16)</f>
        <v>19. 9. 2023</v>
      </c>
      <c r="L60" s="33"/>
    </row>
    <row r="61" spans="2:12" s="1" customFormat="1" ht="6.95" customHeight="1">
      <c r="B61" s="33"/>
      <c r="L61" s="33"/>
    </row>
    <row r="62" spans="2:12" s="1" customFormat="1" ht="40.15" customHeight="1">
      <c r="B62" s="33"/>
      <c r="C62" s="28" t="s">
        <v>25</v>
      </c>
      <c r="F62" s="26" t="str">
        <f>E19</f>
        <v>SOŠ a SOU Kladno, Nám. E. Beneše 2353, Kladno</v>
      </c>
      <c r="I62" s="28" t="s">
        <v>31</v>
      </c>
      <c r="J62" s="31" t="str">
        <f>E25</f>
        <v>Ateliér Civilista s.r.o., Bratronice 241, 273 63</v>
      </c>
      <c r="L62" s="33"/>
    </row>
    <row r="63" spans="2:12" s="1" customFormat="1" ht="15.2" customHeight="1">
      <c r="B63" s="33"/>
      <c r="C63" s="28" t="s">
        <v>29</v>
      </c>
      <c r="F63" s="26" t="str">
        <f>IF(E22="","",E22)</f>
        <v>Vyplň údaj</v>
      </c>
      <c r="I63" s="28" t="s">
        <v>36</v>
      </c>
      <c r="J63" s="31" t="str">
        <f>E28</f>
        <v xml:space="preserve"> </v>
      </c>
      <c r="L63" s="33"/>
    </row>
    <row r="64" spans="2:12" s="1" customFormat="1" ht="10.35" customHeight="1">
      <c r="B64" s="33"/>
      <c r="L64" s="33"/>
    </row>
    <row r="65" spans="2:12" s="1" customFormat="1" ht="29.25" customHeight="1">
      <c r="B65" s="33"/>
      <c r="C65" s="101" t="s">
        <v>179</v>
      </c>
      <c r="D65" s="95"/>
      <c r="E65" s="95"/>
      <c r="F65" s="95"/>
      <c r="G65" s="95"/>
      <c r="H65" s="95"/>
      <c r="I65" s="95"/>
      <c r="J65" s="102" t="s">
        <v>180</v>
      </c>
      <c r="K65" s="95"/>
      <c r="L65" s="33"/>
    </row>
    <row r="66" spans="2:12" s="1" customFormat="1" ht="10.35" customHeight="1">
      <c r="B66" s="33"/>
      <c r="L66" s="33"/>
    </row>
    <row r="67" spans="2:47" s="1" customFormat="1" ht="22.9" customHeight="1">
      <c r="B67" s="33"/>
      <c r="C67" s="103" t="s">
        <v>72</v>
      </c>
      <c r="J67" s="64">
        <f>J102</f>
        <v>0</v>
      </c>
      <c r="L67" s="33"/>
      <c r="AU67" s="18" t="s">
        <v>181</v>
      </c>
    </row>
    <row r="68" spans="2:12" s="8" customFormat="1" ht="24.95" customHeight="1">
      <c r="B68" s="104"/>
      <c r="D68" s="105" t="s">
        <v>182</v>
      </c>
      <c r="E68" s="106"/>
      <c r="F68" s="106"/>
      <c r="G68" s="106"/>
      <c r="H68" s="106"/>
      <c r="I68" s="106"/>
      <c r="J68" s="107">
        <f>J103</f>
        <v>0</v>
      </c>
      <c r="L68" s="104"/>
    </row>
    <row r="69" spans="2:12" s="9" customFormat="1" ht="19.9" customHeight="1">
      <c r="B69" s="108"/>
      <c r="D69" s="109" t="s">
        <v>735</v>
      </c>
      <c r="E69" s="110"/>
      <c r="F69" s="110"/>
      <c r="G69" s="110"/>
      <c r="H69" s="110"/>
      <c r="I69" s="110"/>
      <c r="J69" s="111">
        <f>J104</f>
        <v>0</v>
      </c>
      <c r="L69" s="108"/>
    </row>
    <row r="70" spans="2:12" s="9" customFormat="1" ht="19.9" customHeight="1">
      <c r="B70" s="108"/>
      <c r="D70" s="109" t="s">
        <v>1227</v>
      </c>
      <c r="E70" s="110"/>
      <c r="F70" s="110"/>
      <c r="G70" s="110"/>
      <c r="H70" s="110"/>
      <c r="I70" s="110"/>
      <c r="J70" s="111">
        <f>J141</f>
        <v>0</v>
      </c>
      <c r="L70" s="108"/>
    </row>
    <row r="71" spans="2:12" s="9" customFormat="1" ht="19.9" customHeight="1">
      <c r="B71" s="108"/>
      <c r="D71" s="109" t="s">
        <v>1273</v>
      </c>
      <c r="E71" s="110"/>
      <c r="F71" s="110"/>
      <c r="G71" s="110"/>
      <c r="H71" s="110"/>
      <c r="I71" s="110"/>
      <c r="J71" s="111">
        <f>J146</f>
        <v>0</v>
      </c>
      <c r="L71" s="108"/>
    </row>
    <row r="72" spans="2:12" s="9" customFormat="1" ht="19.9" customHeight="1">
      <c r="B72" s="108"/>
      <c r="D72" s="109" t="s">
        <v>185</v>
      </c>
      <c r="E72" s="110"/>
      <c r="F72" s="110"/>
      <c r="G72" s="110"/>
      <c r="H72" s="110"/>
      <c r="I72" s="110"/>
      <c r="J72" s="111">
        <f>J157</f>
        <v>0</v>
      </c>
      <c r="L72" s="108"/>
    </row>
    <row r="73" spans="2:12" s="8" customFormat="1" ht="24.95" customHeight="1">
      <c r="B73" s="104"/>
      <c r="D73" s="105" t="s">
        <v>186</v>
      </c>
      <c r="E73" s="106"/>
      <c r="F73" s="106"/>
      <c r="G73" s="106"/>
      <c r="H73" s="106"/>
      <c r="I73" s="106"/>
      <c r="J73" s="107">
        <f>J161</f>
        <v>0</v>
      </c>
      <c r="L73" s="104"/>
    </row>
    <row r="74" spans="2:12" s="9" customFormat="1" ht="19.9" customHeight="1">
      <c r="B74" s="108"/>
      <c r="D74" s="109" t="s">
        <v>527</v>
      </c>
      <c r="E74" s="110"/>
      <c r="F74" s="110"/>
      <c r="G74" s="110"/>
      <c r="H74" s="110"/>
      <c r="I74" s="110"/>
      <c r="J74" s="111">
        <f>J162</f>
        <v>0</v>
      </c>
      <c r="L74" s="108"/>
    </row>
    <row r="75" spans="2:12" s="9" customFormat="1" ht="19.9" customHeight="1">
      <c r="B75" s="108"/>
      <c r="D75" s="109" t="s">
        <v>528</v>
      </c>
      <c r="E75" s="110"/>
      <c r="F75" s="110"/>
      <c r="G75" s="110"/>
      <c r="H75" s="110"/>
      <c r="I75" s="110"/>
      <c r="J75" s="111">
        <f>J244</f>
        <v>0</v>
      </c>
      <c r="L75" s="108"/>
    </row>
    <row r="76" spans="2:12" s="9" customFormat="1" ht="19.9" customHeight="1">
      <c r="B76" s="108"/>
      <c r="D76" s="109" t="s">
        <v>529</v>
      </c>
      <c r="E76" s="110"/>
      <c r="F76" s="110"/>
      <c r="G76" s="110"/>
      <c r="H76" s="110"/>
      <c r="I76" s="110"/>
      <c r="J76" s="111">
        <f>J306</f>
        <v>0</v>
      </c>
      <c r="L76" s="108"/>
    </row>
    <row r="77" spans="2:12" s="9" customFormat="1" ht="19.9" customHeight="1">
      <c r="B77" s="108"/>
      <c r="D77" s="109" t="s">
        <v>3428</v>
      </c>
      <c r="E77" s="110"/>
      <c r="F77" s="110"/>
      <c r="G77" s="110"/>
      <c r="H77" s="110"/>
      <c r="I77" s="110"/>
      <c r="J77" s="111">
        <f>J417</f>
        <v>0</v>
      </c>
      <c r="L77" s="108"/>
    </row>
    <row r="78" spans="2:12" s="8" customFormat="1" ht="24.95" customHeight="1">
      <c r="B78" s="104"/>
      <c r="D78" s="105" t="s">
        <v>530</v>
      </c>
      <c r="E78" s="106"/>
      <c r="F78" s="106"/>
      <c r="G78" s="106"/>
      <c r="H78" s="106"/>
      <c r="I78" s="106"/>
      <c r="J78" s="107">
        <f>J430</f>
        <v>0</v>
      </c>
      <c r="L78" s="104"/>
    </row>
    <row r="79" spans="2:12" s="1" customFormat="1" ht="21.75" customHeight="1">
      <c r="B79" s="33"/>
      <c r="L79" s="33"/>
    </row>
    <row r="80" spans="2:12" s="1" customFormat="1" ht="6.95" customHeight="1"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33"/>
    </row>
    <row r="84" spans="2:12" s="1" customFormat="1" ht="6.95" customHeight="1"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33"/>
    </row>
    <row r="85" spans="2:12" s="1" customFormat="1" ht="24.95" customHeight="1">
      <c r="B85" s="33"/>
      <c r="C85" s="22" t="s">
        <v>193</v>
      </c>
      <c r="L85" s="33"/>
    </row>
    <row r="86" spans="2:12" s="1" customFormat="1" ht="6.95" customHeight="1">
      <c r="B86" s="33"/>
      <c r="L86" s="33"/>
    </row>
    <row r="87" spans="2:12" s="1" customFormat="1" ht="12" customHeight="1">
      <c r="B87" s="33"/>
      <c r="C87" s="28" t="s">
        <v>16</v>
      </c>
      <c r="L87" s="33"/>
    </row>
    <row r="88" spans="2:12" s="1" customFormat="1" ht="16.5" customHeight="1">
      <c r="B88" s="33"/>
      <c r="E88" s="332" t="str">
        <f>E7</f>
        <v>Přístavba objektu SOŠ a SOU Kladno</v>
      </c>
      <c r="F88" s="333"/>
      <c r="G88" s="333"/>
      <c r="H88" s="333"/>
      <c r="L88" s="33"/>
    </row>
    <row r="89" spans="2:12" ht="12" customHeight="1">
      <c r="B89" s="21"/>
      <c r="C89" s="28" t="s">
        <v>172</v>
      </c>
      <c r="L89" s="21"/>
    </row>
    <row r="90" spans="2:12" ht="16.5" customHeight="1">
      <c r="B90" s="21"/>
      <c r="E90" s="332" t="s">
        <v>1576</v>
      </c>
      <c r="F90" s="310"/>
      <c r="G90" s="310"/>
      <c r="H90" s="310"/>
      <c r="L90" s="21"/>
    </row>
    <row r="91" spans="2:12" ht="12" customHeight="1">
      <c r="B91" s="21"/>
      <c r="C91" s="28" t="s">
        <v>174</v>
      </c>
      <c r="L91" s="21"/>
    </row>
    <row r="92" spans="2:12" s="1" customFormat="1" ht="16.5" customHeight="1">
      <c r="B92" s="33"/>
      <c r="E92" s="319" t="s">
        <v>175</v>
      </c>
      <c r="F92" s="334"/>
      <c r="G92" s="334"/>
      <c r="H92" s="334"/>
      <c r="L92" s="33"/>
    </row>
    <row r="93" spans="2:12" s="1" customFormat="1" ht="12" customHeight="1">
      <c r="B93" s="33"/>
      <c r="C93" s="28" t="s">
        <v>176</v>
      </c>
      <c r="L93" s="33"/>
    </row>
    <row r="94" spans="2:12" s="1" customFormat="1" ht="16.5" customHeight="1">
      <c r="B94" s="33"/>
      <c r="E94" s="311" t="str">
        <f>E13</f>
        <v>B - ZTI</v>
      </c>
      <c r="F94" s="334"/>
      <c r="G94" s="334"/>
      <c r="H94" s="334"/>
      <c r="L94" s="33"/>
    </row>
    <row r="95" spans="2:12" s="1" customFormat="1" ht="6.95" customHeight="1">
      <c r="B95" s="33"/>
      <c r="L95" s="33"/>
    </row>
    <row r="96" spans="2:12" s="1" customFormat="1" ht="12" customHeight="1">
      <c r="B96" s="33"/>
      <c r="C96" s="28" t="s">
        <v>21</v>
      </c>
      <c r="F96" s="26" t="str">
        <f>F16</f>
        <v>Kladno</v>
      </c>
      <c r="I96" s="28" t="s">
        <v>23</v>
      </c>
      <c r="J96" s="50" t="str">
        <f>IF(J16="","",J16)</f>
        <v>19. 9. 2023</v>
      </c>
      <c r="L96" s="33"/>
    </row>
    <row r="97" spans="2:12" s="1" customFormat="1" ht="6.95" customHeight="1">
      <c r="B97" s="33"/>
      <c r="L97" s="33"/>
    </row>
    <row r="98" spans="2:12" s="1" customFormat="1" ht="40.15" customHeight="1">
      <c r="B98" s="33"/>
      <c r="C98" s="28" t="s">
        <v>25</v>
      </c>
      <c r="F98" s="26" t="str">
        <f>E19</f>
        <v>SOŠ a SOU Kladno, Nám. E. Beneše 2353, Kladno</v>
      </c>
      <c r="I98" s="28" t="s">
        <v>31</v>
      </c>
      <c r="J98" s="31" t="str">
        <f>E25</f>
        <v>Ateliér Civilista s.r.o., Bratronice 241, 273 63</v>
      </c>
      <c r="L98" s="33"/>
    </row>
    <row r="99" spans="2:12" s="1" customFormat="1" ht="15.2" customHeight="1">
      <c r="B99" s="33"/>
      <c r="C99" s="28" t="s">
        <v>29</v>
      </c>
      <c r="F99" s="26" t="str">
        <f>IF(E22="","",E22)</f>
        <v>Vyplň údaj</v>
      </c>
      <c r="I99" s="28" t="s">
        <v>36</v>
      </c>
      <c r="J99" s="31" t="str">
        <f>E28</f>
        <v xml:space="preserve"> </v>
      </c>
      <c r="L99" s="33"/>
    </row>
    <row r="100" spans="2:12" s="1" customFormat="1" ht="10.35" customHeight="1">
      <c r="B100" s="33"/>
      <c r="L100" s="33"/>
    </row>
    <row r="101" spans="2:20" s="10" customFormat="1" ht="29.25" customHeight="1">
      <c r="B101" s="112"/>
      <c r="C101" s="113" t="s">
        <v>194</v>
      </c>
      <c r="D101" s="114" t="s">
        <v>59</v>
      </c>
      <c r="E101" s="114" t="s">
        <v>55</v>
      </c>
      <c r="F101" s="114" t="s">
        <v>56</v>
      </c>
      <c r="G101" s="114" t="s">
        <v>195</v>
      </c>
      <c r="H101" s="114" t="s">
        <v>196</v>
      </c>
      <c r="I101" s="114" t="s">
        <v>197</v>
      </c>
      <c r="J101" s="114" t="s">
        <v>180</v>
      </c>
      <c r="K101" s="115" t="s">
        <v>198</v>
      </c>
      <c r="L101" s="112"/>
      <c r="M101" s="57" t="s">
        <v>19</v>
      </c>
      <c r="N101" s="58" t="s">
        <v>44</v>
      </c>
      <c r="O101" s="58" t="s">
        <v>199</v>
      </c>
      <c r="P101" s="58" t="s">
        <v>200</v>
      </c>
      <c r="Q101" s="58" t="s">
        <v>201</v>
      </c>
      <c r="R101" s="58" t="s">
        <v>202</v>
      </c>
      <c r="S101" s="58" t="s">
        <v>203</v>
      </c>
      <c r="T101" s="59" t="s">
        <v>204</v>
      </c>
    </row>
    <row r="102" spans="2:63" s="1" customFormat="1" ht="22.9" customHeight="1">
      <c r="B102" s="33"/>
      <c r="C102" s="62" t="s">
        <v>205</v>
      </c>
      <c r="J102" s="116">
        <f>BK102</f>
        <v>0</v>
      </c>
      <c r="L102" s="33"/>
      <c r="M102" s="60"/>
      <c r="N102" s="51"/>
      <c r="O102" s="51"/>
      <c r="P102" s="117">
        <f>P103+P161+P430</f>
        <v>0</v>
      </c>
      <c r="Q102" s="51"/>
      <c r="R102" s="117">
        <f>R103+R161+R430</f>
        <v>20.2490644174</v>
      </c>
      <c r="S102" s="51"/>
      <c r="T102" s="118">
        <f>T103+T161+T430</f>
        <v>0</v>
      </c>
      <c r="AT102" s="18" t="s">
        <v>73</v>
      </c>
      <c r="AU102" s="18" t="s">
        <v>181</v>
      </c>
      <c r="BK102" s="119">
        <f>BK103+BK161+BK430</f>
        <v>0</v>
      </c>
    </row>
    <row r="103" spans="2:63" s="11" customFormat="1" ht="25.9" customHeight="1">
      <c r="B103" s="120"/>
      <c r="D103" s="121" t="s">
        <v>73</v>
      </c>
      <c r="E103" s="122" t="s">
        <v>206</v>
      </c>
      <c r="F103" s="122" t="s">
        <v>207</v>
      </c>
      <c r="I103" s="123"/>
      <c r="J103" s="124">
        <f>BK103</f>
        <v>0</v>
      </c>
      <c r="L103" s="120"/>
      <c r="M103" s="125"/>
      <c r="P103" s="126">
        <f>P104+P141+P146+P157</f>
        <v>0</v>
      </c>
      <c r="R103" s="126">
        <f>R104+R141+R146+R157</f>
        <v>18.790269</v>
      </c>
      <c r="T103" s="127">
        <f>T104+T141+T146+T157</f>
        <v>0</v>
      </c>
      <c r="AR103" s="121" t="s">
        <v>80</v>
      </c>
      <c r="AT103" s="128" t="s">
        <v>73</v>
      </c>
      <c r="AU103" s="128" t="s">
        <v>74</v>
      </c>
      <c r="AY103" s="121" t="s">
        <v>208</v>
      </c>
      <c r="BK103" s="129">
        <f>BK104+BK141+BK146+BK157</f>
        <v>0</v>
      </c>
    </row>
    <row r="104" spans="2:63" s="11" customFormat="1" ht="22.9" customHeight="1">
      <c r="B104" s="120"/>
      <c r="D104" s="121" t="s">
        <v>73</v>
      </c>
      <c r="E104" s="130" t="s">
        <v>80</v>
      </c>
      <c r="F104" s="130" t="s">
        <v>740</v>
      </c>
      <c r="I104" s="123"/>
      <c r="J104" s="131">
        <f>BK104</f>
        <v>0</v>
      </c>
      <c r="L104" s="120"/>
      <c r="M104" s="125"/>
      <c r="P104" s="126">
        <f>SUM(P105:P140)</f>
        <v>0</v>
      </c>
      <c r="R104" s="126">
        <f>SUM(R105:R140)</f>
        <v>12</v>
      </c>
      <c r="T104" s="127">
        <f>SUM(T105:T140)</f>
        <v>0</v>
      </c>
      <c r="AR104" s="121" t="s">
        <v>80</v>
      </c>
      <c r="AT104" s="128" t="s">
        <v>73</v>
      </c>
      <c r="AU104" s="128" t="s">
        <v>80</v>
      </c>
      <c r="AY104" s="121" t="s">
        <v>208</v>
      </c>
      <c r="BK104" s="129">
        <f>SUM(BK105:BK140)</f>
        <v>0</v>
      </c>
    </row>
    <row r="105" spans="2:65" s="1" customFormat="1" ht="21.75" customHeight="1">
      <c r="B105" s="33"/>
      <c r="C105" s="132" t="s">
        <v>80</v>
      </c>
      <c r="D105" s="132" t="s">
        <v>212</v>
      </c>
      <c r="E105" s="133" t="s">
        <v>3429</v>
      </c>
      <c r="F105" s="134" t="s">
        <v>3430</v>
      </c>
      <c r="G105" s="135" t="s">
        <v>762</v>
      </c>
      <c r="H105" s="136">
        <v>24</v>
      </c>
      <c r="I105" s="137"/>
      <c r="J105" s="138">
        <f>ROUND(I105*H105,2)</f>
        <v>0</v>
      </c>
      <c r="K105" s="134" t="s">
        <v>216</v>
      </c>
      <c r="L105" s="33"/>
      <c r="M105" s="139" t="s">
        <v>19</v>
      </c>
      <c r="N105" s="140" t="s">
        <v>45</v>
      </c>
      <c r="P105" s="141">
        <f>O105*H105</f>
        <v>0</v>
      </c>
      <c r="Q105" s="141">
        <v>0</v>
      </c>
      <c r="R105" s="141">
        <f>Q105*H105</f>
        <v>0</v>
      </c>
      <c r="S105" s="141">
        <v>0</v>
      </c>
      <c r="T105" s="142">
        <f>S105*H105</f>
        <v>0</v>
      </c>
      <c r="AR105" s="143" t="s">
        <v>112</v>
      </c>
      <c r="AT105" s="143" t="s">
        <v>212</v>
      </c>
      <c r="AU105" s="143" t="s">
        <v>82</v>
      </c>
      <c r="AY105" s="18" t="s">
        <v>208</v>
      </c>
      <c r="BE105" s="144">
        <f>IF(N105="základní",J105,0)</f>
        <v>0</v>
      </c>
      <c r="BF105" s="144">
        <f>IF(N105="snížená",J105,0)</f>
        <v>0</v>
      </c>
      <c r="BG105" s="144">
        <f>IF(N105="zákl. přenesená",J105,0)</f>
        <v>0</v>
      </c>
      <c r="BH105" s="144">
        <f>IF(N105="sníž. přenesená",J105,0)</f>
        <v>0</v>
      </c>
      <c r="BI105" s="144">
        <f>IF(N105="nulová",J105,0)</f>
        <v>0</v>
      </c>
      <c r="BJ105" s="18" t="s">
        <v>80</v>
      </c>
      <c r="BK105" s="144">
        <f>ROUND(I105*H105,2)</f>
        <v>0</v>
      </c>
      <c r="BL105" s="18" t="s">
        <v>112</v>
      </c>
      <c r="BM105" s="143" t="s">
        <v>3431</v>
      </c>
    </row>
    <row r="106" spans="2:47" s="1" customFormat="1" ht="19.5">
      <c r="B106" s="33"/>
      <c r="D106" s="145" t="s">
        <v>218</v>
      </c>
      <c r="F106" s="146" t="s">
        <v>3432</v>
      </c>
      <c r="I106" s="147"/>
      <c r="L106" s="33"/>
      <c r="M106" s="148"/>
      <c r="T106" s="54"/>
      <c r="AT106" s="18" t="s">
        <v>218</v>
      </c>
      <c r="AU106" s="18" t="s">
        <v>82</v>
      </c>
    </row>
    <row r="107" spans="2:47" s="1" customFormat="1" ht="12">
      <c r="B107" s="33"/>
      <c r="D107" s="149" t="s">
        <v>220</v>
      </c>
      <c r="F107" s="150" t="s">
        <v>3433</v>
      </c>
      <c r="I107" s="147"/>
      <c r="L107" s="33"/>
      <c r="M107" s="148"/>
      <c r="T107" s="54"/>
      <c r="AT107" s="18" t="s">
        <v>220</v>
      </c>
      <c r="AU107" s="18" t="s">
        <v>82</v>
      </c>
    </row>
    <row r="108" spans="2:51" s="13" customFormat="1" ht="12">
      <c r="B108" s="157"/>
      <c r="D108" s="145" t="s">
        <v>222</v>
      </c>
      <c r="E108" s="158" t="s">
        <v>19</v>
      </c>
      <c r="F108" s="159" t="s">
        <v>3434</v>
      </c>
      <c r="H108" s="160">
        <v>14.4</v>
      </c>
      <c r="I108" s="161"/>
      <c r="L108" s="157"/>
      <c r="M108" s="162"/>
      <c r="T108" s="163"/>
      <c r="AT108" s="158" t="s">
        <v>222</v>
      </c>
      <c r="AU108" s="158" t="s">
        <v>82</v>
      </c>
      <c r="AV108" s="13" t="s">
        <v>82</v>
      </c>
      <c r="AW108" s="13" t="s">
        <v>35</v>
      </c>
      <c r="AX108" s="13" t="s">
        <v>74</v>
      </c>
      <c r="AY108" s="158" t="s">
        <v>208</v>
      </c>
    </row>
    <row r="109" spans="2:51" s="13" customFormat="1" ht="12">
      <c r="B109" s="157"/>
      <c r="D109" s="145" t="s">
        <v>222</v>
      </c>
      <c r="E109" s="158" t="s">
        <v>19</v>
      </c>
      <c r="F109" s="159" t="s">
        <v>3435</v>
      </c>
      <c r="H109" s="160">
        <v>9.6</v>
      </c>
      <c r="I109" s="161"/>
      <c r="L109" s="157"/>
      <c r="M109" s="162"/>
      <c r="T109" s="163"/>
      <c r="AT109" s="158" t="s">
        <v>222</v>
      </c>
      <c r="AU109" s="158" t="s">
        <v>82</v>
      </c>
      <c r="AV109" s="13" t="s">
        <v>82</v>
      </c>
      <c r="AW109" s="13" t="s">
        <v>35</v>
      </c>
      <c r="AX109" s="13" t="s">
        <v>74</v>
      </c>
      <c r="AY109" s="158" t="s">
        <v>208</v>
      </c>
    </row>
    <row r="110" spans="2:51" s="14" customFormat="1" ht="12">
      <c r="B110" s="164"/>
      <c r="D110" s="145" t="s">
        <v>222</v>
      </c>
      <c r="E110" s="165" t="s">
        <v>19</v>
      </c>
      <c r="F110" s="166" t="s">
        <v>226</v>
      </c>
      <c r="H110" s="167">
        <v>24</v>
      </c>
      <c r="I110" s="168"/>
      <c r="L110" s="164"/>
      <c r="M110" s="169"/>
      <c r="T110" s="170"/>
      <c r="AT110" s="165" t="s">
        <v>222</v>
      </c>
      <c r="AU110" s="165" t="s">
        <v>82</v>
      </c>
      <c r="AV110" s="14" t="s">
        <v>112</v>
      </c>
      <c r="AW110" s="14" t="s">
        <v>35</v>
      </c>
      <c r="AX110" s="14" t="s">
        <v>80</v>
      </c>
      <c r="AY110" s="165" t="s">
        <v>208</v>
      </c>
    </row>
    <row r="111" spans="2:65" s="1" customFormat="1" ht="16.5" customHeight="1">
      <c r="B111" s="33"/>
      <c r="C111" s="132" t="s">
        <v>82</v>
      </c>
      <c r="D111" s="132" t="s">
        <v>212</v>
      </c>
      <c r="E111" s="133" t="s">
        <v>3436</v>
      </c>
      <c r="F111" s="134" t="s">
        <v>3437</v>
      </c>
      <c r="G111" s="135" t="s">
        <v>762</v>
      </c>
      <c r="H111" s="136">
        <v>1.178</v>
      </c>
      <c r="I111" s="137"/>
      <c r="J111" s="138">
        <f>ROUND(I111*H111,2)</f>
        <v>0</v>
      </c>
      <c r="K111" s="134" t="s">
        <v>216</v>
      </c>
      <c r="L111" s="33"/>
      <c r="M111" s="139" t="s">
        <v>19</v>
      </c>
      <c r="N111" s="140" t="s">
        <v>45</v>
      </c>
      <c r="P111" s="141">
        <f>O111*H111</f>
        <v>0</v>
      </c>
      <c r="Q111" s="141">
        <v>0</v>
      </c>
      <c r="R111" s="141">
        <f>Q111*H111</f>
        <v>0</v>
      </c>
      <c r="S111" s="141">
        <v>0</v>
      </c>
      <c r="T111" s="142">
        <f>S111*H111</f>
        <v>0</v>
      </c>
      <c r="AR111" s="143" t="s">
        <v>112</v>
      </c>
      <c r="AT111" s="143" t="s">
        <v>212</v>
      </c>
      <c r="AU111" s="143" t="s">
        <v>82</v>
      </c>
      <c r="AY111" s="18" t="s">
        <v>208</v>
      </c>
      <c r="BE111" s="144">
        <f>IF(N111="základní",J111,0)</f>
        <v>0</v>
      </c>
      <c r="BF111" s="144">
        <f>IF(N111="snížená",J111,0)</f>
        <v>0</v>
      </c>
      <c r="BG111" s="144">
        <f>IF(N111="zákl. přenesená",J111,0)</f>
        <v>0</v>
      </c>
      <c r="BH111" s="144">
        <f>IF(N111="sníž. přenesená",J111,0)</f>
        <v>0</v>
      </c>
      <c r="BI111" s="144">
        <f>IF(N111="nulová",J111,0)</f>
        <v>0</v>
      </c>
      <c r="BJ111" s="18" t="s">
        <v>80</v>
      </c>
      <c r="BK111" s="144">
        <f>ROUND(I111*H111,2)</f>
        <v>0</v>
      </c>
      <c r="BL111" s="18" t="s">
        <v>112</v>
      </c>
      <c r="BM111" s="143" t="s">
        <v>3438</v>
      </c>
    </row>
    <row r="112" spans="2:47" s="1" customFormat="1" ht="12">
      <c r="B112" s="33"/>
      <c r="D112" s="145" t="s">
        <v>218</v>
      </c>
      <c r="F112" s="146" t="s">
        <v>3439</v>
      </c>
      <c r="I112" s="147"/>
      <c r="L112" s="33"/>
      <c r="M112" s="148"/>
      <c r="T112" s="54"/>
      <c r="AT112" s="18" t="s">
        <v>218</v>
      </c>
      <c r="AU112" s="18" t="s">
        <v>82</v>
      </c>
    </row>
    <row r="113" spans="2:47" s="1" customFormat="1" ht="12">
      <c r="B113" s="33"/>
      <c r="D113" s="149" t="s">
        <v>220</v>
      </c>
      <c r="F113" s="150" t="s">
        <v>3440</v>
      </c>
      <c r="I113" s="147"/>
      <c r="L113" s="33"/>
      <c r="M113" s="148"/>
      <c r="T113" s="54"/>
      <c r="AT113" s="18" t="s">
        <v>220</v>
      </c>
      <c r="AU113" s="18" t="s">
        <v>82</v>
      </c>
    </row>
    <row r="114" spans="2:51" s="13" customFormat="1" ht="12">
      <c r="B114" s="157"/>
      <c r="D114" s="145" t="s">
        <v>222</v>
      </c>
      <c r="E114" s="158" t="s">
        <v>19</v>
      </c>
      <c r="F114" s="159" t="s">
        <v>3441</v>
      </c>
      <c r="H114" s="160">
        <v>1.178</v>
      </c>
      <c r="I114" s="161"/>
      <c r="L114" s="157"/>
      <c r="M114" s="162"/>
      <c r="T114" s="163"/>
      <c r="AT114" s="158" t="s">
        <v>222</v>
      </c>
      <c r="AU114" s="158" t="s">
        <v>82</v>
      </c>
      <c r="AV114" s="13" t="s">
        <v>82</v>
      </c>
      <c r="AW114" s="13" t="s">
        <v>35</v>
      </c>
      <c r="AX114" s="13" t="s">
        <v>80</v>
      </c>
      <c r="AY114" s="158" t="s">
        <v>208</v>
      </c>
    </row>
    <row r="115" spans="2:65" s="1" customFormat="1" ht="21.75" customHeight="1">
      <c r="B115" s="33"/>
      <c r="C115" s="132" t="s">
        <v>90</v>
      </c>
      <c r="D115" s="132" t="s">
        <v>212</v>
      </c>
      <c r="E115" s="133" t="s">
        <v>1329</v>
      </c>
      <c r="F115" s="134" t="s">
        <v>1330</v>
      </c>
      <c r="G115" s="135" t="s">
        <v>762</v>
      </c>
      <c r="H115" s="136">
        <v>9.178</v>
      </c>
      <c r="I115" s="137"/>
      <c r="J115" s="138">
        <f>ROUND(I115*H115,2)</f>
        <v>0</v>
      </c>
      <c r="K115" s="134" t="s">
        <v>216</v>
      </c>
      <c r="L115" s="33"/>
      <c r="M115" s="139" t="s">
        <v>19</v>
      </c>
      <c r="N115" s="140" t="s">
        <v>45</v>
      </c>
      <c r="P115" s="141">
        <f>O115*H115</f>
        <v>0</v>
      </c>
      <c r="Q115" s="141">
        <v>0</v>
      </c>
      <c r="R115" s="141">
        <f>Q115*H115</f>
        <v>0</v>
      </c>
      <c r="S115" s="141">
        <v>0</v>
      </c>
      <c r="T115" s="142">
        <f>S115*H115</f>
        <v>0</v>
      </c>
      <c r="AR115" s="143" t="s">
        <v>112</v>
      </c>
      <c r="AT115" s="143" t="s">
        <v>212</v>
      </c>
      <c r="AU115" s="143" t="s">
        <v>82</v>
      </c>
      <c r="AY115" s="18" t="s">
        <v>208</v>
      </c>
      <c r="BE115" s="144">
        <f>IF(N115="základní",J115,0)</f>
        <v>0</v>
      </c>
      <c r="BF115" s="144">
        <f>IF(N115="snížená",J115,0)</f>
        <v>0</v>
      </c>
      <c r="BG115" s="144">
        <f>IF(N115="zákl. přenesená",J115,0)</f>
        <v>0</v>
      </c>
      <c r="BH115" s="144">
        <f>IF(N115="sníž. přenesená",J115,0)</f>
        <v>0</v>
      </c>
      <c r="BI115" s="144">
        <f>IF(N115="nulová",J115,0)</f>
        <v>0</v>
      </c>
      <c r="BJ115" s="18" t="s">
        <v>80</v>
      </c>
      <c r="BK115" s="144">
        <f>ROUND(I115*H115,2)</f>
        <v>0</v>
      </c>
      <c r="BL115" s="18" t="s">
        <v>112</v>
      </c>
      <c r="BM115" s="143" t="s">
        <v>3442</v>
      </c>
    </row>
    <row r="116" spans="2:47" s="1" customFormat="1" ht="19.5">
      <c r="B116" s="33"/>
      <c r="D116" s="145" t="s">
        <v>218</v>
      </c>
      <c r="F116" s="146" t="s">
        <v>1332</v>
      </c>
      <c r="I116" s="147"/>
      <c r="L116" s="33"/>
      <c r="M116" s="148"/>
      <c r="T116" s="54"/>
      <c r="AT116" s="18" t="s">
        <v>218</v>
      </c>
      <c r="AU116" s="18" t="s">
        <v>82</v>
      </c>
    </row>
    <row r="117" spans="2:47" s="1" customFormat="1" ht="12">
      <c r="B117" s="33"/>
      <c r="D117" s="149" t="s">
        <v>220</v>
      </c>
      <c r="F117" s="150" t="s">
        <v>1593</v>
      </c>
      <c r="I117" s="147"/>
      <c r="L117" s="33"/>
      <c r="M117" s="148"/>
      <c r="T117" s="54"/>
      <c r="AT117" s="18" t="s">
        <v>220</v>
      </c>
      <c r="AU117" s="18" t="s">
        <v>82</v>
      </c>
    </row>
    <row r="118" spans="2:65" s="1" customFormat="1" ht="16.5" customHeight="1">
      <c r="B118" s="33"/>
      <c r="C118" s="132" t="s">
        <v>112</v>
      </c>
      <c r="D118" s="132" t="s">
        <v>212</v>
      </c>
      <c r="E118" s="133" t="s">
        <v>1144</v>
      </c>
      <c r="F118" s="134" t="s">
        <v>1145</v>
      </c>
      <c r="G118" s="135" t="s">
        <v>215</v>
      </c>
      <c r="H118" s="136">
        <v>20</v>
      </c>
      <c r="I118" s="137"/>
      <c r="J118" s="138">
        <f>ROUND(I118*H118,2)</f>
        <v>0</v>
      </c>
      <c r="K118" s="134" t="s">
        <v>216</v>
      </c>
      <c r="L118" s="33"/>
      <c r="M118" s="139" t="s">
        <v>19</v>
      </c>
      <c r="N118" s="140" t="s">
        <v>45</v>
      </c>
      <c r="P118" s="141">
        <f>O118*H118</f>
        <v>0</v>
      </c>
      <c r="Q118" s="141">
        <v>0</v>
      </c>
      <c r="R118" s="141">
        <f>Q118*H118</f>
        <v>0</v>
      </c>
      <c r="S118" s="141">
        <v>0</v>
      </c>
      <c r="T118" s="142">
        <f>S118*H118</f>
        <v>0</v>
      </c>
      <c r="AR118" s="143" t="s">
        <v>112</v>
      </c>
      <c r="AT118" s="143" t="s">
        <v>212</v>
      </c>
      <c r="AU118" s="143" t="s">
        <v>82</v>
      </c>
      <c r="AY118" s="18" t="s">
        <v>208</v>
      </c>
      <c r="BE118" s="144">
        <f>IF(N118="základní",J118,0)</f>
        <v>0</v>
      </c>
      <c r="BF118" s="144">
        <f>IF(N118="snížená",J118,0)</f>
        <v>0</v>
      </c>
      <c r="BG118" s="144">
        <f>IF(N118="zákl. přenesená",J118,0)</f>
        <v>0</v>
      </c>
      <c r="BH118" s="144">
        <f>IF(N118="sníž. přenesená",J118,0)</f>
        <v>0</v>
      </c>
      <c r="BI118" s="144">
        <f>IF(N118="nulová",J118,0)</f>
        <v>0</v>
      </c>
      <c r="BJ118" s="18" t="s">
        <v>80</v>
      </c>
      <c r="BK118" s="144">
        <f>ROUND(I118*H118,2)</f>
        <v>0</v>
      </c>
      <c r="BL118" s="18" t="s">
        <v>112</v>
      </c>
      <c r="BM118" s="143" t="s">
        <v>3443</v>
      </c>
    </row>
    <row r="119" spans="2:47" s="1" customFormat="1" ht="12">
      <c r="B119" s="33"/>
      <c r="D119" s="145" t="s">
        <v>218</v>
      </c>
      <c r="F119" s="146" t="s">
        <v>1147</v>
      </c>
      <c r="I119" s="147"/>
      <c r="L119" s="33"/>
      <c r="M119" s="148"/>
      <c r="T119" s="54"/>
      <c r="AT119" s="18" t="s">
        <v>218</v>
      </c>
      <c r="AU119" s="18" t="s">
        <v>82</v>
      </c>
    </row>
    <row r="120" spans="2:47" s="1" customFormat="1" ht="12">
      <c r="B120" s="33"/>
      <c r="D120" s="149" t="s">
        <v>220</v>
      </c>
      <c r="F120" s="150" t="s">
        <v>1148</v>
      </c>
      <c r="I120" s="147"/>
      <c r="L120" s="33"/>
      <c r="M120" s="148"/>
      <c r="T120" s="54"/>
      <c r="AT120" s="18" t="s">
        <v>220</v>
      </c>
      <c r="AU120" s="18" t="s">
        <v>82</v>
      </c>
    </row>
    <row r="121" spans="2:51" s="13" customFormat="1" ht="12">
      <c r="B121" s="157"/>
      <c r="D121" s="145" t="s">
        <v>222</v>
      </c>
      <c r="E121" s="158" t="s">
        <v>19</v>
      </c>
      <c r="F121" s="159" t="s">
        <v>3444</v>
      </c>
      <c r="H121" s="160">
        <v>20</v>
      </c>
      <c r="I121" s="161"/>
      <c r="L121" s="157"/>
      <c r="M121" s="162"/>
      <c r="T121" s="163"/>
      <c r="AT121" s="158" t="s">
        <v>222</v>
      </c>
      <c r="AU121" s="158" t="s">
        <v>82</v>
      </c>
      <c r="AV121" s="13" t="s">
        <v>82</v>
      </c>
      <c r="AW121" s="13" t="s">
        <v>35</v>
      </c>
      <c r="AX121" s="13" t="s">
        <v>80</v>
      </c>
      <c r="AY121" s="158" t="s">
        <v>208</v>
      </c>
    </row>
    <row r="122" spans="2:65" s="1" customFormat="1" ht="16.5" customHeight="1">
      <c r="B122" s="33"/>
      <c r="C122" s="132" t="s">
        <v>775</v>
      </c>
      <c r="D122" s="132" t="s">
        <v>212</v>
      </c>
      <c r="E122" s="133" t="s">
        <v>1149</v>
      </c>
      <c r="F122" s="134" t="s">
        <v>1150</v>
      </c>
      <c r="G122" s="135" t="s">
        <v>286</v>
      </c>
      <c r="H122" s="136">
        <v>16.52</v>
      </c>
      <c r="I122" s="137"/>
      <c r="J122" s="138">
        <f>ROUND(I122*H122,2)</f>
        <v>0</v>
      </c>
      <c r="K122" s="134" t="s">
        <v>216</v>
      </c>
      <c r="L122" s="33"/>
      <c r="M122" s="139" t="s">
        <v>19</v>
      </c>
      <c r="N122" s="140" t="s">
        <v>45</v>
      </c>
      <c r="P122" s="141">
        <f>O122*H122</f>
        <v>0</v>
      </c>
      <c r="Q122" s="141">
        <v>0</v>
      </c>
      <c r="R122" s="141">
        <f>Q122*H122</f>
        <v>0</v>
      </c>
      <c r="S122" s="141">
        <v>0</v>
      </c>
      <c r="T122" s="142">
        <f>S122*H122</f>
        <v>0</v>
      </c>
      <c r="AR122" s="143" t="s">
        <v>112</v>
      </c>
      <c r="AT122" s="143" t="s">
        <v>212</v>
      </c>
      <c r="AU122" s="143" t="s">
        <v>82</v>
      </c>
      <c r="AY122" s="18" t="s">
        <v>208</v>
      </c>
      <c r="BE122" s="144">
        <f>IF(N122="základní",J122,0)</f>
        <v>0</v>
      </c>
      <c r="BF122" s="144">
        <f>IF(N122="snížená",J122,0)</f>
        <v>0</v>
      </c>
      <c r="BG122" s="144">
        <f>IF(N122="zákl. přenesená",J122,0)</f>
        <v>0</v>
      </c>
      <c r="BH122" s="144">
        <f>IF(N122="sníž. přenesená",J122,0)</f>
        <v>0</v>
      </c>
      <c r="BI122" s="144">
        <f>IF(N122="nulová",J122,0)</f>
        <v>0</v>
      </c>
      <c r="BJ122" s="18" t="s">
        <v>80</v>
      </c>
      <c r="BK122" s="144">
        <f>ROUND(I122*H122,2)</f>
        <v>0</v>
      </c>
      <c r="BL122" s="18" t="s">
        <v>112</v>
      </c>
      <c r="BM122" s="143" t="s">
        <v>3445</v>
      </c>
    </row>
    <row r="123" spans="2:47" s="1" customFormat="1" ht="12">
      <c r="B123" s="33"/>
      <c r="D123" s="145" t="s">
        <v>218</v>
      </c>
      <c r="F123" s="146" t="s">
        <v>1152</v>
      </c>
      <c r="I123" s="147"/>
      <c r="L123" s="33"/>
      <c r="M123" s="148"/>
      <c r="T123" s="54"/>
      <c r="AT123" s="18" t="s">
        <v>218</v>
      </c>
      <c r="AU123" s="18" t="s">
        <v>82</v>
      </c>
    </row>
    <row r="124" spans="2:47" s="1" customFormat="1" ht="12">
      <c r="B124" s="33"/>
      <c r="D124" s="149" t="s">
        <v>220</v>
      </c>
      <c r="F124" s="150" t="s">
        <v>1153</v>
      </c>
      <c r="I124" s="147"/>
      <c r="L124" s="33"/>
      <c r="M124" s="148"/>
      <c r="T124" s="54"/>
      <c r="AT124" s="18" t="s">
        <v>220</v>
      </c>
      <c r="AU124" s="18" t="s">
        <v>82</v>
      </c>
    </row>
    <row r="125" spans="2:51" s="13" customFormat="1" ht="12">
      <c r="B125" s="157"/>
      <c r="D125" s="145" t="s">
        <v>222</v>
      </c>
      <c r="E125" s="158" t="s">
        <v>19</v>
      </c>
      <c r="F125" s="159" t="s">
        <v>3446</v>
      </c>
      <c r="H125" s="160">
        <v>16.52</v>
      </c>
      <c r="I125" s="161"/>
      <c r="L125" s="157"/>
      <c r="M125" s="162"/>
      <c r="T125" s="163"/>
      <c r="AT125" s="158" t="s">
        <v>222</v>
      </c>
      <c r="AU125" s="158" t="s">
        <v>82</v>
      </c>
      <c r="AV125" s="13" t="s">
        <v>82</v>
      </c>
      <c r="AW125" s="13" t="s">
        <v>35</v>
      </c>
      <c r="AX125" s="13" t="s">
        <v>80</v>
      </c>
      <c r="AY125" s="158" t="s">
        <v>208</v>
      </c>
    </row>
    <row r="126" spans="2:65" s="1" customFormat="1" ht="16.5" customHeight="1">
      <c r="B126" s="33"/>
      <c r="C126" s="132" t="s">
        <v>209</v>
      </c>
      <c r="D126" s="132" t="s">
        <v>212</v>
      </c>
      <c r="E126" s="133" t="s">
        <v>1155</v>
      </c>
      <c r="F126" s="134" t="s">
        <v>1156</v>
      </c>
      <c r="G126" s="135" t="s">
        <v>762</v>
      </c>
      <c r="H126" s="136">
        <v>9.178</v>
      </c>
      <c r="I126" s="137"/>
      <c r="J126" s="138">
        <f>ROUND(I126*H126,2)</f>
        <v>0</v>
      </c>
      <c r="K126" s="134" t="s">
        <v>216</v>
      </c>
      <c r="L126" s="33"/>
      <c r="M126" s="139" t="s">
        <v>19</v>
      </c>
      <c r="N126" s="140" t="s">
        <v>45</v>
      </c>
      <c r="P126" s="141">
        <f>O126*H126</f>
        <v>0</v>
      </c>
      <c r="Q126" s="141">
        <v>0</v>
      </c>
      <c r="R126" s="141">
        <f>Q126*H126</f>
        <v>0</v>
      </c>
      <c r="S126" s="141">
        <v>0</v>
      </c>
      <c r="T126" s="142">
        <f>S126*H126</f>
        <v>0</v>
      </c>
      <c r="AR126" s="143" t="s">
        <v>112</v>
      </c>
      <c r="AT126" s="143" t="s">
        <v>212</v>
      </c>
      <c r="AU126" s="143" t="s">
        <v>82</v>
      </c>
      <c r="AY126" s="18" t="s">
        <v>208</v>
      </c>
      <c r="BE126" s="144">
        <f>IF(N126="základní",J126,0)</f>
        <v>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8" t="s">
        <v>80</v>
      </c>
      <c r="BK126" s="144">
        <f>ROUND(I126*H126,2)</f>
        <v>0</v>
      </c>
      <c r="BL126" s="18" t="s">
        <v>112</v>
      </c>
      <c r="BM126" s="143" t="s">
        <v>3447</v>
      </c>
    </row>
    <row r="127" spans="2:47" s="1" customFormat="1" ht="12">
      <c r="B127" s="33"/>
      <c r="D127" s="145" t="s">
        <v>218</v>
      </c>
      <c r="F127" s="146" t="s">
        <v>1158</v>
      </c>
      <c r="I127" s="147"/>
      <c r="L127" s="33"/>
      <c r="M127" s="148"/>
      <c r="T127" s="54"/>
      <c r="AT127" s="18" t="s">
        <v>218</v>
      </c>
      <c r="AU127" s="18" t="s">
        <v>82</v>
      </c>
    </row>
    <row r="128" spans="2:47" s="1" customFormat="1" ht="12">
      <c r="B128" s="33"/>
      <c r="D128" s="149" t="s">
        <v>220</v>
      </c>
      <c r="F128" s="150" t="s">
        <v>1159</v>
      </c>
      <c r="I128" s="147"/>
      <c r="L128" s="33"/>
      <c r="M128" s="148"/>
      <c r="T128" s="54"/>
      <c r="AT128" s="18" t="s">
        <v>220</v>
      </c>
      <c r="AU128" s="18" t="s">
        <v>82</v>
      </c>
    </row>
    <row r="129" spans="2:51" s="13" customFormat="1" ht="12">
      <c r="B129" s="157"/>
      <c r="D129" s="145" t="s">
        <v>222</v>
      </c>
      <c r="E129" s="158" t="s">
        <v>19</v>
      </c>
      <c r="F129" s="159" t="s">
        <v>3448</v>
      </c>
      <c r="H129" s="160">
        <v>9.178</v>
      </c>
      <c r="I129" s="161"/>
      <c r="L129" s="157"/>
      <c r="M129" s="162"/>
      <c r="T129" s="163"/>
      <c r="AT129" s="158" t="s">
        <v>222</v>
      </c>
      <c r="AU129" s="158" t="s">
        <v>82</v>
      </c>
      <c r="AV129" s="13" t="s">
        <v>82</v>
      </c>
      <c r="AW129" s="13" t="s">
        <v>35</v>
      </c>
      <c r="AX129" s="13" t="s">
        <v>80</v>
      </c>
      <c r="AY129" s="158" t="s">
        <v>208</v>
      </c>
    </row>
    <row r="130" spans="2:65" s="1" customFormat="1" ht="16.5" customHeight="1">
      <c r="B130" s="33"/>
      <c r="C130" s="132" t="s">
        <v>788</v>
      </c>
      <c r="D130" s="132" t="s">
        <v>212</v>
      </c>
      <c r="E130" s="133" t="s">
        <v>1237</v>
      </c>
      <c r="F130" s="134" t="s">
        <v>1238</v>
      </c>
      <c r="G130" s="135" t="s">
        <v>762</v>
      </c>
      <c r="H130" s="136">
        <v>16</v>
      </c>
      <c r="I130" s="137"/>
      <c r="J130" s="138">
        <f>ROUND(I130*H130,2)</f>
        <v>0</v>
      </c>
      <c r="K130" s="134" t="s">
        <v>216</v>
      </c>
      <c r="L130" s="33"/>
      <c r="M130" s="139" t="s">
        <v>19</v>
      </c>
      <c r="N130" s="140" t="s">
        <v>45</v>
      </c>
      <c r="P130" s="141">
        <f>O130*H130</f>
        <v>0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AR130" s="143" t="s">
        <v>112</v>
      </c>
      <c r="AT130" s="143" t="s">
        <v>212</v>
      </c>
      <c r="AU130" s="143" t="s">
        <v>82</v>
      </c>
      <c r="AY130" s="18" t="s">
        <v>208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8" t="s">
        <v>80</v>
      </c>
      <c r="BK130" s="144">
        <f>ROUND(I130*H130,2)</f>
        <v>0</v>
      </c>
      <c r="BL130" s="18" t="s">
        <v>112</v>
      </c>
      <c r="BM130" s="143" t="s">
        <v>3449</v>
      </c>
    </row>
    <row r="131" spans="2:47" s="1" customFormat="1" ht="19.5">
      <c r="B131" s="33"/>
      <c r="D131" s="145" t="s">
        <v>218</v>
      </c>
      <c r="F131" s="146" t="s">
        <v>1241</v>
      </c>
      <c r="I131" s="147"/>
      <c r="L131" s="33"/>
      <c r="M131" s="148"/>
      <c r="T131" s="54"/>
      <c r="AT131" s="18" t="s">
        <v>218</v>
      </c>
      <c r="AU131" s="18" t="s">
        <v>82</v>
      </c>
    </row>
    <row r="132" spans="2:47" s="1" customFormat="1" ht="12">
      <c r="B132" s="33"/>
      <c r="D132" s="149" t="s">
        <v>220</v>
      </c>
      <c r="F132" s="150" t="s">
        <v>3450</v>
      </c>
      <c r="I132" s="147"/>
      <c r="L132" s="33"/>
      <c r="M132" s="148"/>
      <c r="T132" s="54"/>
      <c r="AT132" s="18" t="s">
        <v>220</v>
      </c>
      <c r="AU132" s="18" t="s">
        <v>82</v>
      </c>
    </row>
    <row r="133" spans="2:51" s="13" customFormat="1" ht="12">
      <c r="B133" s="157"/>
      <c r="D133" s="145" t="s">
        <v>222</v>
      </c>
      <c r="E133" s="158" t="s">
        <v>19</v>
      </c>
      <c r="F133" s="159" t="s">
        <v>3451</v>
      </c>
      <c r="H133" s="160">
        <v>16</v>
      </c>
      <c r="I133" s="161"/>
      <c r="L133" s="157"/>
      <c r="M133" s="162"/>
      <c r="T133" s="163"/>
      <c r="AT133" s="158" t="s">
        <v>222</v>
      </c>
      <c r="AU133" s="158" t="s">
        <v>82</v>
      </c>
      <c r="AV133" s="13" t="s">
        <v>82</v>
      </c>
      <c r="AW133" s="13" t="s">
        <v>35</v>
      </c>
      <c r="AX133" s="13" t="s">
        <v>80</v>
      </c>
      <c r="AY133" s="158" t="s">
        <v>208</v>
      </c>
    </row>
    <row r="134" spans="2:65" s="1" customFormat="1" ht="16.5" customHeight="1">
      <c r="B134" s="33"/>
      <c r="C134" s="132" t="s">
        <v>245</v>
      </c>
      <c r="D134" s="132" t="s">
        <v>212</v>
      </c>
      <c r="E134" s="133" t="s">
        <v>3452</v>
      </c>
      <c r="F134" s="134" t="s">
        <v>3453</v>
      </c>
      <c r="G134" s="135" t="s">
        <v>762</v>
      </c>
      <c r="H134" s="136">
        <v>6</v>
      </c>
      <c r="I134" s="137"/>
      <c r="J134" s="138">
        <f>ROUND(I134*H134,2)</f>
        <v>0</v>
      </c>
      <c r="K134" s="134" t="s">
        <v>216</v>
      </c>
      <c r="L134" s="33"/>
      <c r="M134" s="139" t="s">
        <v>19</v>
      </c>
      <c r="N134" s="140" t="s">
        <v>45</v>
      </c>
      <c r="P134" s="141">
        <f>O134*H134</f>
        <v>0</v>
      </c>
      <c r="Q134" s="141">
        <v>0</v>
      </c>
      <c r="R134" s="141">
        <f>Q134*H134</f>
        <v>0</v>
      </c>
      <c r="S134" s="141">
        <v>0</v>
      </c>
      <c r="T134" s="142">
        <f>S134*H134</f>
        <v>0</v>
      </c>
      <c r="AR134" s="143" t="s">
        <v>112</v>
      </c>
      <c r="AT134" s="143" t="s">
        <v>212</v>
      </c>
      <c r="AU134" s="143" t="s">
        <v>82</v>
      </c>
      <c r="AY134" s="18" t="s">
        <v>208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8" t="s">
        <v>80</v>
      </c>
      <c r="BK134" s="144">
        <f>ROUND(I134*H134,2)</f>
        <v>0</v>
      </c>
      <c r="BL134" s="18" t="s">
        <v>112</v>
      </c>
      <c r="BM134" s="143" t="s">
        <v>3454</v>
      </c>
    </row>
    <row r="135" spans="2:47" s="1" customFormat="1" ht="19.5">
      <c r="B135" s="33"/>
      <c r="D135" s="145" t="s">
        <v>218</v>
      </c>
      <c r="F135" s="146" t="s">
        <v>3455</v>
      </c>
      <c r="I135" s="147"/>
      <c r="L135" s="33"/>
      <c r="M135" s="148"/>
      <c r="T135" s="54"/>
      <c r="AT135" s="18" t="s">
        <v>218</v>
      </c>
      <c r="AU135" s="18" t="s">
        <v>82</v>
      </c>
    </row>
    <row r="136" spans="2:47" s="1" customFormat="1" ht="12">
      <c r="B136" s="33"/>
      <c r="D136" s="149" t="s">
        <v>220</v>
      </c>
      <c r="F136" s="150" t="s">
        <v>3456</v>
      </c>
      <c r="I136" s="147"/>
      <c r="L136" s="33"/>
      <c r="M136" s="148"/>
      <c r="T136" s="54"/>
      <c r="AT136" s="18" t="s">
        <v>220</v>
      </c>
      <c r="AU136" s="18" t="s">
        <v>82</v>
      </c>
    </row>
    <row r="137" spans="2:51" s="13" customFormat="1" ht="12">
      <c r="B137" s="157"/>
      <c r="D137" s="145" t="s">
        <v>222</v>
      </c>
      <c r="E137" s="158" t="s">
        <v>19</v>
      </c>
      <c r="F137" s="159" t="s">
        <v>3457</v>
      </c>
      <c r="H137" s="160">
        <v>6</v>
      </c>
      <c r="I137" s="161"/>
      <c r="L137" s="157"/>
      <c r="M137" s="162"/>
      <c r="T137" s="163"/>
      <c r="AT137" s="158" t="s">
        <v>222</v>
      </c>
      <c r="AU137" s="158" t="s">
        <v>82</v>
      </c>
      <c r="AV137" s="13" t="s">
        <v>82</v>
      </c>
      <c r="AW137" s="13" t="s">
        <v>35</v>
      </c>
      <c r="AX137" s="13" t="s">
        <v>80</v>
      </c>
      <c r="AY137" s="158" t="s">
        <v>208</v>
      </c>
    </row>
    <row r="138" spans="2:65" s="1" customFormat="1" ht="16.5" customHeight="1">
      <c r="B138" s="33"/>
      <c r="C138" s="171" t="s">
        <v>273</v>
      </c>
      <c r="D138" s="171" t="s">
        <v>242</v>
      </c>
      <c r="E138" s="172" t="s">
        <v>3458</v>
      </c>
      <c r="F138" s="173" t="s">
        <v>3459</v>
      </c>
      <c r="G138" s="174" t="s">
        <v>286</v>
      </c>
      <c r="H138" s="175">
        <v>12</v>
      </c>
      <c r="I138" s="176"/>
      <c r="J138" s="177">
        <f>ROUND(I138*H138,2)</f>
        <v>0</v>
      </c>
      <c r="K138" s="173" t="s">
        <v>216</v>
      </c>
      <c r="L138" s="178"/>
      <c r="M138" s="179" t="s">
        <v>19</v>
      </c>
      <c r="N138" s="180" t="s">
        <v>45</v>
      </c>
      <c r="P138" s="141">
        <f>O138*H138</f>
        <v>0</v>
      </c>
      <c r="Q138" s="141">
        <v>1</v>
      </c>
      <c r="R138" s="141">
        <f>Q138*H138</f>
        <v>12</v>
      </c>
      <c r="S138" s="141">
        <v>0</v>
      </c>
      <c r="T138" s="142">
        <f>S138*H138</f>
        <v>0</v>
      </c>
      <c r="AR138" s="143" t="s">
        <v>245</v>
      </c>
      <c r="AT138" s="143" t="s">
        <v>242</v>
      </c>
      <c r="AU138" s="143" t="s">
        <v>82</v>
      </c>
      <c r="AY138" s="18" t="s">
        <v>208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8" t="s">
        <v>80</v>
      </c>
      <c r="BK138" s="144">
        <f>ROUND(I138*H138,2)</f>
        <v>0</v>
      </c>
      <c r="BL138" s="18" t="s">
        <v>112</v>
      </c>
      <c r="BM138" s="143" t="s">
        <v>3460</v>
      </c>
    </row>
    <row r="139" spans="2:47" s="1" customFormat="1" ht="12">
      <c r="B139" s="33"/>
      <c r="D139" s="145" t="s">
        <v>218</v>
      </c>
      <c r="F139" s="146" t="s">
        <v>3459</v>
      </c>
      <c r="I139" s="147"/>
      <c r="L139" s="33"/>
      <c r="M139" s="148"/>
      <c r="T139" s="54"/>
      <c r="AT139" s="18" t="s">
        <v>218</v>
      </c>
      <c r="AU139" s="18" t="s">
        <v>82</v>
      </c>
    </row>
    <row r="140" spans="2:51" s="13" customFormat="1" ht="12">
      <c r="B140" s="157"/>
      <c r="D140" s="145" t="s">
        <v>222</v>
      </c>
      <c r="E140" s="158" t="s">
        <v>19</v>
      </c>
      <c r="F140" s="159" t="s">
        <v>3461</v>
      </c>
      <c r="H140" s="160">
        <v>12</v>
      </c>
      <c r="I140" s="161"/>
      <c r="L140" s="157"/>
      <c r="M140" s="162"/>
      <c r="T140" s="163"/>
      <c r="AT140" s="158" t="s">
        <v>222</v>
      </c>
      <c r="AU140" s="158" t="s">
        <v>82</v>
      </c>
      <c r="AV140" s="13" t="s">
        <v>82</v>
      </c>
      <c r="AW140" s="13" t="s">
        <v>35</v>
      </c>
      <c r="AX140" s="13" t="s">
        <v>80</v>
      </c>
      <c r="AY140" s="158" t="s">
        <v>208</v>
      </c>
    </row>
    <row r="141" spans="2:63" s="11" customFormat="1" ht="22.9" customHeight="1">
      <c r="B141" s="120"/>
      <c r="D141" s="121" t="s">
        <v>73</v>
      </c>
      <c r="E141" s="130" t="s">
        <v>112</v>
      </c>
      <c r="F141" s="130" t="s">
        <v>1249</v>
      </c>
      <c r="I141" s="123"/>
      <c r="J141" s="131">
        <f>BK141</f>
        <v>0</v>
      </c>
      <c r="L141" s="120"/>
      <c r="M141" s="125"/>
      <c r="P141" s="126">
        <f>SUM(P142:P145)</f>
        <v>0</v>
      </c>
      <c r="R141" s="126">
        <f>SUM(R142:R145)</f>
        <v>3.78154</v>
      </c>
      <c r="T141" s="127">
        <f>SUM(T142:T145)</f>
        <v>0</v>
      </c>
      <c r="AR141" s="121" t="s">
        <v>80</v>
      </c>
      <c r="AT141" s="128" t="s">
        <v>73</v>
      </c>
      <c r="AU141" s="128" t="s">
        <v>80</v>
      </c>
      <c r="AY141" s="121" t="s">
        <v>208</v>
      </c>
      <c r="BK141" s="129">
        <f>SUM(BK142:BK145)</f>
        <v>0</v>
      </c>
    </row>
    <row r="142" spans="2:65" s="1" customFormat="1" ht="16.5" customHeight="1">
      <c r="B142" s="33"/>
      <c r="C142" s="132" t="s">
        <v>807</v>
      </c>
      <c r="D142" s="132" t="s">
        <v>212</v>
      </c>
      <c r="E142" s="133" t="s">
        <v>1250</v>
      </c>
      <c r="F142" s="134" t="s">
        <v>1251</v>
      </c>
      <c r="G142" s="135" t="s">
        <v>762</v>
      </c>
      <c r="H142" s="136">
        <v>2</v>
      </c>
      <c r="I142" s="137"/>
      <c r="J142" s="138">
        <f>ROUND(I142*H142,2)</f>
        <v>0</v>
      </c>
      <c r="K142" s="134" t="s">
        <v>216</v>
      </c>
      <c r="L142" s="33"/>
      <c r="M142" s="139" t="s">
        <v>19</v>
      </c>
      <c r="N142" s="140" t="s">
        <v>45</v>
      </c>
      <c r="P142" s="141">
        <f>O142*H142</f>
        <v>0</v>
      </c>
      <c r="Q142" s="141">
        <v>1.89077</v>
      </c>
      <c r="R142" s="141">
        <f>Q142*H142</f>
        <v>3.78154</v>
      </c>
      <c r="S142" s="141">
        <v>0</v>
      </c>
      <c r="T142" s="142">
        <f>S142*H142</f>
        <v>0</v>
      </c>
      <c r="AR142" s="143" t="s">
        <v>112</v>
      </c>
      <c r="AT142" s="143" t="s">
        <v>212</v>
      </c>
      <c r="AU142" s="143" t="s">
        <v>82</v>
      </c>
      <c r="AY142" s="18" t="s">
        <v>208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8" t="s">
        <v>80</v>
      </c>
      <c r="BK142" s="144">
        <f>ROUND(I142*H142,2)</f>
        <v>0</v>
      </c>
      <c r="BL142" s="18" t="s">
        <v>112</v>
      </c>
      <c r="BM142" s="143" t="s">
        <v>3462</v>
      </c>
    </row>
    <row r="143" spans="2:47" s="1" customFormat="1" ht="12">
      <c r="B143" s="33"/>
      <c r="D143" s="145" t="s">
        <v>218</v>
      </c>
      <c r="F143" s="146" t="s">
        <v>1253</v>
      </c>
      <c r="I143" s="147"/>
      <c r="L143" s="33"/>
      <c r="M143" s="148"/>
      <c r="T143" s="54"/>
      <c r="AT143" s="18" t="s">
        <v>218</v>
      </c>
      <c r="AU143" s="18" t="s">
        <v>82</v>
      </c>
    </row>
    <row r="144" spans="2:47" s="1" customFormat="1" ht="12">
      <c r="B144" s="33"/>
      <c r="D144" s="149" t="s">
        <v>220</v>
      </c>
      <c r="F144" s="150" t="s">
        <v>3463</v>
      </c>
      <c r="I144" s="147"/>
      <c r="L144" s="33"/>
      <c r="M144" s="148"/>
      <c r="T144" s="54"/>
      <c r="AT144" s="18" t="s">
        <v>220</v>
      </c>
      <c r="AU144" s="18" t="s">
        <v>82</v>
      </c>
    </row>
    <row r="145" spans="2:51" s="13" customFormat="1" ht="12">
      <c r="B145" s="157"/>
      <c r="D145" s="145" t="s">
        <v>222</v>
      </c>
      <c r="E145" s="158" t="s">
        <v>19</v>
      </c>
      <c r="F145" s="159" t="s">
        <v>3464</v>
      </c>
      <c r="H145" s="160">
        <v>2</v>
      </c>
      <c r="I145" s="161"/>
      <c r="L145" s="157"/>
      <c r="M145" s="162"/>
      <c r="T145" s="163"/>
      <c r="AT145" s="158" t="s">
        <v>222</v>
      </c>
      <c r="AU145" s="158" t="s">
        <v>82</v>
      </c>
      <c r="AV145" s="13" t="s">
        <v>82</v>
      </c>
      <c r="AW145" s="13" t="s">
        <v>35</v>
      </c>
      <c r="AX145" s="13" t="s">
        <v>80</v>
      </c>
      <c r="AY145" s="158" t="s">
        <v>208</v>
      </c>
    </row>
    <row r="146" spans="2:63" s="11" customFormat="1" ht="22.9" customHeight="1">
      <c r="B146" s="120"/>
      <c r="D146" s="121" t="s">
        <v>73</v>
      </c>
      <c r="E146" s="130" t="s">
        <v>245</v>
      </c>
      <c r="F146" s="130" t="s">
        <v>1294</v>
      </c>
      <c r="I146" s="123"/>
      <c r="J146" s="131">
        <f>BK146</f>
        <v>0</v>
      </c>
      <c r="L146" s="120"/>
      <c r="M146" s="125"/>
      <c r="P146" s="126">
        <f>SUM(P147:P156)</f>
        <v>0</v>
      </c>
      <c r="R146" s="126">
        <f>SUM(R147:R156)</f>
        <v>3.008729</v>
      </c>
      <c r="T146" s="127">
        <f>SUM(T147:T156)</f>
        <v>0</v>
      </c>
      <c r="AR146" s="121" t="s">
        <v>80</v>
      </c>
      <c r="AT146" s="128" t="s">
        <v>73</v>
      </c>
      <c r="AU146" s="128" t="s">
        <v>80</v>
      </c>
      <c r="AY146" s="121" t="s">
        <v>208</v>
      </c>
      <c r="BK146" s="129">
        <f>SUM(BK147:BK156)</f>
        <v>0</v>
      </c>
    </row>
    <row r="147" spans="2:65" s="1" customFormat="1" ht="16.5" customHeight="1">
      <c r="B147" s="33"/>
      <c r="C147" s="132" t="s">
        <v>646</v>
      </c>
      <c r="D147" s="132" t="s">
        <v>212</v>
      </c>
      <c r="E147" s="133" t="s">
        <v>3465</v>
      </c>
      <c r="F147" s="134" t="s">
        <v>3466</v>
      </c>
      <c r="G147" s="135" t="s">
        <v>236</v>
      </c>
      <c r="H147" s="136">
        <v>20</v>
      </c>
      <c r="I147" s="137"/>
      <c r="J147" s="138">
        <f>ROUND(I147*H147,2)</f>
        <v>0</v>
      </c>
      <c r="K147" s="134" t="s">
        <v>216</v>
      </c>
      <c r="L147" s="33"/>
      <c r="M147" s="139" t="s">
        <v>19</v>
      </c>
      <c r="N147" s="140" t="s">
        <v>45</v>
      </c>
      <c r="P147" s="141">
        <f>O147*H147</f>
        <v>0</v>
      </c>
      <c r="Q147" s="141">
        <v>0</v>
      </c>
      <c r="R147" s="141">
        <f>Q147*H147</f>
        <v>0</v>
      </c>
      <c r="S147" s="141">
        <v>0</v>
      </c>
      <c r="T147" s="142">
        <f>S147*H147</f>
        <v>0</v>
      </c>
      <c r="AR147" s="143" t="s">
        <v>112</v>
      </c>
      <c r="AT147" s="143" t="s">
        <v>212</v>
      </c>
      <c r="AU147" s="143" t="s">
        <v>82</v>
      </c>
      <c r="AY147" s="18" t="s">
        <v>208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8" t="s">
        <v>80</v>
      </c>
      <c r="BK147" s="144">
        <f>ROUND(I147*H147,2)</f>
        <v>0</v>
      </c>
      <c r="BL147" s="18" t="s">
        <v>112</v>
      </c>
      <c r="BM147" s="143" t="s">
        <v>3467</v>
      </c>
    </row>
    <row r="148" spans="2:47" s="1" customFormat="1" ht="19.5">
      <c r="B148" s="33"/>
      <c r="D148" s="145" t="s">
        <v>218</v>
      </c>
      <c r="F148" s="146" t="s">
        <v>3468</v>
      </c>
      <c r="I148" s="147"/>
      <c r="L148" s="33"/>
      <c r="M148" s="148"/>
      <c r="T148" s="54"/>
      <c r="AT148" s="18" t="s">
        <v>218</v>
      </c>
      <c r="AU148" s="18" t="s">
        <v>82</v>
      </c>
    </row>
    <row r="149" spans="2:47" s="1" customFormat="1" ht="12">
      <c r="B149" s="33"/>
      <c r="D149" s="149" t="s">
        <v>220</v>
      </c>
      <c r="F149" s="150" t="s">
        <v>3469</v>
      </c>
      <c r="I149" s="147"/>
      <c r="L149" s="33"/>
      <c r="M149" s="148"/>
      <c r="T149" s="54"/>
      <c r="AT149" s="18" t="s">
        <v>220</v>
      </c>
      <c r="AU149" s="18" t="s">
        <v>82</v>
      </c>
    </row>
    <row r="150" spans="2:65" s="1" customFormat="1" ht="16.5" customHeight="1">
      <c r="B150" s="33"/>
      <c r="C150" s="171" t="s">
        <v>8</v>
      </c>
      <c r="D150" s="171" t="s">
        <v>242</v>
      </c>
      <c r="E150" s="172" t="s">
        <v>3470</v>
      </c>
      <c r="F150" s="173" t="s">
        <v>3471</v>
      </c>
      <c r="G150" s="174" t="s">
        <v>236</v>
      </c>
      <c r="H150" s="175">
        <v>20.3</v>
      </c>
      <c r="I150" s="176"/>
      <c r="J150" s="177">
        <f>ROUND(I150*H150,2)</f>
        <v>0</v>
      </c>
      <c r="K150" s="173" t="s">
        <v>216</v>
      </c>
      <c r="L150" s="178"/>
      <c r="M150" s="179" t="s">
        <v>19</v>
      </c>
      <c r="N150" s="180" t="s">
        <v>45</v>
      </c>
      <c r="P150" s="141">
        <f>O150*H150</f>
        <v>0</v>
      </c>
      <c r="Q150" s="141">
        <v>0.00043</v>
      </c>
      <c r="R150" s="141">
        <f>Q150*H150</f>
        <v>0.008729</v>
      </c>
      <c r="S150" s="141">
        <v>0</v>
      </c>
      <c r="T150" s="142">
        <f>S150*H150</f>
        <v>0</v>
      </c>
      <c r="AR150" s="143" t="s">
        <v>245</v>
      </c>
      <c r="AT150" s="143" t="s">
        <v>242</v>
      </c>
      <c r="AU150" s="143" t="s">
        <v>82</v>
      </c>
      <c r="AY150" s="18" t="s">
        <v>208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8" t="s">
        <v>80</v>
      </c>
      <c r="BK150" s="144">
        <f>ROUND(I150*H150,2)</f>
        <v>0</v>
      </c>
      <c r="BL150" s="18" t="s">
        <v>112</v>
      </c>
      <c r="BM150" s="143" t="s">
        <v>3472</v>
      </c>
    </row>
    <row r="151" spans="2:47" s="1" customFormat="1" ht="12">
      <c r="B151" s="33"/>
      <c r="D151" s="145" t="s">
        <v>218</v>
      </c>
      <c r="F151" s="146" t="s">
        <v>3471</v>
      </c>
      <c r="I151" s="147"/>
      <c r="L151" s="33"/>
      <c r="M151" s="148"/>
      <c r="T151" s="54"/>
      <c r="AT151" s="18" t="s">
        <v>218</v>
      </c>
      <c r="AU151" s="18" t="s">
        <v>82</v>
      </c>
    </row>
    <row r="152" spans="2:51" s="13" customFormat="1" ht="12">
      <c r="B152" s="157"/>
      <c r="D152" s="145" t="s">
        <v>222</v>
      </c>
      <c r="E152" s="158" t="s">
        <v>19</v>
      </c>
      <c r="F152" s="159" t="s">
        <v>3473</v>
      </c>
      <c r="H152" s="160">
        <v>20.3</v>
      </c>
      <c r="I152" s="161"/>
      <c r="L152" s="157"/>
      <c r="M152" s="162"/>
      <c r="T152" s="163"/>
      <c r="AT152" s="158" t="s">
        <v>222</v>
      </c>
      <c r="AU152" s="158" t="s">
        <v>82</v>
      </c>
      <c r="AV152" s="13" t="s">
        <v>82</v>
      </c>
      <c r="AW152" s="13" t="s">
        <v>35</v>
      </c>
      <c r="AX152" s="13" t="s">
        <v>80</v>
      </c>
      <c r="AY152" s="158" t="s">
        <v>208</v>
      </c>
    </row>
    <row r="153" spans="2:65" s="1" customFormat="1" ht="16.5" customHeight="1">
      <c r="B153" s="33"/>
      <c r="C153" s="132" t="s">
        <v>829</v>
      </c>
      <c r="D153" s="132" t="s">
        <v>212</v>
      </c>
      <c r="E153" s="133" t="s">
        <v>3474</v>
      </c>
      <c r="F153" s="134" t="s">
        <v>3475</v>
      </c>
      <c r="G153" s="135" t="s">
        <v>548</v>
      </c>
      <c r="H153" s="136">
        <v>1</v>
      </c>
      <c r="I153" s="137"/>
      <c r="J153" s="138">
        <f>ROUND(I153*H153,2)</f>
        <v>0</v>
      </c>
      <c r="K153" s="134" t="s">
        <v>19</v>
      </c>
      <c r="L153" s="33"/>
      <c r="M153" s="139" t="s">
        <v>19</v>
      </c>
      <c r="N153" s="140" t="s">
        <v>45</v>
      </c>
      <c r="P153" s="141">
        <f>O153*H153</f>
        <v>0</v>
      </c>
      <c r="Q153" s="141">
        <v>3</v>
      </c>
      <c r="R153" s="141">
        <f>Q153*H153</f>
        <v>3</v>
      </c>
      <c r="S153" s="141">
        <v>0</v>
      </c>
      <c r="T153" s="142">
        <f>S153*H153</f>
        <v>0</v>
      </c>
      <c r="AR153" s="143" t="s">
        <v>112</v>
      </c>
      <c r="AT153" s="143" t="s">
        <v>212</v>
      </c>
      <c r="AU153" s="143" t="s">
        <v>82</v>
      </c>
      <c r="AY153" s="18" t="s">
        <v>208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8" t="s">
        <v>80</v>
      </c>
      <c r="BK153" s="144">
        <f>ROUND(I153*H153,2)</f>
        <v>0</v>
      </c>
      <c r="BL153" s="18" t="s">
        <v>112</v>
      </c>
      <c r="BM153" s="143" t="s">
        <v>3476</v>
      </c>
    </row>
    <row r="154" spans="2:47" s="1" customFormat="1" ht="12">
      <c r="B154" s="33"/>
      <c r="D154" s="145" t="s">
        <v>218</v>
      </c>
      <c r="F154" s="146" t="s">
        <v>3475</v>
      </c>
      <c r="I154" s="147"/>
      <c r="L154" s="33"/>
      <c r="M154" s="148"/>
      <c r="T154" s="54"/>
      <c r="AT154" s="18" t="s">
        <v>218</v>
      </c>
      <c r="AU154" s="18" t="s">
        <v>82</v>
      </c>
    </row>
    <row r="155" spans="2:65" s="1" customFormat="1" ht="16.5" customHeight="1">
      <c r="B155" s="33"/>
      <c r="C155" s="132" t="s">
        <v>837</v>
      </c>
      <c r="D155" s="132" t="s">
        <v>212</v>
      </c>
      <c r="E155" s="133" t="s">
        <v>3477</v>
      </c>
      <c r="F155" s="134" t="s">
        <v>3478</v>
      </c>
      <c r="G155" s="135" t="s">
        <v>548</v>
      </c>
      <c r="H155" s="136">
        <v>1</v>
      </c>
      <c r="I155" s="137"/>
      <c r="J155" s="138">
        <f>ROUND(I155*H155,2)</f>
        <v>0</v>
      </c>
      <c r="K155" s="134" t="s">
        <v>19</v>
      </c>
      <c r="L155" s="33"/>
      <c r="M155" s="139" t="s">
        <v>19</v>
      </c>
      <c r="N155" s="140" t="s">
        <v>45</v>
      </c>
      <c r="P155" s="141">
        <f>O155*H155</f>
        <v>0</v>
      </c>
      <c r="Q155" s="141">
        <v>0</v>
      </c>
      <c r="R155" s="141">
        <f>Q155*H155</f>
        <v>0</v>
      </c>
      <c r="S155" s="141">
        <v>0</v>
      </c>
      <c r="T155" s="142">
        <f>S155*H155</f>
        <v>0</v>
      </c>
      <c r="AR155" s="143" t="s">
        <v>112</v>
      </c>
      <c r="AT155" s="143" t="s">
        <v>212</v>
      </c>
      <c r="AU155" s="143" t="s">
        <v>82</v>
      </c>
      <c r="AY155" s="18" t="s">
        <v>208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8" t="s">
        <v>80</v>
      </c>
      <c r="BK155" s="144">
        <f>ROUND(I155*H155,2)</f>
        <v>0</v>
      </c>
      <c r="BL155" s="18" t="s">
        <v>112</v>
      </c>
      <c r="BM155" s="143" t="s">
        <v>3479</v>
      </c>
    </row>
    <row r="156" spans="2:47" s="1" customFormat="1" ht="12">
      <c r="B156" s="33"/>
      <c r="D156" s="145" t="s">
        <v>218</v>
      </c>
      <c r="F156" s="146" t="s">
        <v>3478</v>
      </c>
      <c r="I156" s="147"/>
      <c r="L156" s="33"/>
      <c r="M156" s="148"/>
      <c r="T156" s="54"/>
      <c r="AT156" s="18" t="s">
        <v>218</v>
      </c>
      <c r="AU156" s="18" t="s">
        <v>82</v>
      </c>
    </row>
    <row r="157" spans="2:63" s="11" customFormat="1" ht="22.9" customHeight="1">
      <c r="B157" s="120"/>
      <c r="D157" s="121" t="s">
        <v>73</v>
      </c>
      <c r="E157" s="130" t="s">
        <v>281</v>
      </c>
      <c r="F157" s="130" t="s">
        <v>282</v>
      </c>
      <c r="I157" s="123"/>
      <c r="J157" s="131">
        <f>BK157</f>
        <v>0</v>
      </c>
      <c r="L157" s="120"/>
      <c r="M157" s="125"/>
      <c r="P157" s="126">
        <f>SUM(P158:P160)</f>
        <v>0</v>
      </c>
      <c r="R157" s="126">
        <f>SUM(R158:R160)</f>
        <v>0</v>
      </c>
      <c r="T157" s="127">
        <f>SUM(T158:T160)</f>
        <v>0</v>
      </c>
      <c r="AR157" s="121" t="s">
        <v>80</v>
      </c>
      <c r="AT157" s="128" t="s">
        <v>73</v>
      </c>
      <c r="AU157" s="128" t="s">
        <v>80</v>
      </c>
      <c r="AY157" s="121" t="s">
        <v>208</v>
      </c>
      <c r="BK157" s="129">
        <f>SUM(BK158:BK160)</f>
        <v>0</v>
      </c>
    </row>
    <row r="158" spans="2:65" s="1" customFormat="1" ht="16.5" customHeight="1">
      <c r="B158" s="33"/>
      <c r="C158" s="132" t="s">
        <v>679</v>
      </c>
      <c r="D158" s="132" t="s">
        <v>212</v>
      </c>
      <c r="E158" s="133" t="s">
        <v>3480</v>
      </c>
      <c r="F158" s="134" t="s">
        <v>3481</v>
      </c>
      <c r="G158" s="135" t="s">
        <v>286</v>
      </c>
      <c r="H158" s="136">
        <v>15.009</v>
      </c>
      <c r="I158" s="137"/>
      <c r="J158" s="138">
        <f>ROUND(I158*H158,2)</f>
        <v>0</v>
      </c>
      <c r="K158" s="134" t="s">
        <v>216</v>
      </c>
      <c r="L158" s="33"/>
      <c r="M158" s="139" t="s">
        <v>19</v>
      </c>
      <c r="N158" s="140" t="s">
        <v>45</v>
      </c>
      <c r="P158" s="141">
        <f>O158*H158</f>
        <v>0</v>
      </c>
      <c r="Q158" s="141">
        <v>0</v>
      </c>
      <c r="R158" s="141">
        <f>Q158*H158</f>
        <v>0</v>
      </c>
      <c r="S158" s="141">
        <v>0</v>
      </c>
      <c r="T158" s="142">
        <f>S158*H158</f>
        <v>0</v>
      </c>
      <c r="AR158" s="143" t="s">
        <v>112</v>
      </c>
      <c r="AT158" s="143" t="s">
        <v>212</v>
      </c>
      <c r="AU158" s="143" t="s">
        <v>82</v>
      </c>
      <c r="AY158" s="18" t="s">
        <v>208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8" t="s">
        <v>80</v>
      </c>
      <c r="BK158" s="144">
        <f>ROUND(I158*H158,2)</f>
        <v>0</v>
      </c>
      <c r="BL158" s="18" t="s">
        <v>112</v>
      </c>
      <c r="BM158" s="143" t="s">
        <v>3482</v>
      </c>
    </row>
    <row r="159" spans="2:47" s="1" customFormat="1" ht="12">
      <c r="B159" s="33"/>
      <c r="D159" s="145" t="s">
        <v>218</v>
      </c>
      <c r="F159" s="146" t="s">
        <v>3483</v>
      </c>
      <c r="I159" s="147"/>
      <c r="L159" s="33"/>
      <c r="M159" s="148"/>
      <c r="T159" s="54"/>
      <c r="AT159" s="18" t="s">
        <v>218</v>
      </c>
      <c r="AU159" s="18" t="s">
        <v>82</v>
      </c>
    </row>
    <row r="160" spans="2:47" s="1" customFormat="1" ht="12">
      <c r="B160" s="33"/>
      <c r="D160" s="149" t="s">
        <v>220</v>
      </c>
      <c r="F160" s="150" t="s">
        <v>3484</v>
      </c>
      <c r="I160" s="147"/>
      <c r="L160" s="33"/>
      <c r="M160" s="148"/>
      <c r="T160" s="54"/>
      <c r="AT160" s="18" t="s">
        <v>220</v>
      </c>
      <c r="AU160" s="18" t="s">
        <v>82</v>
      </c>
    </row>
    <row r="161" spans="2:63" s="11" customFormat="1" ht="25.9" customHeight="1">
      <c r="B161" s="120"/>
      <c r="D161" s="121" t="s">
        <v>73</v>
      </c>
      <c r="E161" s="122" t="s">
        <v>290</v>
      </c>
      <c r="F161" s="122" t="s">
        <v>291</v>
      </c>
      <c r="I161" s="123"/>
      <c r="J161" s="124">
        <f>BK161</f>
        <v>0</v>
      </c>
      <c r="L161" s="120"/>
      <c r="M161" s="125"/>
      <c r="P161" s="126">
        <f>P162+P244+P306+P417</f>
        <v>0</v>
      </c>
      <c r="R161" s="126">
        <f>R162+R244+R306+R417</f>
        <v>1.4587954174</v>
      </c>
      <c r="T161" s="127">
        <f>T162+T244+T306+T417</f>
        <v>0</v>
      </c>
      <c r="AR161" s="121" t="s">
        <v>82</v>
      </c>
      <c r="AT161" s="128" t="s">
        <v>73</v>
      </c>
      <c r="AU161" s="128" t="s">
        <v>74</v>
      </c>
      <c r="AY161" s="121" t="s">
        <v>208</v>
      </c>
      <c r="BK161" s="129">
        <f>BK162+BK244+BK306+BK417</f>
        <v>0</v>
      </c>
    </row>
    <row r="162" spans="2:63" s="11" customFormat="1" ht="22.9" customHeight="1">
      <c r="B162" s="120"/>
      <c r="D162" s="121" t="s">
        <v>73</v>
      </c>
      <c r="E162" s="130" t="s">
        <v>531</v>
      </c>
      <c r="F162" s="130" t="s">
        <v>532</v>
      </c>
      <c r="I162" s="123"/>
      <c r="J162" s="131">
        <f>BK162</f>
        <v>0</v>
      </c>
      <c r="L162" s="120"/>
      <c r="M162" s="125"/>
      <c r="P162" s="126">
        <f>SUM(P163:P243)</f>
        <v>0</v>
      </c>
      <c r="R162" s="126">
        <f>SUM(R163:R243)</f>
        <v>0.4404073849999999</v>
      </c>
      <c r="T162" s="127">
        <f>SUM(T163:T243)</f>
        <v>0</v>
      </c>
      <c r="AR162" s="121" t="s">
        <v>82</v>
      </c>
      <c r="AT162" s="128" t="s">
        <v>73</v>
      </c>
      <c r="AU162" s="128" t="s">
        <v>80</v>
      </c>
      <c r="AY162" s="121" t="s">
        <v>208</v>
      </c>
      <c r="BK162" s="129">
        <f>SUM(BK163:BK243)</f>
        <v>0</v>
      </c>
    </row>
    <row r="163" spans="2:65" s="1" customFormat="1" ht="16.5" customHeight="1">
      <c r="B163" s="33"/>
      <c r="C163" s="132" t="s">
        <v>297</v>
      </c>
      <c r="D163" s="132" t="s">
        <v>212</v>
      </c>
      <c r="E163" s="133" t="s">
        <v>3485</v>
      </c>
      <c r="F163" s="134" t="s">
        <v>3486</v>
      </c>
      <c r="G163" s="135" t="s">
        <v>236</v>
      </c>
      <c r="H163" s="136">
        <v>40</v>
      </c>
      <c r="I163" s="137"/>
      <c r="J163" s="138">
        <f>ROUND(I163*H163,2)</f>
        <v>0</v>
      </c>
      <c r="K163" s="134" t="s">
        <v>216</v>
      </c>
      <c r="L163" s="33"/>
      <c r="M163" s="139" t="s">
        <v>19</v>
      </c>
      <c r="N163" s="140" t="s">
        <v>45</v>
      </c>
      <c r="P163" s="141">
        <f>O163*H163</f>
        <v>0</v>
      </c>
      <c r="Q163" s="141">
        <v>0.00142155</v>
      </c>
      <c r="R163" s="141">
        <f>Q163*H163</f>
        <v>0.056861999999999996</v>
      </c>
      <c r="S163" s="141">
        <v>0</v>
      </c>
      <c r="T163" s="142">
        <f>S163*H163</f>
        <v>0</v>
      </c>
      <c r="AR163" s="143" t="s">
        <v>297</v>
      </c>
      <c r="AT163" s="143" t="s">
        <v>212</v>
      </c>
      <c r="AU163" s="143" t="s">
        <v>82</v>
      </c>
      <c r="AY163" s="18" t="s">
        <v>208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8" t="s">
        <v>80</v>
      </c>
      <c r="BK163" s="144">
        <f>ROUND(I163*H163,2)</f>
        <v>0</v>
      </c>
      <c r="BL163" s="18" t="s">
        <v>297</v>
      </c>
      <c r="BM163" s="143" t="s">
        <v>3487</v>
      </c>
    </row>
    <row r="164" spans="2:47" s="1" customFormat="1" ht="12">
      <c r="B164" s="33"/>
      <c r="D164" s="145" t="s">
        <v>218</v>
      </c>
      <c r="F164" s="146" t="s">
        <v>3488</v>
      </c>
      <c r="I164" s="147"/>
      <c r="L164" s="33"/>
      <c r="M164" s="148"/>
      <c r="T164" s="54"/>
      <c r="AT164" s="18" t="s">
        <v>218</v>
      </c>
      <c r="AU164" s="18" t="s">
        <v>82</v>
      </c>
    </row>
    <row r="165" spans="2:47" s="1" customFormat="1" ht="12">
      <c r="B165" s="33"/>
      <c r="D165" s="149" t="s">
        <v>220</v>
      </c>
      <c r="F165" s="150" t="s">
        <v>3489</v>
      </c>
      <c r="I165" s="147"/>
      <c r="L165" s="33"/>
      <c r="M165" s="148"/>
      <c r="T165" s="54"/>
      <c r="AT165" s="18" t="s">
        <v>220</v>
      </c>
      <c r="AU165" s="18" t="s">
        <v>82</v>
      </c>
    </row>
    <row r="166" spans="2:51" s="13" customFormat="1" ht="12">
      <c r="B166" s="157"/>
      <c r="D166" s="145" t="s">
        <v>222</v>
      </c>
      <c r="E166" s="158" t="s">
        <v>19</v>
      </c>
      <c r="F166" s="159" t="s">
        <v>3490</v>
      </c>
      <c r="H166" s="160">
        <v>21.5</v>
      </c>
      <c r="I166" s="161"/>
      <c r="L166" s="157"/>
      <c r="M166" s="162"/>
      <c r="T166" s="163"/>
      <c r="AT166" s="158" t="s">
        <v>222</v>
      </c>
      <c r="AU166" s="158" t="s">
        <v>82</v>
      </c>
      <c r="AV166" s="13" t="s">
        <v>82</v>
      </c>
      <c r="AW166" s="13" t="s">
        <v>35</v>
      </c>
      <c r="AX166" s="13" t="s">
        <v>74</v>
      </c>
      <c r="AY166" s="158" t="s">
        <v>208</v>
      </c>
    </row>
    <row r="167" spans="2:51" s="13" customFormat="1" ht="12">
      <c r="B167" s="157"/>
      <c r="D167" s="145" t="s">
        <v>222</v>
      </c>
      <c r="E167" s="158" t="s">
        <v>19</v>
      </c>
      <c r="F167" s="159" t="s">
        <v>3491</v>
      </c>
      <c r="H167" s="160">
        <v>18.5</v>
      </c>
      <c r="I167" s="161"/>
      <c r="L167" s="157"/>
      <c r="M167" s="162"/>
      <c r="T167" s="163"/>
      <c r="AT167" s="158" t="s">
        <v>222</v>
      </c>
      <c r="AU167" s="158" t="s">
        <v>82</v>
      </c>
      <c r="AV167" s="13" t="s">
        <v>82</v>
      </c>
      <c r="AW167" s="13" t="s">
        <v>35</v>
      </c>
      <c r="AX167" s="13" t="s">
        <v>74</v>
      </c>
      <c r="AY167" s="158" t="s">
        <v>208</v>
      </c>
    </row>
    <row r="168" spans="2:51" s="14" customFormat="1" ht="12">
      <c r="B168" s="164"/>
      <c r="D168" s="145" t="s">
        <v>222</v>
      </c>
      <c r="E168" s="165" t="s">
        <v>19</v>
      </c>
      <c r="F168" s="166" t="s">
        <v>226</v>
      </c>
      <c r="H168" s="167">
        <v>40</v>
      </c>
      <c r="I168" s="168"/>
      <c r="L168" s="164"/>
      <c r="M168" s="169"/>
      <c r="T168" s="170"/>
      <c r="AT168" s="165" t="s">
        <v>222</v>
      </c>
      <c r="AU168" s="165" t="s">
        <v>82</v>
      </c>
      <c r="AV168" s="14" t="s">
        <v>112</v>
      </c>
      <c r="AW168" s="14" t="s">
        <v>35</v>
      </c>
      <c r="AX168" s="14" t="s">
        <v>80</v>
      </c>
      <c r="AY168" s="165" t="s">
        <v>208</v>
      </c>
    </row>
    <row r="169" spans="2:65" s="1" customFormat="1" ht="16.5" customHeight="1">
      <c r="B169" s="33"/>
      <c r="C169" s="132" t="s">
        <v>741</v>
      </c>
      <c r="D169" s="132" t="s">
        <v>212</v>
      </c>
      <c r="E169" s="133" t="s">
        <v>3492</v>
      </c>
      <c r="F169" s="134" t="s">
        <v>3493</v>
      </c>
      <c r="G169" s="135" t="s">
        <v>236</v>
      </c>
      <c r="H169" s="136">
        <v>7.5</v>
      </c>
      <c r="I169" s="137"/>
      <c r="J169" s="138">
        <f>ROUND(I169*H169,2)</f>
        <v>0</v>
      </c>
      <c r="K169" s="134" t="s">
        <v>216</v>
      </c>
      <c r="L169" s="33"/>
      <c r="M169" s="139" t="s">
        <v>19</v>
      </c>
      <c r="N169" s="140" t="s">
        <v>45</v>
      </c>
      <c r="P169" s="141">
        <f>O169*H169</f>
        <v>0</v>
      </c>
      <c r="Q169" s="141">
        <v>0.007443</v>
      </c>
      <c r="R169" s="141">
        <f>Q169*H169</f>
        <v>0.0558225</v>
      </c>
      <c r="S169" s="141">
        <v>0</v>
      </c>
      <c r="T169" s="142">
        <f>S169*H169</f>
        <v>0</v>
      </c>
      <c r="AR169" s="143" t="s">
        <v>297</v>
      </c>
      <c r="AT169" s="143" t="s">
        <v>212</v>
      </c>
      <c r="AU169" s="143" t="s">
        <v>82</v>
      </c>
      <c r="AY169" s="18" t="s">
        <v>208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8" t="s">
        <v>80</v>
      </c>
      <c r="BK169" s="144">
        <f>ROUND(I169*H169,2)</f>
        <v>0</v>
      </c>
      <c r="BL169" s="18" t="s">
        <v>297</v>
      </c>
      <c r="BM169" s="143" t="s">
        <v>3494</v>
      </c>
    </row>
    <row r="170" spans="2:47" s="1" customFormat="1" ht="12">
      <c r="B170" s="33"/>
      <c r="D170" s="145" t="s">
        <v>218</v>
      </c>
      <c r="F170" s="146" t="s">
        <v>3495</v>
      </c>
      <c r="I170" s="147"/>
      <c r="L170" s="33"/>
      <c r="M170" s="148"/>
      <c r="T170" s="54"/>
      <c r="AT170" s="18" t="s">
        <v>218</v>
      </c>
      <c r="AU170" s="18" t="s">
        <v>82</v>
      </c>
    </row>
    <row r="171" spans="2:47" s="1" customFormat="1" ht="12">
      <c r="B171" s="33"/>
      <c r="D171" s="149" t="s">
        <v>220</v>
      </c>
      <c r="F171" s="150" t="s">
        <v>3496</v>
      </c>
      <c r="I171" s="147"/>
      <c r="L171" s="33"/>
      <c r="M171" s="148"/>
      <c r="T171" s="54"/>
      <c r="AT171" s="18" t="s">
        <v>220</v>
      </c>
      <c r="AU171" s="18" t="s">
        <v>82</v>
      </c>
    </row>
    <row r="172" spans="2:51" s="13" customFormat="1" ht="12">
      <c r="B172" s="157"/>
      <c r="D172" s="145" t="s">
        <v>222</v>
      </c>
      <c r="E172" s="158" t="s">
        <v>19</v>
      </c>
      <c r="F172" s="159" t="s">
        <v>3497</v>
      </c>
      <c r="H172" s="160">
        <v>7.5</v>
      </c>
      <c r="I172" s="161"/>
      <c r="L172" s="157"/>
      <c r="M172" s="162"/>
      <c r="T172" s="163"/>
      <c r="AT172" s="158" t="s">
        <v>222</v>
      </c>
      <c r="AU172" s="158" t="s">
        <v>82</v>
      </c>
      <c r="AV172" s="13" t="s">
        <v>82</v>
      </c>
      <c r="AW172" s="13" t="s">
        <v>35</v>
      </c>
      <c r="AX172" s="13" t="s">
        <v>80</v>
      </c>
      <c r="AY172" s="158" t="s">
        <v>208</v>
      </c>
    </row>
    <row r="173" spans="2:65" s="1" customFormat="1" ht="16.5" customHeight="1">
      <c r="B173" s="33"/>
      <c r="C173" s="132" t="s">
        <v>913</v>
      </c>
      <c r="D173" s="132" t="s">
        <v>212</v>
      </c>
      <c r="E173" s="133" t="s">
        <v>3498</v>
      </c>
      <c r="F173" s="134" t="s">
        <v>3499</v>
      </c>
      <c r="G173" s="135" t="s">
        <v>236</v>
      </c>
      <c r="H173" s="136">
        <v>5</v>
      </c>
      <c r="I173" s="137"/>
      <c r="J173" s="138">
        <f>ROUND(I173*H173,2)</f>
        <v>0</v>
      </c>
      <c r="K173" s="134" t="s">
        <v>19</v>
      </c>
      <c r="L173" s="33"/>
      <c r="M173" s="139" t="s">
        <v>19</v>
      </c>
      <c r="N173" s="140" t="s">
        <v>45</v>
      </c>
      <c r="P173" s="141">
        <f>O173*H173</f>
        <v>0</v>
      </c>
      <c r="Q173" s="141">
        <v>0.01975</v>
      </c>
      <c r="R173" s="141">
        <f>Q173*H173</f>
        <v>0.09875</v>
      </c>
      <c r="S173" s="141">
        <v>0</v>
      </c>
      <c r="T173" s="142">
        <f>S173*H173</f>
        <v>0</v>
      </c>
      <c r="AR173" s="143" t="s">
        <v>297</v>
      </c>
      <c r="AT173" s="143" t="s">
        <v>212</v>
      </c>
      <c r="AU173" s="143" t="s">
        <v>82</v>
      </c>
      <c r="AY173" s="18" t="s">
        <v>208</v>
      </c>
      <c r="BE173" s="144">
        <f>IF(N173="základní",J173,0)</f>
        <v>0</v>
      </c>
      <c r="BF173" s="144">
        <f>IF(N173="snížená",J173,0)</f>
        <v>0</v>
      </c>
      <c r="BG173" s="144">
        <f>IF(N173="zákl. přenesená",J173,0)</f>
        <v>0</v>
      </c>
      <c r="BH173" s="144">
        <f>IF(N173="sníž. přenesená",J173,0)</f>
        <v>0</v>
      </c>
      <c r="BI173" s="144">
        <f>IF(N173="nulová",J173,0)</f>
        <v>0</v>
      </c>
      <c r="BJ173" s="18" t="s">
        <v>80</v>
      </c>
      <c r="BK173" s="144">
        <f>ROUND(I173*H173,2)</f>
        <v>0</v>
      </c>
      <c r="BL173" s="18" t="s">
        <v>297</v>
      </c>
      <c r="BM173" s="143" t="s">
        <v>3500</v>
      </c>
    </row>
    <row r="174" spans="2:47" s="1" customFormat="1" ht="12">
      <c r="B174" s="33"/>
      <c r="D174" s="145" t="s">
        <v>218</v>
      </c>
      <c r="F174" s="146" t="s">
        <v>3499</v>
      </c>
      <c r="I174" s="147"/>
      <c r="L174" s="33"/>
      <c r="M174" s="148"/>
      <c r="T174" s="54"/>
      <c r="AT174" s="18" t="s">
        <v>218</v>
      </c>
      <c r="AU174" s="18" t="s">
        <v>82</v>
      </c>
    </row>
    <row r="175" spans="2:65" s="1" customFormat="1" ht="16.5" customHeight="1">
      <c r="B175" s="33"/>
      <c r="C175" s="132" t="s">
        <v>1220</v>
      </c>
      <c r="D175" s="132" t="s">
        <v>212</v>
      </c>
      <c r="E175" s="133" t="s">
        <v>3501</v>
      </c>
      <c r="F175" s="134" t="s">
        <v>3502</v>
      </c>
      <c r="G175" s="135" t="s">
        <v>236</v>
      </c>
      <c r="H175" s="136">
        <v>8</v>
      </c>
      <c r="I175" s="137"/>
      <c r="J175" s="138">
        <f>ROUND(I175*H175,2)</f>
        <v>0</v>
      </c>
      <c r="K175" s="134" t="s">
        <v>216</v>
      </c>
      <c r="L175" s="33"/>
      <c r="M175" s="139" t="s">
        <v>19</v>
      </c>
      <c r="N175" s="140" t="s">
        <v>45</v>
      </c>
      <c r="P175" s="141">
        <f>O175*H175</f>
        <v>0</v>
      </c>
      <c r="Q175" s="141">
        <v>0.0005868</v>
      </c>
      <c r="R175" s="141">
        <f>Q175*H175</f>
        <v>0.0046944</v>
      </c>
      <c r="S175" s="141">
        <v>0</v>
      </c>
      <c r="T175" s="142">
        <f>S175*H175</f>
        <v>0</v>
      </c>
      <c r="AR175" s="143" t="s">
        <v>297</v>
      </c>
      <c r="AT175" s="143" t="s">
        <v>212</v>
      </c>
      <c r="AU175" s="143" t="s">
        <v>82</v>
      </c>
      <c r="AY175" s="18" t="s">
        <v>208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18" t="s">
        <v>80</v>
      </c>
      <c r="BK175" s="144">
        <f>ROUND(I175*H175,2)</f>
        <v>0</v>
      </c>
      <c r="BL175" s="18" t="s">
        <v>297</v>
      </c>
      <c r="BM175" s="143" t="s">
        <v>3503</v>
      </c>
    </row>
    <row r="176" spans="2:47" s="1" customFormat="1" ht="12">
      <c r="B176" s="33"/>
      <c r="D176" s="145" t="s">
        <v>218</v>
      </c>
      <c r="F176" s="146" t="s">
        <v>3504</v>
      </c>
      <c r="I176" s="147"/>
      <c r="L176" s="33"/>
      <c r="M176" s="148"/>
      <c r="T176" s="54"/>
      <c r="AT176" s="18" t="s">
        <v>218</v>
      </c>
      <c r="AU176" s="18" t="s">
        <v>82</v>
      </c>
    </row>
    <row r="177" spans="2:47" s="1" customFormat="1" ht="12">
      <c r="B177" s="33"/>
      <c r="D177" s="149" t="s">
        <v>220</v>
      </c>
      <c r="F177" s="150" t="s">
        <v>3505</v>
      </c>
      <c r="I177" s="147"/>
      <c r="L177" s="33"/>
      <c r="M177" s="148"/>
      <c r="T177" s="54"/>
      <c r="AT177" s="18" t="s">
        <v>220</v>
      </c>
      <c r="AU177" s="18" t="s">
        <v>82</v>
      </c>
    </row>
    <row r="178" spans="2:51" s="13" customFormat="1" ht="12">
      <c r="B178" s="157"/>
      <c r="D178" s="145" t="s">
        <v>222</v>
      </c>
      <c r="E178" s="158" t="s">
        <v>19</v>
      </c>
      <c r="F178" s="159" t="s">
        <v>3506</v>
      </c>
      <c r="H178" s="160">
        <v>8</v>
      </c>
      <c r="I178" s="161"/>
      <c r="L178" s="157"/>
      <c r="M178" s="162"/>
      <c r="T178" s="163"/>
      <c r="AT178" s="158" t="s">
        <v>222</v>
      </c>
      <c r="AU178" s="158" t="s">
        <v>82</v>
      </c>
      <c r="AV178" s="13" t="s">
        <v>82</v>
      </c>
      <c r="AW178" s="13" t="s">
        <v>35</v>
      </c>
      <c r="AX178" s="13" t="s">
        <v>80</v>
      </c>
      <c r="AY178" s="158" t="s">
        <v>208</v>
      </c>
    </row>
    <row r="179" spans="2:65" s="1" customFormat="1" ht="16.5" customHeight="1">
      <c r="B179" s="33"/>
      <c r="C179" s="132" t="s">
        <v>649</v>
      </c>
      <c r="D179" s="132" t="s">
        <v>212</v>
      </c>
      <c r="E179" s="133" t="s">
        <v>3507</v>
      </c>
      <c r="F179" s="134" t="s">
        <v>3508</v>
      </c>
      <c r="G179" s="135" t="s">
        <v>236</v>
      </c>
      <c r="H179" s="136">
        <v>32</v>
      </c>
      <c r="I179" s="137"/>
      <c r="J179" s="138">
        <f>ROUND(I179*H179,2)</f>
        <v>0</v>
      </c>
      <c r="K179" s="134" t="s">
        <v>216</v>
      </c>
      <c r="L179" s="33"/>
      <c r="M179" s="139" t="s">
        <v>19</v>
      </c>
      <c r="N179" s="140" t="s">
        <v>45</v>
      </c>
      <c r="P179" s="141">
        <f>O179*H179</f>
        <v>0</v>
      </c>
      <c r="Q179" s="141">
        <v>0.0020099</v>
      </c>
      <c r="R179" s="141">
        <f>Q179*H179</f>
        <v>0.0643168</v>
      </c>
      <c r="S179" s="141">
        <v>0</v>
      </c>
      <c r="T179" s="142">
        <f>S179*H179</f>
        <v>0</v>
      </c>
      <c r="AR179" s="143" t="s">
        <v>297</v>
      </c>
      <c r="AT179" s="143" t="s">
        <v>212</v>
      </c>
      <c r="AU179" s="143" t="s">
        <v>82</v>
      </c>
      <c r="AY179" s="18" t="s">
        <v>208</v>
      </c>
      <c r="BE179" s="144">
        <f>IF(N179="základní",J179,0)</f>
        <v>0</v>
      </c>
      <c r="BF179" s="144">
        <f>IF(N179="snížená",J179,0)</f>
        <v>0</v>
      </c>
      <c r="BG179" s="144">
        <f>IF(N179="zákl. přenesená",J179,0)</f>
        <v>0</v>
      </c>
      <c r="BH179" s="144">
        <f>IF(N179="sníž. přenesená",J179,0)</f>
        <v>0</v>
      </c>
      <c r="BI179" s="144">
        <f>IF(N179="nulová",J179,0)</f>
        <v>0</v>
      </c>
      <c r="BJ179" s="18" t="s">
        <v>80</v>
      </c>
      <c r="BK179" s="144">
        <f>ROUND(I179*H179,2)</f>
        <v>0</v>
      </c>
      <c r="BL179" s="18" t="s">
        <v>297</v>
      </c>
      <c r="BM179" s="143" t="s">
        <v>3509</v>
      </c>
    </row>
    <row r="180" spans="2:47" s="1" customFormat="1" ht="12">
      <c r="B180" s="33"/>
      <c r="D180" s="145" t="s">
        <v>218</v>
      </c>
      <c r="F180" s="146" t="s">
        <v>3510</v>
      </c>
      <c r="I180" s="147"/>
      <c r="L180" s="33"/>
      <c r="M180" s="148"/>
      <c r="T180" s="54"/>
      <c r="AT180" s="18" t="s">
        <v>218</v>
      </c>
      <c r="AU180" s="18" t="s">
        <v>82</v>
      </c>
    </row>
    <row r="181" spans="2:47" s="1" customFormat="1" ht="12">
      <c r="B181" s="33"/>
      <c r="D181" s="149" t="s">
        <v>220</v>
      </c>
      <c r="F181" s="150" t="s">
        <v>3511</v>
      </c>
      <c r="I181" s="147"/>
      <c r="L181" s="33"/>
      <c r="M181" s="148"/>
      <c r="T181" s="54"/>
      <c r="AT181" s="18" t="s">
        <v>220</v>
      </c>
      <c r="AU181" s="18" t="s">
        <v>82</v>
      </c>
    </row>
    <row r="182" spans="2:51" s="13" customFormat="1" ht="12">
      <c r="B182" s="157"/>
      <c r="D182" s="145" t="s">
        <v>222</v>
      </c>
      <c r="E182" s="158" t="s">
        <v>19</v>
      </c>
      <c r="F182" s="159" t="s">
        <v>3512</v>
      </c>
      <c r="H182" s="160">
        <v>12</v>
      </c>
      <c r="I182" s="161"/>
      <c r="L182" s="157"/>
      <c r="M182" s="162"/>
      <c r="T182" s="163"/>
      <c r="AT182" s="158" t="s">
        <v>222</v>
      </c>
      <c r="AU182" s="158" t="s">
        <v>82</v>
      </c>
      <c r="AV182" s="13" t="s">
        <v>82</v>
      </c>
      <c r="AW182" s="13" t="s">
        <v>35</v>
      </c>
      <c r="AX182" s="13" t="s">
        <v>74</v>
      </c>
      <c r="AY182" s="158" t="s">
        <v>208</v>
      </c>
    </row>
    <row r="183" spans="2:51" s="13" customFormat="1" ht="12">
      <c r="B183" s="157"/>
      <c r="D183" s="145" t="s">
        <v>222</v>
      </c>
      <c r="E183" s="158" t="s">
        <v>19</v>
      </c>
      <c r="F183" s="159" t="s">
        <v>3512</v>
      </c>
      <c r="H183" s="160">
        <v>12</v>
      </c>
      <c r="I183" s="161"/>
      <c r="L183" s="157"/>
      <c r="M183" s="162"/>
      <c r="T183" s="163"/>
      <c r="AT183" s="158" t="s">
        <v>222</v>
      </c>
      <c r="AU183" s="158" t="s">
        <v>82</v>
      </c>
      <c r="AV183" s="13" t="s">
        <v>82</v>
      </c>
      <c r="AW183" s="13" t="s">
        <v>35</v>
      </c>
      <c r="AX183" s="13" t="s">
        <v>74</v>
      </c>
      <c r="AY183" s="158" t="s">
        <v>208</v>
      </c>
    </row>
    <row r="184" spans="2:51" s="13" customFormat="1" ht="12">
      <c r="B184" s="157"/>
      <c r="D184" s="145" t="s">
        <v>222</v>
      </c>
      <c r="E184" s="158" t="s">
        <v>19</v>
      </c>
      <c r="F184" s="159" t="s">
        <v>3506</v>
      </c>
      <c r="H184" s="160">
        <v>8</v>
      </c>
      <c r="I184" s="161"/>
      <c r="L184" s="157"/>
      <c r="M184" s="162"/>
      <c r="T184" s="163"/>
      <c r="AT184" s="158" t="s">
        <v>222</v>
      </c>
      <c r="AU184" s="158" t="s">
        <v>82</v>
      </c>
      <c r="AV184" s="13" t="s">
        <v>82</v>
      </c>
      <c r="AW184" s="13" t="s">
        <v>35</v>
      </c>
      <c r="AX184" s="13" t="s">
        <v>74</v>
      </c>
      <c r="AY184" s="158" t="s">
        <v>208</v>
      </c>
    </row>
    <row r="185" spans="2:51" s="14" customFormat="1" ht="12">
      <c r="B185" s="164"/>
      <c r="D185" s="145" t="s">
        <v>222</v>
      </c>
      <c r="E185" s="165" t="s">
        <v>19</v>
      </c>
      <c r="F185" s="166" t="s">
        <v>226</v>
      </c>
      <c r="H185" s="167">
        <v>32</v>
      </c>
      <c r="I185" s="168"/>
      <c r="L185" s="164"/>
      <c r="M185" s="169"/>
      <c r="T185" s="170"/>
      <c r="AT185" s="165" t="s">
        <v>222</v>
      </c>
      <c r="AU185" s="165" t="s">
        <v>82</v>
      </c>
      <c r="AV185" s="14" t="s">
        <v>112</v>
      </c>
      <c r="AW185" s="14" t="s">
        <v>35</v>
      </c>
      <c r="AX185" s="14" t="s">
        <v>80</v>
      </c>
      <c r="AY185" s="165" t="s">
        <v>208</v>
      </c>
    </row>
    <row r="186" spans="2:65" s="1" customFormat="1" ht="16.5" customHeight="1">
      <c r="B186" s="33"/>
      <c r="C186" s="132" t="s">
        <v>7</v>
      </c>
      <c r="D186" s="132" t="s">
        <v>212</v>
      </c>
      <c r="E186" s="133" t="s">
        <v>3513</v>
      </c>
      <c r="F186" s="134" t="s">
        <v>3514</v>
      </c>
      <c r="G186" s="135" t="s">
        <v>236</v>
      </c>
      <c r="H186" s="136">
        <v>30.9</v>
      </c>
      <c r="I186" s="137"/>
      <c r="J186" s="138">
        <f>ROUND(I186*H186,2)</f>
        <v>0</v>
      </c>
      <c r="K186" s="134" t="s">
        <v>216</v>
      </c>
      <c r="L186" s="33"/>
      <c r="M186" s="139" t="s">
        <v>19</v>
      </c>
      <c r="N186" s="140" t="s">
        <v>45</v>
      </c>
      <c r="P186" s="141">
        <f>O186*H186</f>
        <v>0</v>
      </c>
      <c r="Q186" s="141">
        <v>0.0004119</v>
      </c>
      <c r="R186" s="141">
        <f>Q186*H186</f>
        <v>0.01272771</v>
      </c>
      <c r="S186" s="141">
        <v>0</v>
      </c>
      <c r="T186" s="142">
        <f>S186*H186</f>
        <v>0</v>
      </c>
      <c r="AR186" s="143" t="s">
        <v>297</v>
      </c>
      <c r="AT186" s="143" t="s">
        <v>212</v>
      </c>
      <c r="AU186" s="143" t="s">
        <v>82</v>
      </c>
      <c r="AY186" s="18" t="s">
        <v>208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18" t="s">
        <v>80</v>
      </c>
      <c r="BK186" s="144">
        <f>ROUND(I186*H186,2)</f>
        <v>0</v>
      </c>
      <c r="BL186" s="18" t="s">
        <v>297</v>
      </c>
      <c r="BM186" s="143" t="s">
        <v>3515</v>
      </c>
    </row>
    <row r="187" spans="2:47" s="1" customFormat="1" ht="12">
      <c r="B187" s="33"/>
      <c r="D187" s="145" t="s">
        <v>218</v>
      </c>
      <c r="F187" s="146" t="s">
        <v>3516</v>
      </c>
      <c r="I187" s="147"/>
      <c r="L187" s="33"/>
      <c r="M187" s="148"/>
      <c r="T187" s="54"/>
      <c r="AT187" s="18" t="s">
        <v>218</v>
      </c>
      <c r="AU187" s="18" t="s">
        <v>82</v>
      </c>
    </row>
    <row r="188" spans="2:47" s="1" customFormat="1" ht="12">
      <c r="B188" s="33"/>
      <c r="D188" s="149" t="s">
        <v>220</v>
      </c>
      <c r="F188" s="150" t="s">
        <v>3517</v>
      </c>
      <c r="I188" s="147"/>
      <c r="L188" s="33"/>
      <c r="M188" s="148"/>
      <c r="T188" s="54"/>
      <c r="AT188" s="18" t="s">
        <v>220</v>
      </c>
      <c r="AU188" s="18" t="s">
        <v>82</v>
      </c>
    </row>
    <row r="189" spans="2:51" s="13" customFormat="1" ht="12">
      <c r="B189" s="157"/>
      <c r="D189" s="145" t="s">
        <v>222</v>
      </c>
      <c r="E189" s="158" t="s">
        <v>19</v>
      </c>
      <c r="F189" s="159" t="s">
        <v>3518</v>
      </c>
      <c r="H189" s="160">
        <v>30.9</v>
      </c>
      <c r="I189" s="161"/>
      <c r="L189" s="157"/>
      <c r="M189" s="162"/>
      <c r="T189" s="163"/>
      <c r="AT189" s="158" t="s">
        <v>222</v>
      </c>
      <c r="AU189" s="158" t="s">
        <v>82</v>
      </c>
      <c r="AV189" s="13" t="s">
        <v>82</v>
      </c>
      <c r="AW189" s="13" t="s">
        <v>35</v>
      </c>
      <c r="AX189" s="13" t="s">
        <v>80</v>
      </c>
      <c r="AY189" s="158" t="s">
        <v>208</v>
      </c>
    </row>
    <row r="190" spans="2:65" s="1" customFormat="1" ht="16.5" customHeight="1">
      <c r="B190" s="33"/>
      <c r="C190" s="132" t="s">
        <v>533</v>
      </c>
      <c r="D190" s="132" t="s">
        <v>212</v>
      </c>
      <c r="E190" s="133" t="s">
        <v>534</v>
      </c>
      <c r="F190" s="134" t="s">
        <v>535</v>
      </c>
      <c r="G190" s="135" t="s">
        <v>236</v>
      </c>
      <c r="H190" s="136">
        <v>1.4</v>
      </c>
      <c r="I190" s="137"/>
      <c r="J190" s="138">
        <f>ROUND(I190*H190,2)</f>
        <v>0</v>
      </c>
      <c r="K190" s="134" t="s">
        <v>216</v>
      </c>
      <c r="L190" s="33"/>
      <c r="M190" s="139" t="s">
        <v>19</v>
      </c>
      <c r="N190" s="140" t="s">
        <v>45</v>
      </c>
      <c r="P190" s="141">
        <f>O190*H190</f>
        <v>0</v>
      </c>
      <c r="Q190" s="141">
        <v>0.0004765</v>
      </c>
      <c r="R190" s="141">
        <f>Q190*H190</f>
        <v>0.0006670999999999999</v>
      </c>
      <c r="S190" s="141">
        <v>0</v>
      </c>
      <c r="T190" s="142">
        <f>S190*H190</f>
        <v>0</v>
      </c>
      <c r="AR190" s="143" t="s">
        <v>297</v>
      </c>
      <c r="AT190" s="143" t="s">
        <v>212</v>
      </c>
      <c r="AU190" s="143" t="s">
        <v>82</v>
      </c>
      <c r="AY190" s="18" t="s">
        <v>208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8" t="s">
        <v>80</v>
      </c>
      <c r="BK190" s="144">
        <f>ROUND(I190*H190,2)</f>
        <v>0</v>
      </c>
      <c r="BL190" s="18" t="s">
        <v>297</v>
      </c>
      <c r="BM190" s="143" t="s">
        <v>536</v>
      </c>
    </row>
    <row r="191" spans="2:47" s="1" customFormat="1" ht="12">
      <c r="B191" s="33"/>
      <c r="D191" s="145" t="s">
        <v>218</v>
      </c>
      <c r="F191" s="146" t="s">
        <v>537</v>
      </c>
      <c r="I191" s="147"/>
      <c r="L191" s="33"/>
      <c r="M191" s="148"/>
      <c r="T191" s="54"/>
      <c r="AT191" s="18" t="s">
        <v>218</v>
      </c>
      <c r="AU191" s="18" t="s">
        <v>82</v>
      </c>
    </row>
    <row r="192" spans="2:47" s="1" customFormat="1" ht="12">
      <c r="B192" s="33"/>
      <c r="D192" s="149" t="s">
        <v>220</v>
      </c>
      <c r="F192" s="150" t="s">
        <v>538</v>
      </c>
      <c r="I192" s="147"/>
      <c r="L192" s="33"/>
      <c r="M192" s="148"/>
      <c r="T192" s="54"/>
      <c r="AT192" s="18" t="s">
        <v>220</v>
      </c>
      <c r="AU192" s="18" t="s">
        <v>82</v>
      </c>
    </row>
    <row r="193" spans="2:51" s="13" customFormat="1" ht="12">
      <c r="B193" s="157"/>
      <c r="D193" s="145" t="s">
        <v>222</v>
      </c>
      <c r="E193" s="158" t="s">
        <v>19</v>
      </c>
      <c r="F193" s="159" t="s">
        <v>90</v>
      </c>
      <c r="H193" s="160">
        <v>3</v>
      </c>
      <c r="I193" s="161"/>
      <c r="L193" s="157"/>
      <c r="M193" s="162"/>
      <c r="T193" s="163"/>
      <c r="AT193" s="158" t="s">
        <v>222</v>
      </c>
      <c r="AU193" s="158" t="s">
        <v>82</v>
      </c>
      <c r="AV193" s="13" t="s">
        <v>82</v>
      </c>
      <c r="AW193" s="13" t="s">
        <v>35</v>
      </c>
      <c r="AX193" s="13" t="s">
        <v>74</v>
      </c>
      <c r="AY193" s="158" t="s">
        <v>208</v>
      </c>
    </row>
    <row r="194" spans="2:51" s="13" customFormat="1" ht="12">
      <c r="B194" s="157"/>
      <c r="D194" s="145" t="s">
        <v>222</v>
      </c>
      <c r="E194" s="158" t="s">
        <v>19</v>
      </c>
      <c r="F194" s="159" t="s">
        <v>3519</v>
      </c>
      <c r="H194" s="160">
        <v>-1.6</v>
      </c>
      <c r="I194" s="161"/>
      <c r="L194" s="157"/>
      <c r="M194" s="162"/>
      <c r="T194" s="163"/>
      <c r="AT194" s="158" t="s">
        <v>222</v>
      </c>
      <c r="AU194" s="158" t="s">
        <v>82</v>
      </c>
      <c r="AV194" s="13" t="s">
        <v>82</v>
      </c>
      <c r="AW194" s="13" t="s">
        <v>35</v>
      </c>
      <c r="AX194" s="13" t="s">
        <v>74</v>
      </c>
      <c r="AY194" s="158" t="s">
        <v>208</v>
      </c>
    </row>
    <row r="195" spans="2:51" s="14" customFormat="1" ht="12">
      <c r="B195" s="164"/>
      <c r="D195" s="145" t="s">
        <v>222</v>
      </c>
      <c r="E195" s="165" t="s">
        <v>19</v>
      </c>
      <c r="F195" s="166" t="s">
        <v>226</v>
      </c>
      <c r="H195" s="167">
        <v>1.4</v>
      </c>
      <c r="I195" s="168"/>
      <c r="L195" s="164"/>
      <c r="M195" s="169"/>
      <c r="T195" s="170"/>
      <c r="AT195" s="165" t="s">
        <v>222</v>
      </c>
      <c r="AU195" s="165" t="s">
        <v>82</v>
      </c>
      <c r="AV195" s="14" t="s">
        <v>112</v>
      </c>
      <c r="AW195" s="14" t="s">
        <v>35</v>
      </c>
      <c r="AX195" s="14" t="s">
        <v>80</v>
      </c>
      <c r="AY195" s="165" t="s">
        <v>208</v>
      </c>
    </row>
    <row r="196" spans="2:65" s="1" customFormat="1" ht="16.5" customHeight="1">
      <c r="B196" s="33"/>
      <c r="C196" s="132" t="s">
        <v>1430</v>
      </c>
      <c r="D196" s="132" t="s">
        <v>212</v>
      </c>
      <c r="E196" s="133" t="s">
        <v>3520</v>
      </c>
      <c r="F196" s="134" t="s">
        <v>3521</v>
      </c>
      <c r="G196" s="135" t="s">
        <v>236</v>
      </c>
      <c r="H196" s="136">
        <v>3.5</v>
      </c>
      <c r="I196" s="137"/>
      <c r="J196" s="138">
        <f>ROUND(I196*H196,2)</f>
        <v>0</v>
      </c>
      <c r="K196" s="134" t="s">
        <v>216</v>
      </c>
      <c r="L196" s="33"/>
      <c r="M196" s="139" t="s">
        <v>19</v>
      </c>
      <c r="N196" s="140" t="s">
        <v>45</v>
      </c>
      <c r="P196" s="141">
        <f>O196*H196</f>
        <v>0</v>
      </c>
      <c r="Q196" s="141">
        <v>0.0007092</v>
      </c>
      <c r="R196" s="141">
        <f>Q196*H196</f>
        <v>0.0024822</v>
      </c>
      <c r="S196" s="141">
        <v>0</v>
      </c>
      <c r="T196" s="142">
        <f>S196*H196</f>
        <v>0</v>
      </c>
      <c r="AR196" s="143" t="s">
        <v>297</v>
      </c>
      <c r="AT196" s="143" t="s">
        <v>212</v>
      </c>
      <c r="AU196" s="143" t="s">
        <v>82</v>
      </c>
      <c r="AY196" s="18" t="s">
        <v>208</v>
      </c>
      <c r="BE196" s="144">
        <f>IF(N196="základní",J196,0)</f>
        <v>0</v>
      </c>
      <c r="BF196" s="144">
        <f>IF(N196="snížená",J196,0)</f>
        <v>0</v>
      </c>
      <c r="BG196" s="144">
        <f>IF(N196="zákl. přenesená",J196,0)</f>
        <v>0</v>
      </c>
      <c r="BH196" s="144">
        <f>IF(N196="sníž. přenesená",J196,0)</f>
        <v>0</v>
      </c>
      <c r="BI196" s="144">
        <f>IF(N196="nulová",J196,0)</f>
        <v>0</v>
      </c>
      <c r="BJ196" s="18" t="s">
        <v>80</v>
      </c>
      <c r="BK196" s="144">
        <f>ROUND(I196*H196,2)</f>
        <v>0</v>
      </c>
      <c r="BL196" s="18" t="s">
        <v>297</v>
      </c>
      <c r="BM196" s="143" t="s">
        <v>3522</v>
      </c>
    </row>
    <row r="197" spans="2:47" s="1" customFormat="1" ht="12">
      <c r="B197" s="33"/>
      <c r="D197" s="145" t="s">
        <v>218</v>
      </c>
      <c r="F197" s="146" t="s">
        <v>3523</v>
      </c>
      <c r="I197" s="147"/>
      <c r="L197" s="33"/>
      <c r="M197" s="148"/>
      <c r="T197" s="54"/>
      <c r="AT197" s="18" t="s">
        <v>218</v>
      </c>
      <c r="AU197" s="18" t="s">
        <v>82</v>
      </c>
    </row>
    <row r="198" spans="2:47" s="1" customFormat="1" ht="12">
      <c r="B198" s="33"/>
      <c r="D198" s="149" t="s">
        <v>220</v>
      </c>
      <c r="F198" s="150" t="s">
        <v>3524</v>
      </c>
      <c r="I198" s="147"/>
      <c r="L198" s="33"/>
      <c r="M198" s="148"/>
      <c r="T198" s="54"/>
      <c r="AT198" s="18" t="s">
        <v>220</v>
      </c>
      <c r="AU198" s="18" t="s">
        <v>82</v>
      </c>
    </row>
    <row r="199" spans="2:51" s="13" customFormat="1" ht="12">
      <c r="B199" s="157"/>
      <c r="D199" s="145" t="s">
        <v>222</v>
      </c>
      <c r="E199" s="158" t="s">
        <v>19</v>
      </c>
      <c r="F199" s="159" t="s">
        <v>3525</v>
      </c>
      <c r="H199" s="160">
        <v>3.5</v>
      </c>
      <c r="I199" s="161"/>
      <c r="L199" s="157"/>
      <c r="M199" s="162"/>
      <c r="T199" s="163"/>
      <c r="AT199" s="158" t="s">
        <v>222</v>
      </c>
      <c r="AU199" s="158" t="s">
        <v>82</v>
      </c>
      <c r="AV199" s="13" t="s">
        <v>82</v>
      </c>
      <c r="AW199" s="13" t="s">
        <v>35</v>
      </c>
      <c r="AX199" s="13" t="s">
        <v>80</v>
      </c>
      <c r="AY199" s="158" t="s">
        <v>208</v>
      </c>
    </row>
    <row r="200" spans="2:65" s="1" customFormat="1" ht="16.5" customHeight="1">
      <c r="B200" s="33"/>
      <c r="C200" s="132" t="s">
        <v>919</v>
      </c>
      <c r="D200" s="132" t="s">
        <v>212</v>
      </c>
      <c r="E200" s="133" t="s">
        <v>3526</v>
      </c>
      <c r="F200" s="134" t="s">
        <v>3527</v>
      </c>
      <c r="G200" s="135" t="s">
        <v>236</v>
      </c>
      <c r="H200" s="136">
        <v>10</v>
      </c>
      <c r="I200" s="137"/>
      <c r="J200" s="138">
        <f>ROUND(I200*H200,2)</f>
        <v>0</v>
      </c>
      <c r="K200" s="134" t="s">
        <v>216</v>
      </c>
      <c r="L200" s="33"/>
      <c r="M200" s="139" t="s">
        <v>19</v>
      </c>
      <c r="N200" s="140" t="s">
        <v>45</v>
      </c>
      <c r="P200" s="141">
        <f>O200*H200</f>
        <v>0</v>
      </c>
      <c r="Q200" s="141">
        <v>0.0022362</v>
      </c>
      <c r="R200" s="141">
        <f>Q200*H200</f>
        <v>0.022362</v>
      </c>
      <c r="S200" s="141">
        <v>0</v>
      </c>
      <c r="T200" s="142">
        <f>S200*H200</f>
        <v>0</v>
      </c>
      <c r="AR200" s="143" t="s">
        <v>297</v>
      </c>
      <c r="AT200" s="143" t="s">
        <v>212</v>
      </c>
      <c r="AU200" s="143" t="s">
        <v>82</v>
      </c>
      <c r="AY200" s="18" t="s">
        <v>208</v>
      </c>
      <c r="BE200" s="144">
        <f>IF(N200="základní",J200,0)</f>
        <v>0</v>
      </c>
      <c r="BF200" s="144">
        <f>IF(N200="snížená",J200,0)</f>
        <v>0</v>
      </c>
      <c r="BG200" s="144">
        <f>IF(N200="zákl. přenesená",J200,0)</f>
        <v>0</v>
      </c>
      <c r="BH200" s="144">
        <f>IF(N200="sníž. přenesená",J200,0)</f>
        <v>0</v>
      </c>
      <c r="BI200" s="144">
        <f>IF(N200="nulová",J200,0)</f>
        <v>0</v>
      </c>
      <c r="BJ200" s="18" t="s">
        <v>80</v>
      </c>
      <c r="BK200" s="144">
        <f>ROUND(I200*H200,2)</f>
        <v>0</v>
      </c>
      <c r="BL200" s="18" t="s">
        <v>297</v>
      </c>
      <c r="BM200" s="143" t="s">
        <v>3528</v>
      </c>
    </row>
    <row r="201" spans="2:47" s="1" customFormat="1" ht="12">
      <c r="B201" s="33"/>
      <c r="D201" s="145" t="s">
        <v>218</v>
      </c>
      <c r="F201" s="146" t="s">
        <v>3529</v>
      </c>
      <c r="I201" s="147"/>
      <c r="L201" s="33"/>
      <c r="M201" s="148"/>
      <c r="T201" s="54"/>
      <c r="AT201" s="18" t="s">
        <v>218</v>
      </c>
      <c r="AU201" s="18" t="s">
        <v>82</v>
      </c>
    </row>
    <row r="202" spans="2:47" s="1" customFormat="1" ht="12">
      <c r="B202" s="33"/>
      <c r="D202" s="149" t="s">
        <v>220</v>
      </c>
      <c r="F202" s="150" t="s">
        <v>3530</v>
      </c>
      <c r="I202" s="147"/>
      <c r="L202" s="33"/>
      <c r="M202" s="148"/>
      <c r="T202" s="54"/>
      <c r="AT202" s="18" t="s">
        <v>220</v>
      </c>
      <c r="AU202" s="18" t="s">
        <v>82</v>
      </c>
    </row>
    <row r="203" spans="2:51" s="13" customFormat="1" ht="12">
      <c r="B203" s="157"/>
      <c r="D203" s="145" t="s">
        <v>222</v>
      </c>
      <c r="E203" s="158" t="s">
        <v>19</v>
      </c>
      <c r="F203" s="159" t="s">
        <v>3531</v>
      </c>
      <c r="H203" s="160">
        <v>10</v>
      </c>
      <c r="I203" s="161"/>
      <c r="L203" s="157"/>
      <c r="M203" s="162"/>
      <c r="T203" s="163"/>
      <c r="AT203" s="158" t="s">
        <v>222</v>
      </c>
      <c r="AU203" s="158" t="s">
        <v>82</v>
      </c>
      <c r="AV203" s="13" t="s">
        <v>82</v>
      </c>
      <c r="AW203" s="13" t="s">
        <v>35</v>
      </c>
      <c r="AX203" s="13" t="s">
        <v>80</v>
      </c>
      <c r="AY203" s="158" t="s">
        <v>208</v>
      </c>
    </row>
    <row r="204" spans="2:65" s="1" customFormat="1" ht="16.5" customHeight="1">
      <c r="B204" s="33"/>
      <c r="C204" s="132" t="s">
        <v>1039</v>
      </c>
      <c r="D204" s="132" t="s">
        <v>212</v>
      </c>
      <c r="E204" s="133" t="s">
        <v>3532</v>
      </c>
      <c r="F204" s="134" t="s">
        <v>3533</v>
      </c>
      <c r="G204" s="135" t="s">
        <v>236</v>
      </c>
      <c r="H204" s="136">
        <v>30</v>
      </c>
      <c r="I204" s="137"/>
      <c r="J204" s="138">
        <f>ROUND(I204*H204,2)</f>
        <v>0</v>
      </c>
      <c r="K204" s="134" t="s">
        <v>216</v>
      </c>
      <c r="L204" s="33"/>
      <c r="M204" s="139" t="s">
        <v>19</v>
      </c>
      <c r="N204" s="140" t="s">
        <v>45</v>
      </c>
      <c r="P204" s="141">
        <f>O204*H204</f>
        <v>0</v>
      </c>
      <c r="Q204" s="141">
        <v>0.0019339</v>
      </c>
      <c r="R204" s="141">
        <f>Q204*H204</f>
        <v>0.058017</v>
      </c>
      <c r="S204" s="141">
        <v>0</v>
      </c>
      <c r="T204" s="142">
        <f>S204*H204</f>
        <v>0</v>
      </c>
      <c r="AR204" s="143" t="s">
        <v>297</v>
      </c>
      <c r="AT204" s="143" t="s">
        <v>212</v>
      </c>
      <c r="AU204" s="143" t="s">
        <v>82</v>
      </c>
      <c r="AY204" s="18" t="s">
        <v>208</v>
      </c>
      <c r="BE204" s="144">
        <f>IF(N204="základní",J204,0)</f>
        <v>0</v>
      </c>
      <c r="BF204" s="144">
        <f>IF(N204="snížená",J204,0)</f>
        <v>0</v>
      </c>
      <c r="BG204" s="144">
        <f>IF(N204="zákl. přenesená",J204,0)</f>
        <v>0</v>
      </c>
      <c r="BH204" s="144">
        <f>IF(N204="sníž. přenesená",J204,0)</f>
        <v>0</v>
      </c>
      <c r="BI204" s="144">
        <f>IF(N204="nulová",J204,0)</f>
        <v>0</v>
      </c>
      <c r="BJ204" s="18" t="s">
        <v>80</v>
      </c>
      <c r="BK204" s="144">
        <f>ROUND(I204*H204,2)</f>
        <v>0</v>
      </c>
      <c r="BL204" s="18" t="s">
        <v>297</v>
      </c>
      <c r="BM204" s="143" t="s">
        <v>3534</v>
      </c>
    </row>
    <row r="205" spans="2:47" s="1" customFormat="1" ht="12">
      <c r="B205" s="33"/>
      <c r="D205" s="145" t="s">
        <v>218</v>
      </c>
      <c r="F205" s="146" t="s">
        <v>3535</v>
      </c>
      <c r="I205" s="147"/>
      <c r="L205" s="33"/>
      <c r="M205" s="148"/>
      <c r="T205" s="54"/>
      <c r="AT205" s="18" t="s">
        <v>218</v>
      </c>
      <c r="AU205" s="18" t="s">
        <v>82</v>
      </c>
    </row>
    <row r="206" spans="2:47" s="1" customFormat="1" ht="12">
      <c r="B206" s="33"/>
      <c r="D206" s="149" t="s">
        <v>220</v>
      </c>
      <c r="F206" s="150" t="s">
        <v>3536</v>
      </c>
      <c r="I206" s="147"/>
      <c r="L206" s="33"/>
      <c r="M206" s="148"/>
      <c r="T206" s="54"/>
      <c r="AT206" s="18" t="s">
        <v>220</v>
      </c>
      <c r="AU206" s="18" t="s">
        <v>82</v>
      </c>
    </row>
    <row r="207" spans="2:51" s="13" customFormat="1" ht="12">
      <c r="B207" s="157"/>
      <c r="D207" s="145" t="s">
        <v>222</v>
      </c>
      <c r="E207" s="158" t="s">
        <v>19</v>
      </c>
      <c r="F207" s="159" t="s">
        <v>3537</v>
      </c>
      <c r="H207" s="160">
        <v>30</v>
      </c>
      <c r="I207" s="161"/>
      <c r="L207" s="157"/>
      <c r="M207" s="162"/>
      <c r="T207" s="163"/>
      <c r="AT207" s="158" t="s">
        <v>222</v>
      </c>
      <c r="AU207" s="158" t="s">
        <v>82</v>
      </c>
      <c r="AV207" s="13" t="s">
        <v>82</v>
      </c>
      <c r="AW207" s="13" t="s">
        <v>35</v>
      </c>
      <c r="AX207" s="13" t="s">
        <v>80</v>
      </c>
      <c r="AY207" s="158" t="s">
        <v>208</v>
      </c>
    </row>
    <row r="208" spans="2:65" s="1" customFormat="1" ht="16.5" customHeight="1">
      <c r="B208" s="33"/>
      <c r="C208" s="132" t="s">
        <v>921</v>
      </c>
      <c r="D208" s="132" t="s">
        <v>212</v>
      </c>
      <c r="E208" s="133" t="s">
        <v>3538</v>
      </c>
      <c r="F208" s="134" t="s">
        <v>3539</v>
      </c>
      <c r="G208" s="135" t="s">
        <v>236</v>
      </c>
      <c r="H208" s="136">
        <v>10</v>
      </c>
      <c r="I208" s="137"/>
      <c r="J208" s="138">
        <f>ROUND(I208*H208,2)</f>
        <v>0</v>
      </c>
      <c r="K208" s="134" t="s">
        <v>216</v>
      </c>
      <c r="L208" s="33"/>
      <c r="M208" s="139" t="s">
        <v>19</v>
      </c>
      <c r="N208" s="140" t="s">
        <v>45</v>
      </c>
      <c r="P208" s="141">
        <f>O208*H208</f>
        <v>0</v>
      </c>
      <c r="Q208" s="141">
        <v>0.0018982</v>
      </c>
      <c r="R208" s="141">
        <f>Q208*H208</f>
        <v>0.018982</v>
      </c>
      <c r="S208" s="141">
        <v>0</v>
      </c>
      <c r="T208" s="142">
        <f>S208*H208</f>
        <v>0</v>
      </c>
      <c r="AR208" s="143" t="s">
        <v>297</v>
      </c>
      <c r="AT208" s="143" t="s">
        <v>212</v>
      </c>
      <c r="AU208" s="143" t="s">
        <v>82</v>
      </c>
      <c r="AY208" s="18" t="s">
        <v>208</v>
      </c>
      <c r="BE208" s="144">
        <f>IF(N208="základní",J208,0)</f>
        <v>0</v>
      </c>
      <c r="BF208" s="144">
        <f>IF(N208="snížená",J208,0)</f>
        <v>0</v>
      </c>
      <c r="BG208" s="144">
        <f>IF(N208="zákl. přenesená",J208,0)</f>
        <v>0</v>
      </c>
      <c r="BH208" s="144">
        <f>IF(N208="sníž. přenesená",J208,0)</f>
        <v>0</v>
      </c>
      <c r="BI208" s="144">
        <f>IF(N208="nulová",J208,0)</f>
        <v>0</v>
      </c>
      <c r="BJ208" s="18" t="s">
        <v>80</v>
      </c>
      <c r="BK208" s="144">
        <f>ROUND(I208*H208,2)</f>
        <v>0</v>
      </c>
      <c r="BL208" s="18" t="s">
        <v>297</v>
      </c>
      <c r="BM208" s="143" t="s">
        <v>3540</v>
      </c>
    </row>
    <row r="209" spans="2:47" s="1" customFormat="1" ht="12">
      <c r="B209" s="33"/>
      <c r="D209" s="145" t="s">
        <v>218</v>
      </c>
      <c r="F209" s="146" t="s">
        <v>3541</v>
      </c>
      <c r="I209" s="147"/>
      <c r="L209" s="33"/>
      <c r="M209" s="148"/>
      <c r="T209" s="54"/>
      <c r="AT209" s="18" t="s">
        <v>218</v>
      </c>
      <c r="AU209" s="18" t="s">
        <v>82</v>
      </c>
    </row>
    <row r="210" spans="2:47" s="1" customFormat="1" ht="12">
      <c r="B210" s="33"/>
      <c r="D210" s="149" t="s">
        <v>220</v>
      </c>
      <c r="F210" s="150" t="s">
        <v>3542</v>
      </c>
      <c r="I210" s="147"/>
      <c r="L210" s="33"/>
      <c r="M210" s="148"/>
      <c r="T210" s="54"/>
      <c r="AT210" s="18" t="s">
        <v>220</v>
      </c>
      <c r="AU210" s="18" t="s">
        <v>82</v>
      </c>
    </row>
    <row r="211" spans="2:65" s="1" customFormat="1" ht="16.5" customHeight="1">
      <c r="B211" s="33"/>
      <c r="C211" s="132" t="s">
        <v>1127</v>
      </c>
      <c r="D211" s="132" t="s">
        <v>212</v>
      </c>
      <c r="E211" s="133" t="s">
        <v>3543</v>
      </c>
      <c r="F211" s="134" t="s">
        <v>3544</v>
      </c>
      <c r="G211" s="135" t="s">
        <v>236</v>
      </c>
      <c r="H211" s="136">
        <v>6.5</v>
      </c>
      <c r="I211" s="137"/>
      <c r="J211" s="138">
        <f>ROUND(I211*H211,2)</f>
        <v>0</v>
      </c>
      <c r="K211" s="134" t="s">
        <v>216</v>
      </c>
      <c r="L211" s="33"/>
      <c r="M211" s="139" t="s">
        <v>19</v>
      </c>
      <c r="N211" s="140" t="s">
        <v>45</v>
      </c>
      <c r="P211" s="141">
        <f>O211*H211</f>
        <v>0</v>
      </c>
      <c r="Q211" s="141">
        <v>0.00158595</v>
      </c>
      <c r="R211" s="141">
        <f>Q211*H211</f>
        <v>0.010308675</v>
      </c>
      <c r="S211" s="141">
        <v>0</v>
      </c>
      <c r="T211" s="142">
        <f>S211*H211</f>
        <v>0</v>
      </c>
      <c r="AR211" s="143" t="s">
        <v>297</v>
      </c>
      <c r="AT211" s="143" t="s">
        <v>212</v>
      </c>
      <c r="AU211" s="143" t="s">
        <v>82</v>
      </c>
      <c r="AY211" s="18" t="s">
        <v>208</v>
      </c>
      <c r="BE211" s="144">
        <f>IF(N211="základní",J211,0)</f>
        <v>0</v>
      </c>
      <c r="BF211" s="144">
        <f>IF(N211="snížená",J211,0)</f>
        <v>0</v>
      </c>
      <c r="BG211" s="144">
        <f>IF(N211="zákl. přenesená",J211,0)</f>
        <v>0</v>
      </c>
      <c r="BH211" s="144">
        <f>IF(N211="sníž. přenesená",J211,0)</f>
        <v>0</v>
      </c>
      <c r="BI211" s="144">
        <f>IF(N211="nulová",J211,0)</f>
        <v>0</v>
      </c>
      <c r="BJ211" s="18" t="s">
        <v>80</v>
      </c>
      <c r="BK211" s="144">
        <f>ROUND(I211*H211,2)</f>
        <v>0</v>
      </c>
      <c r="BL211" s="18" t="s">
        <v>297</v>
      </c>
      <c r="BM211" s="143" t="s">
        <v>3545</v>
      </c>
    </row>
    <row r="212" spans="2:47" s="1" customFormat="1" ht="12">
      <c r="B212" s="33"/>
      <c r="D212" s="145" t="s">
        <v>218</v>
      </c>
      <c r="F212" s="146" t="s">
        <v>3546</v>
      </c>
      <c r="I212" s="147"/>
      <c r="L212" s="33"/>
      <c r="M212" s="148"/>
      <c r="T212" s="54"/>
      <c r="AT212" s="18" t="s">
        <v>218</v>
      </c>
      <c r="AU212" s="18" t="s">
        <v>82</v>
      </c>
    </row>
    <row r="213" spans="2:47" s="1" customFormat="1" ht="12">
      <c r="B213" s="33"/>
      <c r="D213" s="149" t="s">
        <v>220</v>
      </c>
      <c r="F213" s="150" t="s">
        <v>3547</v>
      </c>
      <c r="I213" s="147"/>
      <c r="L213" s="33"/>
      <c r="M213" s="148"/>
      <c r="T213" s="54"/>
      <c r="AT213" s="18" t="s">
        <v>220</v>
      </c>
      <c r="AU213" s="18" t="s">
        <v>82</v>
      </c>
    </row>
    <row r="214" spans="2:51" s="13" customFormat="1" ht="12">
      <c r="B214" s="157"/>
      <c r="D214" s="145" t="s">
        <v>222</v>
      </c>
      <c r="E214" s="158" t="s">
        <v>19</v>
      </c>
      <c r="F214" s="159" t="s">
        <v>3548</v>
      </c>
      <c r="H214" s="160">
        <v>6.5</v>
      </c>
      <c r="I214" s="161"/>
      <c r="L214" s="157"/>
      <c r="M214" s="162"/>
      <c r="T214" s="163"/>
      <c r="AT214" s="158" t="s">
        <v>222</v>
      </c>
      <c r="AU214" s="158" t="s">
        <v>82</v>
      </c>
      <c r="AV214" s="13" t="s">
        <v>82</v>
      </c>
      <c r="AW214" s="13" t="s">
        <v>35</v>
      </c>
      <c r="AX214" s="13" t="s">
        <v>80</v>
      </c>
      <c r="AY214" s="158" t="s">
        <v>208</v>
      </c>
    </row>
    <row r="215" spans="2:65" s="1" customFormat="1" ht="16.5" customHeight="1">
      <c r="B215" s="33"/>
      <c r="C215" s="132" t="s">
        <v>924</v>
      </c>
      <c r="D215" s="132" t="s">
        <v>212</v>
      </c>
      <c r="E215" s="133" t="s">
        <v>3549</v>
      </c>
      <c r="F215" s="134" t="s">
        <v>3550</v>
      </c>
      <c r="G215" s="135" t="s">
        <v>367</v>
      </c>
      <c r="H215" s="136">
        <v>1</v>
      </c>
      <c r="I215" s="137"/>
      <c r="J215" s="138">
        <f>ROUND(I215*H215,2)</f>
        <v>0</v>
      </c>
      <c r="K215" s="134" t="s">
        <v>216</v>
      </c>
      <c r="L215" s="33"/>
      <c r="M215" s="139" t="s">
        <v>19</v>
      </c>
      <c r="N215" s="140" t="s">
        <v>45</v>
      </c>
      <c r="P215" s="141">
        <f>O215*H215</f>
        <v>0</v>
      </c>
      <c r="Q215" s="141">
        <v>0.00077</v>
      </c>
      <c r="R215" s="141">
        <f>Q215*H215</f>
        <v>0.00077</v>
      </c>
      <c r="S215" s="141">
        <v>0</v>
      </c>
      <c r="T215" s="142">
        <f>S215*H215</f>
        <v>0</v>
      </c>
      <c r="AR215" s="143" t="s">
        <v>297</v>
      </c>
      <c r="AT215" s="143" t="s">
        <v>212</v>
      </c>
      <c r="AU215" s="143" t="s">
        <v>82</v>
      </c>
      <c r="AY215" s="18" t="s">
        <v>208</v>
      </c>
      <c r="BE215" s="144">
        <f>IF(N215="základní",J215,0)</f>
        <v>0</v>
      </c>
      <c r="BF215" s="144">
        <f>IF(N215="snížená",J215,0)</f>
        <v>0</v>
      </c>
      <c r="BG215" s="144">
        <f>IF(N215="zákl. přenesená",J215,0)</f>
        <v>0</v>
      </c>
      <c r="BH215" s="144">
        <f>IF(N215="sníž. přenesená",J215,0)</f>
        <v>0</v>
      </c>
      <c r="BI215" s="144">
        <f>IF(N215="nulová",J215,0)</f>
        <v>0</v>
      </c>
      <c r="BJ215" s="18" t="s">
        <v>80</v>
      </c>
      <c r="BK215" s="144">
        <f>ROUND(I215*H215,2)</f>
        <v>0</v>
      </c>
      <c r="BL215" s="18" t="s">
        <v>297</v>
      </c>
      <c r="BM215" s="143" t="s">
        <v>3551</v>
      </c>
    </row>
    <row r="216" spans="2:47" s="1" customFormat="1" ht="12">
      <c r="B216" s="33"/>
      <c r="D216" s="145" t="s">
        <v>218</v>
      </c>
      <c r="F216" s="146" t="s">
        <v>3552</v>
      </c>
      <c r="I216" s="147"/>
      <c r="L216" s="33"/>
      <c r="M216" s="148"/>
      <c r="T216" s="54"/>
      <c r="AT216" s="18" t="s">
        <v>218</v>
      </c>
      <c r="AU216" s="18" t="s">
        <v>82</v>
      </c>
    </row>
    <row r="217" spans="2:47" s="1" customFormat="1" ht="12">
      <c r="B217" s="33"/>
      <c r="D217" s="149" t="s">
        <v>220</v>
      </c>
      <c r="F217" s="150" t="s">
        <v>3553</v>
      </c>
      <c r="I217" s="147"/>
      <c r="L217" s="33"/>
      <c r="M217" s="148"/>
      <c r="T217" s="54"/>
      <c r="AT217" s="18" t="s">
        <v>220</v>
      </c>
      <c r="AU217" s="18" t="s">
        <v>82</v>
      </c>
    </row>
    <row r="218" spans="2:65" s="1" customFormat="1" ht="16.5" customHeight="1">
      <c r="B218" s="33"/>
      <c r="C218" s="132" t="s">
        <v>1463</v>
      </c>
      <c r="D218" s="132" t="s">
        <v>212</v>
      </c>
      <c r="E218" s="133" t="s">
        <v>3554</v>
      </c>
      <c r="F218" s="134" t="s">
        <v>3555</v>
      </c>
      <c r="G218" s="135" t="s">
        <v>367</v>
      </c>
      <c r="H218" s="136">
        <v>2</v>
      </c>
      <c r="I218" s="137"/>
      <c r="J218" s="138">
        <f>ROUND(I218*H218,2)</f>
        <v>0</v>
      </c>
      <c r="K218" s="134" t="s">
        <v>216</v>
      </c>
      <c r="L218" s="33"/>
      <c r="M218" s="139" t="s">
        <v>19</v>
      </c>
      <c r="N218" s="140" t="s">
        <v>45</v>
      </c>
      <c r="P218" s="141">
        <f>O218*H218</f>
        <v>0</v>
      </c>
      <c r="Q218" s="141">
        <v>0.00342</v>
      </c>
      <c r="R218" s="141">
        <f>Q218*H218</f>
        <v>0.00684</v>
      </c>
      <c r="S218" s="141">
        <v>0</v>
      </c>
      <c r="T218" s="142">
        <f>S218*H218</f>
        <v>0</v>
      </c>
      <c r="AR218" s="143" t="s">
        <v>297</v>
      </c>
      <c r="AT218" s="143" t="s">
        <v>212</v>
      </c>
      <c r="AU218" s="143" t="s">
        <v>82</v>
      </c>
      <c r="AY218" s="18" t="s">
        <v>208</v>
      </c>
      <c r="BE218" s="144">
        <f>IF(N218="základní",J218,0)</f>
        <v>0</v>
      </c>
      <c r="BF218" s="144">
        <f>IF(N218="snížená",J218,0)</f>
        <v>0</v>
      </c>
      <c r="BG218" s="144">
        <f>IF(N218="zákl. přenesená",J218,0)</f>
        <v>0</v>
      </c>
      <c r="BH218" s="144">
        <f>IF(N218="sníž. přenesená",J218,0)</f>
        <v>0</v>
      </c>
      <c r="BI218" s="144">
        <f>IF(N218="nulová",J218,0)</f>
        <v>0</v>
      </c>
      <c r="BJ218" s="18" t="s">
        <v>80</v>
      </c>
      <c r="BK218" s="144">
        <f>ROUND(I218*H218,2)</f>
        <v>0</v>
      </c>
      <c r="BL218" s="18" t="s">
        <v>297</v>
      </c>
      <c r="BM218" s="143" t="s">
        <v>3556</v>
      </c>
    </row>
    <row r="219" spans="2:47" s="1" customFormat="1" ht="12">
      <c r="B219" s="33"/>
      <c r="D219" s="145" t="s">
        <v>218</v>
      </c>
      <c r="F219" s="146" t="s">
        <v>3557</v>
      </c>
      <c r="I219" s="147"/>
      <c r="L219" s="33"/>
      <c r="M219" s="148"/>
      <c r="T219" s="54"/>
      <c r="AT219" s="18" t="s">
        <v>218</v>
      </c>
      <c r="AU219" s="18" t="s">
        <v>82</v>
      </c>
    </row>
    <row r="220" spans="2:47" s="1" customFormat="1" ht="12">
      <c r="B220" s="33"/>
      <c r="D220" s="149" t="s">
        <v>220</v>
      </c>
      <c r="F220" s="150" t="s">
        <v>3558</v>
      </c>
      <c r="I220" s="147"/>
      <c r="L220" s="33"/>
      <c r="M220" s="148"/>
      <c r="T220" s="54"/>
      <c r="AT220" s="18" t="s">
        <v>220</v>
      </c>
      <c r="AU220" s="18" t="s">
        <v>82</v>
      </c>
    </row>
    <row r="221" spans="2:65" s="1" customFormat="1" ht="16.5" customHeight="1">
      <c r="B221" s="33"/>
      <c r="C221" s="132" t="s">
        <v>927</v>
      </c>
      <c r="D221" s="132" t="s">
        <v>212</v>
      </c>
      <c r="E221" s="133" t="s">
        <v>3559</v>
      </c>
      <c r="F221" s="134" t="s">
        <v>3560</v>
      </c>
      <c r="G221" s="135" t="s">
        <v>367</v>
      </c>
      <c r="H221" s="136">
        <v>1</v>
      </c>
      <c r="I221" s="137"/>
      <c r="J221" s="138">
        <f>ROUND(I221*H221,2)</f>
        <v>0</v>
      </c>
      <c r="K221" s="134" t="s">
        <v>216</v>
      </c>
      <c r="L221" s="33"/>
      <c r="M221" s="139" t="s">
        <v>19</v>
      </c>
      <c r="N221" s="140" t="s">
        <v>45</v>
      </c>
      <c r="P221" s="141">
        <f>O221*H221</f>
        <v>0</v>
      </c>
      <c r="Q221" s="141">
        <v>0.02652</v>
      </c>
      <c r="R221" s="141">
        <f>Q221*H221</f>
        <v>0.02652</v>
      </c>
      <c r="S221" s="141">
        <v>0</v>
      </c>
      <c r="T221" s="142">
        <f>S221*H221</f>
        <v>0</v>
      </c>
      <c r="AR221" s="143" t="s">
        <v>297</v>
      </c>
      <c r="AT221" s="143" t="s">
        <v>212</v>
      </c>
      <c r="AU221" s="143" t="s">
        <v>82</v>
      </c>
      <c r="AY221" s="18" t="s">
        <v>208</v>
      </c>
      <c r="BE221" s="144">
        <f>IF(N221="základní",J221,0)</f>
        <v>0</v>
      </c>
      <c r="BF221" s="144">
        <f>IF(N221="snížená",J221,0)</f>
        <v>0</v>
      </c>
      <c r="BG221" s="144">
        <f>IF(N221="zákl. přenesená",J221,0)</f>
        <v>0</v>
      </c>
      <c r="BH221" s="144">
        <f>IF(N221="sníž. přenesená",J221,0)</f>
        <v>0</v>
      </c>
      <c r="BI221" s="144">
        <f>IF(N221="nulová",J221,0)</f>
        <v>0</v>
      </c>
      <c r="BJ221" s="18" t="s">
        <v>80</v>
      </c>
      <c r="BK221" s="144">
        <f>ROUND(I221*H221,2)</f>
        <v>0</v>
      </c>
      <c r="BL221" s="18" t="s">
        <v>297</v>
      </c>
      <c r="BM221" s="143" t="s">
        <v>3561</v>
      </c>
    </row>
    <row r="222" spans="2:47" s="1" customFormat="1" ht="12">
      <c r="B222" s="33"/>
      <c r="D222" s="145" t="s">
        <v>218</v>
      </c>
      <c r="F222" s="146" t="s">
        <v>3562</v>
      </c>
      <c r="I222" s="147"/>
      <c r="L222" s="33"/>
      <c r="M222" s="148"/>
      <c r="T222" s="54"/>
      <c r="AT222" s="18" t="s">
        <v>218</v>
      </c>
      <c r="AU222" s="18" t="s">
        <v>82</v>
      </c>
    </row>
    <row r="223" spans="2:47" s="1" customFormat="1" ht="12">
      <c r="B223" s="33"/>
      <c r="D223" s="149" t="s">
        <v>220</v>
      </c>
      <c r="F223" s="150" t="s">
        <v>3563</v>
      </c>
      <c r="I223" s="147"/>
      <c r="L223" s="33"/>
      <c r="M223" s="148"/>
      <c r="T223" s="54"/>
      <c r="AT223" s="18" t="s">
        <v>220</v>
      </c>
      <c r="AU223" s="18" t="s">
        <v>82</v>
      </c>
    </row>
    <row r="224" spans="2:65" s="1" customFormat="1" ht="16.5" customHeight="1">
      <c r="B224" s="33"/>
      <c r="C224" s="132" t="s">
        <v>1477</v>
      </c>
      <c r="D224" s="132" t="s">
        <v>212</v>
      </c>
      <c r="E224" s="133" t="s">
        <v>3564</v>
      </c>
      <c r="F224" s="134" t="s">
        <v>3565</v>
      </c>
      <c r="G224" s="135" t="s">
        <v>367</v>
      </c>
      <c r="H224" s="136">
        <v>1</v>
      </c>
      <c r="I224" s="137"/>
      <c r="J224" s="138">
        <f>ROUND(I224*H224,2)</f>
        <v>0</v>
      </c>
      <c r="K224" s="134" t="s">
        <v>216</v>
      </c>
      <c r="L224" s="33"/>
      <c r="M224" s="139" t="s">
        <v>19</v>
      </c>
      <c r="N224" s="140" t="s">
        <v>45</v>
      </c>
      <c r="P224" s="141">
        <f>O224*H224</f>
        <v>0</v>
      </c>
      <c r="Q224" s="141">
        <v>0.000285</v>
      </c>
      <c r="R224" s="141">
        <f>Q224*H224</f>
        <v>0.000285</v>
      </c>
      <c r="S224" s="141">
        <v>0</v>
      </c>
      <c r="T224" s="142">
        <f>S224*H224</f>
        <v>0</v>
      </c>
      <c r="AR224" s="143" t="s">
        <v>297</v>
      </c>
      <c r="AT224" s="143" t="s">
        <v>212</v>
      </c>
      <c r="AU224" s="143" t="s">
        <v>82</v>
      </c>
      <c r="AY224" s="18" t="s">
        <v>208</v>
      </c>
      <c r="BE224" s="144">
        <f>IF(N224="základní",J224,0)</f>
        <v>0</v>
      </c>
      <c r="BF224" s="144">
        <f>IF(N224="snížená",J224,0)</f>
        <v>0</v>
      </c>
      <c r="BG224" s="144">
        <f>IF(N224="zákl. přenesená",J224,0)</f>
        <v>0</v>
      </c>
      <c r="BH224" s="144">
        <f>IF(N224="sníž. přenesená",J224,0)</f>
        <v>0</v>
      </c>
      <c r="BI224" s="144">
        <f>IF(N224="nulová",J224,0)</f>
        <v>0</v>
      </c>
      <c r="BJ224" s="18" t="s">
        <v>80</v>
      </c>
      <c r="BK224" s="144">
        <f>ROUND(I224*H224,2)</f>
        <v>0</v>
      </c>
      <c r="BL224" s="18" t="s">
        <v>297</v>
      </c>
      <c r="BM224" s="143" t="s">
        <v>3566</v>
      </c>
    </row>
    <row r="225" spans="2:47" s="1" customFormat="1" ht="12">
      <c r="B225" s="33"/>
      <c r="D225" s="145" t="s">
        <v>218</v>
      </c>
      <c r="F225" s="146" t="s">
        <v>3567</v>
      </c>
      <c r="I225" s="147"/>
      <c r="L225" s="33"/>
      <c r="M225" s="148"/>
      <c r="T225" s="54"/>
      <c r="AT225" s="18" t="s">
        <v>218</v>
      </c>
      <c r="AU225" s="18" t="s">
        <v>82</v>
      </c>
    </row>
    <row r="226" spans="2:47" s="1" customFormat="1" ht="12">
      <c r="B226" s="33"/>
      <c r="D226" s="149" t="s">
        <v>220</v>
      </c>
      <c r="F226" s="150" t="s">
        <v>3568</v>
      </c>
      <c r="I226" s="147"/>
      <c r="L226" s="33"/>
      <c r="M226" s="148"/>
      <c r="T226" s="54"/>
      <c r="AT226" s="18" t="s">
        <v>220</v>
      </c>
      <c r="AU226" s="18" t="s">
        <v>82</v>
      </c>
    </row>
    <row r="227" spans="2:65" s="1" customFormat="1" ht="16.5" customHeight="1">
      <c r="B227" s="33"/>
      <c r="C227" s="132" t="s">
        <v>304</v>
      </c>
      <c r="D227" s="132" t="s">
        <v>212</v>
      </c>
      <c r="E227" s="133" t="s">
        <v>539</v>
      </c>
      <c r="F227" s="134" t="s">
        <v>540</v>
      </c>
      <c r="G227" s="135" t="s">
        <v>236</v>
      </c>
      <c r="H227" s="136">
        <v>179.8</v>
      </c>
      <c r="I227" s="137"/>
      <c r="J227" s="138">
        <f>ROUND(I227*H227,2)</f>
        <v>0</v>
      </c>
      <c r="K227" s="134" t="s">
        <v>216</v>
      </c>
      <c r="L227" s="33"/>
      <c r="M227" s="139" t="s">
        <v>19</v>
      </c>
      <c r="N227" s="140" t="s">
        <v>45</v>
      </c>
      <c r="P227" s="141">
        <f>O227*H227</f>
        <v>0</v>
      </c>
      <c r="Q227" s="141">
        <v>0</v>
      </c>
      <c r="R227" s="141">
        <f>Q227*H227</f>
        <v>0</v>
      </c>
      <c r="S227" s="141">
        <v>0</v>
      </c>
      <c r="T227" s="142">
        <f>S227*H227</f>
        <v>0</v>
      </c>
      <c r="AR227" s="143" t="s">
        <v>297</v>
      </c>
      <c r="AT227" s="143" t="s">
        <v>212</v>
      </c>
      <c r="AU227" s="143" t="s">
        <v>82</v>
      </c>
      <c r="AY227" s="18" t="s">
        <v>208</v>
      </c>
      <c r="BE227" s="144">
        <f>IF(N227="základní",J227,0)</f>
        <v>0</v>
      </c>
      <c r="BF227" s="144">
        <f>IF(N227="snížená",J227,0)</f>
        <v>0</v>
      </c>
      <c r="BG227" s="144">
        <f>IF(N227="zákl. přenesená",J227,0)</f>
        <v>0</v>
      </c>
      <c r="BH227" s="144">
        <f>IF(N227="sníž. přenesená",J227,0)</f>
        <v>0</v>
      </c>
      <c r="BI227" s="144">
        <f>IF(N227="nulová",J227,0)</f>
        <v>0</v>
      </c>
      <c r="BJ227" s="18" t="s">
        <v>80</v>
      </c>
      <c r="BK227" s="144">
        <f>ROUND(I227*H227,2)</f>
        <v>0</v>
      </c>
      <c r="BL227" s="18" t="s">
        <v>297</v>
      </c>
      <c r="BM227" s="143" t="s">
        <v>541</v>
      </c>
    </row>
    <row r="228" spans="2:47" s="1" customFormat="1" ht="12">
      <c r="B228" s="33"/>
      <c r="D228" s="145" t="s">
        <v>218</v>
      </c>
      <c r="F228" s="146" t="s">
        <v>542</v>
      </c>
      <c r="I228" s="147"/>
      <c r="L228" s="33"/>
      <c r="M228" s="148"/>
      <c r="T228" s="54"/>
      <c r="AT228" s="18" t="s">
        <v>218</v>
      </c>
      <c r="AU228" s="18" t="s">
        <v>82</v>
      </c>
    </row>
    <row r="229" spans="2:47" s="1" customFormat="1" ht="12">
      <c r="B229" s="33"/>
      <c r="D229" s="149" t="s">
        <v>220</v>
      </c>
      <c r="F229" s="150" t="s">
        <v>543</v>
      </c>
      <c r="I229" s="147"/>
      <c r="L229" s="33"/>
      <c r="M229" s="148"/>
      <c r="T229" s="54"/>
      <c r="AT229" s="18" t="s">
        <v>220</v>
      </c>
      <c r="AU229" s="18" t="s">
        <v>82</v>
      </c>
    </row>
    <row r="230" spans="2:51" s="13" customFormat="1" ht="12">
      <c r="B230" s="157"/>
      <c r="D230" s="145" t="s">
        <v>222</v>
      </c>
      <c r="E230" s="158" t="s">
        <v>19</v>
      </c>
      <c r="F230" s="159" t="s">
        <v>3569</v>
      </c>
      <c r="H230" s="160">
        <v>181.4</v>
      </c>
      <c r="I230" s="161"/>
      <c r="L230" s="157"/>
      <c r="M230" s="162"/>
      <c r="T230" s="163"/>
      <c r="AT230" s="158" t="s">
        <v>222</v>
      </c>
      <c r="AU230" s="158" t="s">
        <v>82</v>
      </c>
      <c r="AV230" s="13" t="s">
        <v>82</v>
      </c>
      <c r="AW230" s="13" t="s">
        <v>35</v>
      </c>
      <c r="AX230" s="13" t="s">
        <v>74</v>
      </c>
      <c r="AY230" s="158" t="s">
        <v>208</v>
      </c>
    </row>
    <row r="231" spans="2:51" s="13" customFormat="1" ht="12">
      <c r="B231" s="157"/>
      <c r="D231" s="145" t="s">
        <v>222</v>
      </c>
      <c r="E231" s="158" t="s">
        <v>19</v>
      </c>
      <c r="F231" s="159" t="s">
        <v>3519</v>
      </c>
      <c r="H231" s="160">
        <v>-1.6</v>
      </c>
      <c r="I231" s="161"/>
      <c r="L231" s="157"/>
      <c r="M231" s="162"/>
      <c r="T231" s="163"/>
      <c r="AT231" s="158" t="s">
        <v>222</v>
      </c>
      <c r="AU231" s="158" t="s">
        <v>82</v>
      </c>
      <c r="AV231" s="13" t="s">
        <v>82</v>
      </c>
      <c r="AW231" s="13" t="s">
        <v>35</v>
      </c>
      <c r="AX231" s="13" t="s">
        <v>74</v>
      </c>
      <c r="AY231" s="158" t="s">
        <v>208</v>
      </c>
    </row>
    <row r="232" spans="2:51" s="14" customFormat="1" ht="12">
      <c r="B232" s="164"/>
      <c r="D232" s="145" t="s">
        <v>222</v>
      </c>
      <c r="E232" s="165" t="s">
        <v>19</v>
      </c>
      <c r="F232" s="166" t="s">
        <v>226</v>
      </c>
      <c r="H232" s="167">
        <v>179.8</v>
      </c>
      <c r="I232" s="168"/>
      <c r="L232" s="164"/>
      <c r="M232" s="169"/>
      <c r="T232" s="170"/>
      <c r="AT232" s="165" t="s">
        <v>222</v>
      </c>
      <c r="AU232" s="165" t="s">
        <v>82</v>
      </c>
      <c r="AV232" s="14" t="s">
        <v>112</v>
      </c>
      <c r="AW232" s="14" t="s">
        <v>35</v>
      </c>
      <c r="AX232" s="14" t="s">
        <v>80</v>
      </c>
      <c r="AY232" s="165" t="s">
        <v>208</v>
      </c>
    </row>
    <row r="233" spans="2:65" s="1" customFormat="1" ht="16.5" customHeight="1">
      <c r="B233" s="33"/>
      <c r="C233" s="132" t="s">
        <v>545</v>
      </c>
      <c r="D233" s="132" t="s">
        <v>212</v>
      </c>
      <c r="E233" s="133" t="s">
        <v>546</v>
      </c>
      <c r="F233" s="134" t="s">
        <v>547</v>
      </c>
      <c r="G233" s="135" t="s">
        <v>548</v>
      </c>
      <c r="H233" s="136">
        <v>0.99</v>
      </c>
      <c r="I233" s="137"/>
      <c r="J233" s="138">
        <f>ROUND(I233*H233,2)</f>
        <v>0</v>
      </c>
      <c r="K233" s="134" t="s">
        <v>19</v>
      </c>
      <c r="L233" s="33"/>
      <c r="M233" s="139" t="s">
        <v>19</v>
      </c>
      <c r="N233" s="140" t="s">
        <v>45</v>
      </c>
      <c r="P233" s="141">
        <f>O233*H233</f>
        <v>0</v>
      </c>
      <c r="Q233" s="141">
        <v>0</v>
      </c>
      <c r="R233" s="141">
        <f>Q233*H233</f>
        <v>0</v>
      </c>
      <c r="S233" s="141">
        <v>0</v>
      </c>
      <c r="T233" s="142">
        <f>S233*H233</f>
        <v>0</v>
      </c>
      <c r="AR233" s="143" t="s">
        <v>297</v>
      </c>
      <c r="AT233" s="143" t="s">
        <v>212</v>
      </c>
      <c r="AU233" s="143" t="s">
        <v>82</v>
      </c>
      <c r="AY233" s="18" t="s">
        <v>208</v>
      </c>
      <c r="BE233" s="144">
        <f>IF(N233="základní",J233,0)</f>
        <v>0</v>
      </c>
      <c r="BF233" s="144">
        <f>IF(N233="snížená",J233,0)</f>
        <v>0</v>
      </c>
      <c r="BG233" s="144">
        <f>IF(N233="zákl. přenesená",J233,0)</f>
        <v>0</v>
      </c>
      <c r="BH233" s="144">
        <f>IF(N233="sníž. přenesená",J233,0)</f>
        <v>0</v>
      </c>
      <c r="BI233" s="144">
        <f>IF(N233="nulová",J233,0)</f>
        <v>0</v>
      </c>
      <c r="BJ233" s="18" t="s">
        <v>80</v>
      </c>
      <c r="BK233" s="144">
        <f>ROUND(I233*H233,2)</f>
        <v>0</v>
      </c>
      <c r="BL233" s="18" t="s">
        <v>297</v>
      </c>
      <c r="BM233" s="143" t="s">
        <v>549</v>
      </c>
    </row>
    <row r="234" spans="2:47" s="1" customFormat="1" ht="12">
      <c r="B234" s="33"/>
      <c r="D234" s="145" t="s">
        <v>218</v>
      </c>
      <c r="F234" s="146" t="s">
        <v>547</v>
      </c>
      <c r="I234" s="147"/>
      <c r="L234" s="33"/>
      <c r="M234" s="148"/>
      <c r="T234" s="54"/>
      <c r="AT234" s="18" t="s">
        <v>218</v>
      </c>
      <c r="AU234" s="18" t="s">
        <v>82</v>
      </c>
    </row>
    <row r="235" spans="2:51" s="13" customFormat="1" ht="12">
      <c r="B235" s="157"/>
      <c r="D235" s="145" t="s">
        <v>222</v>
      </c>
      <c r="E235" s="158" t="s">
        <v>19</v>
      </c>
      <c r="F235" s="159" t="s">
        <v>80</v>
      </c>
      <c r="H235" s="160">
        <v>1</v>
      </c>
      <c r="I235" s="161"/>
      <c r="L235" s="157"/>
      <c r="M235" s="162"/>
      <c r="T235" s="163"/>
      <c r="AT235" s="158" t="s">
        <v>222</v>
      </c>
      <c r="AU235" s="158" t="s">
        <v>82</v>
      </c>
      <c r="AV235" s="13" t="s">
        <v>82</v>
      </c>
      <c r="AW235" s="13" t="s">
        <v>35</v>
      </c>
      <c r="AX235" s="13" t="s">
        <v>74</v>
      </c>
      <c r="AY235" s="158" t="s">
        <v>208</v>
      </c>
    </row>
    <row r="236" spans="2:51" s="13" customFormat="1" ht="12">
      <c r="B236" s="157"/>
      <c r="D236" s="145" t="s">
        <v>222</v>
      </c>
      <c r="E236" s="158" t="s">
        <v>19</v>
      </c>
      <c r="F236" s="159" t="s">
        <v>3570</v>
      </c>
      <c r="H236" s="160">
        <v>-0.01</v>
      </c>
      <c r="I236" s="161"/>
      <c r="L236" s="157"/>
      <c r="M236" s="162"/>
      <c r="T236" s="163"/>
      <c r="AT236" s="158" t="s">
        <v>222</v>
      </c>
      <c r="AU236" s="158" t="s">
        <v>82</v>
      </c>
      <c r="AV236" s="13" t="s">
        <v>82</v>
      </c>
      <c r="AW236" s="13" t="s">
        <v>35</v>
      </c>
      <c r="AX236" s="13" t="s">
        <v>74</v>
      </c>
      <c r="AY236" s="158" t="s">
        <v>208</v>
      </c>
    </row>
    <row r="237" spans="2:51" s="14" customFormat="1" ht="12">
      <c r="B237" s="164"/>
      <c r="D237" s="145" t="s">
        <v>222</v>
      </c>
      <c r="E237" s="165" t="s">
        <v>19</v>
      </c>
      <c r="F237" s="166" t="s">
        <v>226</v>
      </c>
      <c r="H237" s="167">
        <v>0.99</v>
      </c>
      <c r="I237" s="168"/>
      <c r="L237" s="164"/>
      <c r="M237" s="169"/>
      <c r="T237" s="170"/>
      <c r="AT237" s="165" t="s">
        <v>222</v>
      </c>
      <c r="AU237" s="165" t="s">
        <v>82</v>
      </c>
      <c r="AV237" s="14" t="s">
        <v>112</v>
      </c>
      <c r="AW237" s="14" t="s">
        <v>35</v>
      </c>
      <c r="AX237" s="14" t="s">
        <v>80</v>
      </c>
      <c r="AY237" s="165" t="s">
        <v>208</v>
      </c>
    </row>
    <row r="238" spans="2:65" s="1" customFormat="1" ht="16.5" customHeight="1">
      <c r="B238" s="33"/>
      <c r="C238" s="132" t="s">
        <v>550</v>
      </c>
      <c r="D238" s="132" t="s">
        <v>212</v>
      </c>
      <c r="E238" s="133" t="s">
        <v>551</v>
      </c>
      <c r="F238" s="134" t="s">
        <v>552</v>
      </c>
      <c r="G238" s="135" t="s">
        <v>286</v>
      </c>
      <c r="H238" s="136">
        <v>0.44</v>
      </c>
      <c r="I238" s="137"/>
      <c r="J238" s="138">
        <f>ROUND(I238*H238,2)</f>
        <v>0</v>
      </c>
      <c r="K238" s="134" t="s">
        <v>216</v>
      </c>
      <c r="L238" s="33"/>
      <c r="M238" s="139" t="s">
        <v>19</v>
      </c>
      <c r="N238" s="140" t="s">
        <v>45</v>
      </c>
      <c r="P238" s="141">
        <f>O238*H238</f>
        <v>0</v>
      </c>
      <c r="Q238" s="141">
        <v>0</v>
      </c>
      <c r="R238" s="141">
        <f>Q238*H238</f>
        <v>0</v>
      </c>
      <c r="S238" s="141">
        <v>0</v>
      </c>
      <c r="T238" s="142">
        <f>S238*H238</f>
        <v>0</v>
      </c>
      <c r="AR238" s="143" t="s">
        <v>297</v>
      </c>
      <c r="AT238" s="143" t="s">
        <v>212</v>
      </c>
      <c r="AU238" s="143" t="s">
        <v>82</v>
      </c>
      <c r="AY238" s="18" t="s">
        <v>208</v>
      </c>
      <c r="BE238" s="144">
        <f>IF(N238="základní",J238,0)</f>
        <v>0</v>
      </c>
      <c r="BF238" s="144">
        <f>IF(N238="snížená",J238,0)</f>
        <v>0</v>
      </c>
      <c r="BG238" s="144">
        <f>IF(N238="zákl. přenesená",J238,0)</f>
        <v>0</v>
      </c>
      <c r="BH238" s="144">
        <f>IF(N238="sníž. přenesená",J238,0)</f>
        <v>0</v>
      </c>
      <c r="BI238" s="144">
        <f>IF(N238="nulová",J238,0)</f>
        <v>0</v>
      </c>
      <c r="BJ238" s="18" t="s">
        <v>80</v>
      </c>
      <c r="BK238" s="144">
        <f>ROUND(I238*H238,2)</f>
        <v>0</v>
      </c>
      <c r="BL238" s="18" t="s">
        <v>297</v>
      </c>
      <c r="BM238" s="143" t="s">
        <v>553</v>
      </c>
    </row>
    <row r="239" spans="2:47" s="1" customFormat="1" ht="19.5">
      <c r="B239" s="33"/>
      <c r="D239" s="145" t="s">
        <v>218</v>
      </c>
      <c r="F239" s="146" t="s">
        <v>554</v>
      </c>
      <c r="I239" s="147"/>
      <c r="L239" s="33"/>
      <c r="M239" s="148"/>
      <c r="T239" s="54"/>
      <c r="AT239" s="18" t="s">
        <v>218</v>
      </c>
      <c r="AU239" s="18" t="s">
        <v>82</v>
      </c>
    </row>
    <row r="240" spans="2:47" s="1" customFormat="1" ht="12">
      <c r="B240" s="33"/>
      <c r="D240" s="149" t="s">
        <v>220</v>
      </c>
      <c r="F240" s="150" t="s">
        <v>555</v>
      </c>
      <c r="I240" s="147"/>
      <c r="L240" s="33"/>
      <c r="M240" s="148"/>
      <c r="T240" s="54"/>
      <c r="AT240" s="18" t="s">
        <v>220</v>
      </c>
      <c r="AU240" s="18" t="s">
        <v>82</v>
      </c>
    </row>
    <row r="241" spans="2:51" s="13" customFormat="1" ht="12">
      <c r="B241" s="157"/>
      <c r="D241" s="145" t="s">
        <v>222</v>
      </c>
      <c r="E241" s="158" t="s">
        <v>19</v>
      </c>
      <c r="F241" s="159" t="s">
        <v>3571</v>
      </c>
      <c r="H241" s="160">
        <v>0.441</v>
      </c>
      <c r="I241" s="161"/>
      <c r="L241" s="157"/>
      <c r="M241" s="162"/>
      <c r="T241" s="163"/>
      <c r="AT241" s="158" t="s">
        <v>222</v>
      </c>
      <c r="AU241" s="158" t="s">
        <v>82</v>
      </c>
      <c r="AV241" s="13" t="s">
        <v>82</v>
      </c>
      <c r="AW241" s="13" t="s">
        <v>35</v>
      </c>
      <c r="AX241" s="13" t="s">
        <v>74</v>
      </c>
      <c r="AY241" s="158" t="s">
        <v>208</v>
      </c>
    </row>
    <row r="242" spans="2:51" s="13" customFormat="1" ht="12">
      <c r="B242" s="157"/>
      <c r="D242" s="145" t="s">
        <v>222</v>
      </c>
      <c r="E242" s="158" t="s">
        <v>19</v>
      </c>
      <c r="F242" s="159" t="s">
        <v>3572</v>
      </c>
      <c r="H242" s="160">
        <v>-0.001</v>
      </c>
      <c r="I242" s="161"/>
      <c r="L242" s="157"/>
      <c r="M242" s="162"/>
      <c r="T242" s="163"/>
      <c r="AT242" s="158" t="s">
        <v>222</v>
      </c>
      <c r="AU242" s="158" t="s">
        <v>82</v>
      </c>
      <c r="AV242" s="13" t="s">
        <v>82</v>
      </c>
      <c r="AW242" s="13" t="s">
        <v>35</v>
      </c>
      <c r="AX242" s="13" t="s">
        <v>74</v>
      </c>
      <c r="AY242" s="158" t="s">
        <v>208</v>
      </c>
    </row>
    <row r="243" spans="2:51" s="14" customFormat="1" ht="12">
      <c r="B243" s="164"/>
      <c r="D243" s="145" t="s">
        <v>222</v>
      </c>
      <c r="E243" s="165" t="s">
        <v>19</v>
      </c>
      <c r="F243" s="166" t="s">
        <v>226</v>
      </c>
      <c r="H243" s="167">
        <v>0.44</v>
      </c>
      <c r="I243" s="168"/>
      <c r="L243" s="164"/>
      <c r="M243" s="169"/>
      <c r="T243" s="170"/>
      <c r="AT243" s="165" t="s">
        <v>222</v>
      </c>
      <c r="AU243" s="165" t="s">
        <v>82</v>
      </c>
      <c r="AV243" s="14" t="s">
        <v>112</v>
      </c>
      <c r="AW243" s="14" t="s">
        <v>35</v>
      </c>
      <c r="AX243" s="14" t="s">
        <v>80</v>
      </c>
      <c r="AY243" s="165" t="s">
        <v>208</v>
      </c>
    </row>
    <row r="244" spans="2:63" s="11" customFormat="1" ht="22.9" customHeight="1">
      <c r="B244" s="120"/>
      <c r="D244" s="121" t="s">
        <v>73</v>
      </c>
      <c r="E244" s="130" t="s">
        <v>556</v>
      </c>
      <c r="F244" s="130" t="s">
        <v>557</v>
      </c>
      <c r="I244" s="123"/>
      <c r="J244" s="131">
        <f>BK244</f>
        <v>0</v>
      </c>
      <c r="L244" s="120"/>
      <c r="M244" s="125"/>
      <c r="P244" s="126">
        <f>SUM(P245:P305)</f>
        <v>0</v>
      </c>
      <c r="R244" s="126">
        <f>SUM(R245:R305)</f>
        <v>0.3168312544</v>
      </c>
      <c r="T244" s="127">
        <f>SUM(T245:T305)</f>
        <v>0</v>
      </c>
      <c r="AR244" s="121" t="s">
        <v>82</v>
      </c>
      <c r="AT244" s="128" t="s">
        <v>73</v>
      </c>
      <c r="AU244" s="128" t="s">
        <v>80</v>
      </c>
      <c r="AY244" s="121" t="s">
        <v>208</v>
      </c>
      <c r="BK244" s="129">
        <f>SUM(BK245:BK305)</f>
        <v>0</v>
      </c>
    </row>
    <row r="245" spans="2:65" s="1" customFormat="1" ht="16.5" customHeight="1">
      <c r="B245" s="33"/>
      <c r="C245" s="132" t="s">
        <v>558</v>
      </c>
      <c r="D245" s="132" t="s">
        <v>212</v>
      </c>
      <c r="E245" s="133" t="s">
        <v>559</v>
      </c>
      <c r="F245" s="134" t="s">
        <v>560</v>
      </c>
      <c r="G245" s="135" t="s">
        <v>236</v>
      </c>
      <c r="H245" s="136">
        <v>109.4</v>
      </c>
      <c r="I245" s="137"/>
      <c r="J245" s="138">
        <f>ROUND(I245*H245,2)</f>
        <v>0</v>
      </c>
      <c r="K245" s="134" t="s">
        <v>216</v>
      </c>
      <c r="L245" s="33"/>
      <c r="M245" s="139" t="s">
        <v>19</v>
      </c>
      <c r="N245" s="140" t="s">
        <v>45</v>
      </c>
      <c r="P245" s="141">
        <f>O245*H245</f>
        <v>0</v>
      </c>
      <c r="Q245" s="141">
        <v>0.000976972</v>
      </c>
      <c r="R245" s="141">
        <f>Q245*H245</f>
        <v>0.1068807368</v>
      </c>
      <c r="S245" s="141">
        <v>0</v>
      </c>
      <c r="T245" s="142">
        <f>S245*H245</f>
        <v>0</v>
      </c>
      <c r="AR245" s="143" t="s">
        <v>297</v>
      </c>
      <c r="AT245" s="143" t="s">
        <v>212</v>
      </c>
      <c r="AU245" s="143" t="s">
        <v>82</v>
      </c>
      <c r="AY245" s="18" t="s">
        <v>208</v>
      </c>
      <c r="BE245" s="144">
        <f>IF(N245="základní",J245,0)</f>
        <v>0</v>
      </c>
      <c r="BF245" s="144">
        <f>IF(N245="snížená",J245,0)</f>
        <v>0</v>
      </c>
      <c r="BG245" s="144">
        <f>IF(N245="zákl. přenesená",J245,0)</f>
        <v>0</v>
      </c>
      <c r="BH245" s="144">
        <f>IF(N245="sníž. přenesená",J245,0)</f>
        <v>0</v>
      </c>
      <c r="BI245" s="144">
        <f>IF(N245="nulová",J245,0)</f>
        <v>0</v>
      </c>
      <c r="BJ245" s="18" t="s">
        <v>80</v>
      </c>
      <c r="BK245" s="144">
        <f>ROUND(I245*H245,2)</f>
        <v>0</v>
      </c>
      <c r="BL245" s="18" t="s">
        <v>297</v>
      </c>
      <c r="BM245" s="143" t="s">
        <v>561</v>
      </c>
    </row>
    <row r="246" spans="2:47" s="1" customFormat="1" ht="12">
      <c r="B246" s="33"/>
      <c r="D246" s="145" t="s">
        <v>218</v>
      </c>
      <c r="F246" s="146" t="s">
        <v>562</v>
      </c>
      <c r="I246" s="147"/>
      <c r="L246" s="33"/>
      <c r="M246" s="148"/>
      <c r="T246" s="54"/>
      <c r="AT246" s="18" t="s">
        <v>218</v>
      </c>
      <c r="AU246" s="18" t="s">
        <v>82</v>
      </c>
    </row>
    <row r="247" spans="2:47" s="1" customFormat="1" ht="12">
      <c r="B247" s="33"/>
      <c r="D247" s="149" t="s">
        <v>220</v>
      </c>
      <c r="F247" s="150" t="s">
        <v>563</v>
      </c>
      <c r="I247" s="147"/>
      <c r="L247" s="33"/>
      <c r="M247" s="148"/>
      <c r="T247" s="54"/>
      <c r="AT247" s="18" t="s">
        <v>220</v>
      </c>
      <c r="AU247" s="18" t="s">
        <v>82</v>
      </c>
    </row>
    <row r="248" spans="2:51" s="13" customFormat="1" ht="12">
      <c r="B248" s="157"/>
      <c r="D248" s="145" t="s">
        <v>222</v>
      </c>
      <c r="E248" s="158" t="s">
        <v>19</v>
      </c>
      <c r="F248" s="159" t="s">
        <v>3573</v>
      </c>
      <c r="H248" s="160">
        <v>16.5</v>
      </c>
      <c r="I248" s="161"/>
      <c r="L248" s="157"/>
      <c r="M248" s="162"/>
      <c r="T248" s="163"/>
      <c r="AT248" s="158" t="s">
        <v>222</v>
      </c>
      <c r="AU248" s="158" t="s">
        <v>82</v>
      </c>
      <c r="AV248" s="13" t="s">
        <v>82</v>
      </c>
      <c r="AW248" s="13" t="s">
        <v>35</v>
      </c>
      <c r="AX248" s="13" t="s">
        <v>74</v>
      </c>
      <c r="AY248" s="158" t="s">
        <v>208</v>
      </c>
    </row>
    <row r="249" spans="2:51" s="13" customFormat="1" ht="12">
      <c r="B249" s="157"/>
      <c r="D249" s="145" t="s">
        <v>222</v>
      </c>
      <c r="E249" s="158" t="s">
        <v>19</v>
      </c>
      <c r="F249" s="159" t="s">
        <v>3574</v>
      </c>
      <c r="H249" s="160">
        <v>4.5</v>
      </c>
      <c r="I249" s="161"/>
      <c r="L249" s="157"/>
      <c r="M249" s="162"/>
      <c r="T249" s="163"/>
      <c r="AT249" s="158" t="s">
        <v>222</v>
      </c>
      <c r="AU249" s="158" t="s">
        <v>82</v>
      </c>
      <c r="AV249" s="13" t="s">
        <v>82</v>
      </c>
      <c r="AW249" s="13" t="s">
        <v>35</v>
      </c>
      <c r="AX249" s="13" t="s">
        <v>74</v>
      </c>
      <c r="AY249" s="158" t="s">
        <v>208</v>
      </c>
    </row>
    <row r="250" spans="2:51" s="13" customFormat="1" ht="12">
      <c r="B250" s="157"/>
      <c r="D250" s="145" t="s">
        <v>222</v>
      </c>
      <c r="E250" s="158" t="s">
        <v>19</v>
      </c>
      <c r="F250" s="159" t="s">
        <v>3575</v>
      </c>
      <c r="H250" s="160">
        <v>57.4</v>
      </c>
      <c r="I250" s="161"/>
      <c r="L250" s="157"/>
      <c r="M250" s="162"/>
      <c r="T250" s="163"/>
      <c r="AT250" s="158" t="s">
        <v>222</v>
      </c>
      <c r="AU250" s="158" t="s">
        <v>82</v>
      </c>
      <c r="AV250" s="13" t="s">
        <v>82</v>
      </c>
      <c r="AW250" s="13" t="s">
        <v>35</v>
      </c>
      <c r="AX250" s="13" t="s">
        <v>74</v>
      </c>
      <c r="AY250" s="158" t="s">
        <v>208</v>
      </c>
    </row>
    <row r="251" spans="2:51" s="13" customFormat="1" ht="12">
      <c r="B251" s="157"/>
      <c r="D251" s="145" t="s">
        <v>222</v>
      </c>
      <c r="E251" s="158" t="s">
        <v>19</v>
      </c>
      <c r="F251" s="159" t="s">
        <v>3576</v>
      </c>
      <c r="H251" s="160">
        <v>28</v>
      </c>
      <c r="I251" s="161"/>
      <c r="L251" s="157"/>
      <c r="M251" s="162"/>
      <c r="T251" s="163"/>
      <c r="AT251" s="158" t="s">
        <v>222</v>
      </c>
      <c r="AU251" s="158" t="s">
        <v>82</v>
      </c>
      <c r="AV251" s="13" t="s">
        <v>82</v>
      </c>
      <c r="AW251" s="13" t="s">
        <v>35</v>
      </c>
      <c r="AX251" s="13" t="s">
        <v>74</v>
      </c>
      <c r="AY251" s="158" t="s">
        <v>208</v>
      </c>
    </row>
    <row r="252" spans="2:51" s="13" customFormat="1" ht="12">
      <c r="B252" s="157"/>
      <c r="D252" s="145" t="s">
        <v>222</v>
      </c>
      <c r="E252" s="158" t="s">
        <v>19</v>
      </c>
      <c r="F252" s="159" t="s">
        <v>3577</v>
      </c>
      <c r="H252" s="160">
        <v>4</v>
      </c>
      <c r="I252" s="161"/>
      <c r="L252" s="157"/>
      <c r="M252" s="162"/>
      <c r="T252" s="163"/>
      <c r="AT252" s="158" t="s">
        <v>222</v>
      </c>
      <c r="AU252" s="158" t="s">
        <v>82</v>
      </c>
      <c r="AV252" s="13" t="s">
        <v>82</v>
      </c>
      <c r="AW252" s="13" t="s">
        <v>35</v>
      </c>
      <c r="AX252" s="13" t="s">
        <v>74</v>
      </c>
      <c r="AY252" s="158" t="s">
        <v>208</v>
      </c>
    </row>
    <row r="253" spans="2:51" s="13" customFormat="1" ht="12">
      <c r="B253" s="157"/>
      <c r="D253" s="145" t="s">
        <v>222</v>
      </c>
      <c r="E253" s="158" t="s">
        <v>19</v>
      </c>
      <c r="F253" s="159" t="s">
        <v>3578</v>
      </c>
      <c r="H253" s="160">
        <v>-1</v>
      </c>
      <c r="I253" s="161"/>
      <c r="L253" s="157"/>
      <c r="M253" s="162"/>
      <c r="T253" s="163"/>
      <c r="AT253" s="158" t="s">
        <v>222</v>
      </c>
      <c r="AU253" s="158" t="s">
        <v>82</v>
      </c>
      <c r="AV253" s="13" t="s">
        <v>82</v>
      </c>
      <c r="AW253" s="13" t="s">
        <v>35</v>
      </c>
      <c r="AX253" s="13" t="s">
        <v>74</v>
      </c>
      <c r="AY253" s="158" t="s">
        <v>208</v>
      </c>
    </row>
    <row r="254" spans="2:51" s="14" customFormat="1" ht="12">
      <c r="B254" s="164"/>
      <c r="D254" s="145" t="s">
        <v>222</v>
      </c>
      <c r="E254" s="165" t="s">
        <v>19</v>
      </c>
      <c r="F254" s="166" t="s">
        <v>226</v>
      </c>
      <c r="H254" s="167">
        <v>109.4</v>
      </c>
      <c r="I254" s="168"/>
      <c r="L254" s="164"/>
      <c r="M254" s="169"/>
      <c r="T254" s="170"/>
      <c r="AT254" s="165" t="s">
        <v>222</v>
      </c>
      <c r="AU254" s="165" t="s">
        <v>82</v>
      </c>
      <c r="AV254" s="14" t="s">
        <v>112</v>
      </c>
      <c r="AW254" s="14" t="s">
        <v>35</v>
      </c>
      <c r="AX254" s="14" t="s">
        <v>80</v>
      </c>
      <c r="AY254" s="165" t="s">
        <v>208</v>
      </c>
    </row>
    <row r="255" spans="2:65" s="1" customFormat="1" ht="16.5" customHeight="1">
      <c r="B255" s="33"/>
      <c r="C255" s="132" t="s">
        <v>934</v>
      </c>
      <c r="D255" s="132" t="s">
        <v>212</v>
      </c>
      <c r="E255" s="133" t="s">
        <v>3579</v>
      </c>
      <c r="F255" s="134" t="s">
        <v>3580</v>
      </c>
      <c r="G255" s="135" t="s">
        <v>236</v>
      </c>
      <c r="H255" s="136">
        <v>61.5</v>
      </c>
      <c r="I255" s="137"/>
      <c r="J255" s="138">
        <f>ROUND(I255*H255,2)</f>
        <v>0</v>
      </c>
      <c r="K255" s="134" t="s">
        <v>216</v>
      </c>
      <c r="L255" s="33"/>
      <c r="M255" s="139" t="s">
        <v>19</v>
      </c>
      <c r="N255" s="140" t="s">
        <v>45</v>
      </c>
      <c r="P255" s="141">
        <f>O255*H255</f>
        <v>0</v>
      </c>
      <c r="Q255" s="141">
        <v>0.0012616</v>
      </c>
      <c r="R255" s="141">
        <f>Q255*H255</f>
        <v>0.0775884</v>
      </c>
      <c r="S255" s="141">
        <v>0</v>
      </c>
      <c r="T255" s="142">
        <f>S255*H255</f>
        <v>0</v>
      </c>
      <c r="AR255" s="143" t="s">
        <v>297</v>
      </c>
      <c r="AT255" s="143" t="s">
        <v>212</v>
      </c>
      <c r="AU255" s="143" t="s">
        <v>82</v>
      </c>
      <c r="AY255" s="18" t="s">
        <v>208</v>
      </c>
      <c r="BE255" s="144">
        <f>IF(N255="základní",J255,0)</f>
        <v>0</v>
      </c>
      <c r="BF255" s="144">
        <f>IF(N255="snížená",J255,0)</f>
        <v>0</v>
      </c>
      <c r="BG255" s="144">
        <f>IF(N255="zákl. přenesená",J255,0)</f>
        <v>0</v>
      </c>
      <c r="BH255" s="144">
        <f>IF(N255="sníž. přenesená",J255,0)</f>
        <v>0</v>
      </c>
      <c r="BI255" s="144">
        <f>IF(N255="nulová",J255,0)</f>
        <v>0</v>
      </c>
      <c r="BJ255" s="18" t="s">
        <v>80</v>
      </c>
      <c r="BK255" s="144">
        <f>ROUND(I255*H255,2)</f>
        <v>0</v>
      </c>
      <c r="BL255" s="18" t="s">
        <v>297</v>
      </c>
      <c r="BM255" s="143" t="s">
        <v>3581</v>
      </c>
    </row>
    <row r="256" spans="2:47" s="1" customFormat="1" ht="12">
      <c r="B256" s="33"/>
      <c r="D256" s="145" t="s">
        <v>218</v>
      </c>
      <c r="F256" s="146" t="s">
        <v>3582</v>
      </c>
      <c r="I256" s="147"/>
      <c r="L256" s="33"/>
      <c r="M256" s="148"/>
      <c r="T256" s="54"/>
      <c r="AT256" s="18" t="s">
        <v>218</v>
      </c>
      <c r="AU256" s="18" t="s">
        <v>82</v>
      </c>
    </row>
    <row r="257" spans="2:47" s="1" customFormat="1" ht="12">
      <c r="B257" s="33"/>
      <c r="D257" s="149" t="s">
        <v>220</v>
      </c>
      <c r="F257" s="150" t="s">
        <v>3583</v>
      </c>
      <c r="I257" s="147"/>
      <c r="L257" s="33"/>
      <c r="M257" s="148"/>
      <c r="T257" s="54"/>
      <c r="AT257" s="18" t="s">
        <v>220</v>
      </c>
      <c r="AU257" s="18" t="s">
        <v>82</v>
      </c>
    </row>
    <row r="258" spans="2:51" s="13" customFormat="1" ht="12">
      <c r="B258" s="157"/>
      <c r="D258" s="145" t="s">
        <v>222</v>
      </c>
      <c r="E258" s="158" t="s">
        <v>19</v>
      </c>
      <c r="F258" s="159" t="s">
        <v>3584</v>
      </c>
      <c r="H258" s="160">
        <v>22.7</v>
      </c>
      <c r="I258" s="161"/>
      <c r="L258" s="157"/>
      <c r="M258" s="162"/>
      <c r="T258" s="163"/>
      <c r="AT258" s="158" t="s">
        <v>222</v>
      </c>
      <c r="AU258" s="158" t="s">
        <v>82</v>
      </c>
      <c r="AV258" s="13" t="s">
        <v>82</v>
      </c>
      <c r="AW258" s="13" t="s">
        <v>35</v>
      </c>
      <c r="AX258" s="13" t="s">
        <v>74</v>
      </c>
      <c r="AY258" s="158" t="s">
        <v>208</v>
      </c>
    </row>
    <row r="259" spans="2:51" s="13" customFormat="1" ht="12">
      <c r="B259" s="157"/>
      <c r="D259" s="145" t="s">
        <v>222</v>
      </c>
      <c r="E259" s="158" t="s">
        <v>19</v>
      </c>
      <c r="F259" s="159" t="s">
        <v>3585</v>
      </c>
      <c r="H259" s="160">
        <v>16</v>
      </c>
      <c r="I259" s="161"/>
      <c r="L259" s="157"/>
      <c r="M259" s="162"/>
      <c r="T259" s="163"/>
      <c r="AT259" s="158" t="s">
        <v>222</v>
      </c>
      <c r="AU259" s="158" t="s">
        <v>82</v>
      </c>
      <c r="AV259" s="13" t="s">
        <v>82</v>
      </c>
      <c r="AW259" s="13" t="s">
        <v>35</v>
      </c>
      <c r="AX259" s="13" t="s">
        <v>74</v>
      </c>
      <c r="AY259" s="158" t="s">
        <v>208</v>
      </c>
    </row>
    <row r="260" spans="2:51" s="13" customFormat="1" ht="12">
      <c r="B260" s="157"/>
      <c r="D260" s="145" t="s">
        <v>222</v>
      </c>
      <c r="E260" s="158" t="s">
        <v>19</v>
      </c>
      <c r="F260" s="159" t="s">
        <v>3574</v>
      </c>
      <c r="H260" s="160">
        <v>4.5</v>
      </c>
      <c r="I260" s="161"/>
      <c r="L260" s="157"/>
      <c r="M260" s="162"/>
      <c r="T260" s="163"/>
      <c r="AT260" s="158" t="s">
        <v>222</v>
      </c>
      <c r="AU260" s="158" t="s">
        <v>82</v>
      </c>
      <c r="AV260" s="13" t="s">
        <v>82</v>
      </c>
      <c r="AW260" s="13" t="s">
        <v>35</v>
      </c>
      <c r="AX260" s="13" t="s">
        <v>74</v>
      </c>
      <c r="AY260" s="158" t="s">
        <v>208</v>
      </c>
    </row>
    <row r="261" spans="2:51" s="13" customFormat="1" ht="12">
      <c r="B261" s="157"/>
      <c r="D261" s="145" t="s">
        <v>222</v>
      </c>
      <c r="E261" s="158" t="s">
        <v>19</v>
      </c>
      <c r="F261" s="159" t="s">
        <v>3586</v>
      </c>
      <c r="H261" s="160">
        <v>18.3</v>
      </c>
      <c r="I261" s="161"/>
      <c r="L261" s="157"/>
      <c r="M261" s="162"/>
      <c r="T261" s="163"/>
      <c r="AT261" s="158" t="s">
        <v>222</v>
      </c>
      <c r="AU261" s="158" t="s">
        <v>82</v>
      </c>
      <c r="AV261" s="13" t="s">
        <v>82</v>
      </c>
      <c r="AW261" s="13" t="s">
        <v>35</v>
      </c>
      <c r="AX261" s="13" t="s">
        <v>74</v>
      </c>
      <c r="AY261" s="158" t="s">
        <v>208</v>
      </c>
    </row>
    <row r="262" spans="2:51" s="14" customFormat="1" ht="12">
      <c r="B262" s="164"/>
      <c r="D262" s="145" t="s">
        <v>222</v>
      </c>
      <c r="E262" s="165" t="s">
        <v>19</v>
      </c>
      <c r="F262" s="166" t="s">
        <v>226</v>
      </c>
      <c r="H262" s="167">
        <v>61.5</v>
      </c>
      <c r="I262" s="168"/>
      <c r="L262" s="164"/>
      <c r="M262" s="169"/>
      <c r="T262" s="170"/>
      <c r="AT262" s="165" t="s">
        <v>222</v>
      </c>
      <c r="AU262" s="165" t="s">
        <v>82</v>
      </c>
      <c r="AV262" s="14" t="s">
        <v>112</v>
      </c>
      <c r="AW262" s="14" t="s">
        <v>35</v>
      </c>
      <c r="AX262" s="14" t="s">
        <v>80</v>
      </c>
      <c r="AY262" s="165" t="s">
        <v>208</v>
      </c>
    </row>
    <row r="263" spans="2:65" s="1" customFormat="1" ht="16.5" customHeight="1">
      <c r="B263" s="33"/>
      <c r="C263" s="132" t="s">
        <v>1812</v>
      </c>
      <c r="D263" s="132" t="s">
        <v>212</v>
      </c>
      <c r="E263" s="133" t="s">
        <v>3587</v>
      </c>
      <c r="F263" s="134" t="s">
        <v>3588</v>
      </c>
      <c r="G263" s="135" t="s">
        <v>236</v>
      </c>
      <c r="H263" s="136">
        <v>11.2</v>
      </c>
      <c r="I263" s="137"/>
      <c r="J263" s="138">
        <f>ROUND(I263*H263,2)</f>
        <v>0</v>
      </c>
      <c r="K263" s="134" t="s">
        <v>216</v>
      </c>
      <c r="L263" s="33"/>
      <c r="M263" s="139" t="s">
        <v>19</v>
      </c>
      <c r="N263" s="140" t="s">
        <v>45</v>
      </c>
      <c r="P263" s="141">
        <f>O263*H263</f>
        <v>0</v>
      </c>
      <c r="Q263" s="141">
        <v>0.001525808</v>
      </c>
      <c r="R263" s="141">
        <f>Q263*H263</f>
        <v>0.0170890496</v>
      </c>
      <c r="S263" s="141">
        <v>0</v>
      </c>
      <c r="T263" s="142">
        <f>S263*H263</f>
        <v>0</v>
      </c>
      <c r="AR263" s="143" t="s">
        <v>297</v>
      </c>
      <c r="AT263" s="143" t="s">
        <v>212</v>
      </c>
      <c r="AU263" s="143" t="s">
        <v>82</v>
      </c>
      <c r="AY263" s="18" t="s">
        <v>208</v>
      </c>
      <c r="BE263" s="144">
        <f>IF(N263="základní",J263,0)</f>
        <v>0</v>
      </c>
      <c r="BF263" s="144">
        <f>IF(N263="snížená",J263,0)</f>
        <v>0</v>
      </c>
      <c r="BG263" s="144">
        <f>IF(N263="zákl. přenesená",J263,0)</f>
        <v>0</v>
      </c>
      <c r="BH263" s="144">
        <f>IF(N263="sníž. přenesená",J263,0)</f>
        <v>0</v>
      </c>
      <c r="BI263" s="144">
        <f>IF(N263="nulová",J263,0)</f>
        <v>0</v>
      </c>
      <c r="BJ263" s="18" t="s">
        <v>80</v>
      </c>
      <c r="BK263" s="144">
        <f>ROUND(I263*H263,2)</f>
        <v>0</v>
      </c>
      <c r="BL263" s="18" t="s">
        <v>297</v>
      </c>
      <c r="BM263" s="143" t="s">
        <v>3589</v>
      </c>
    </row>
    <row r="264" spans="2:47" s="1" customFormat="1" ht="12">
      <c r="B264" s="33"/>
      <c r="D264" s="145" t="s">
        <v>218</v>
      </c>
      <c r="F264" s="146" t="s">
        <v>3590</v>
      </c>
      <c r="I264" s="147"/>
      <c r="L264" s="33"/>
      <c r="M264" s="148"/>
      <c r="T264" s="54"/>
      <c r="AT264" s="18" t="s">
        <v>218</v>
      </c>
      <c r="AU264" s="18" t="s">
        <v>82</v>
      </c>
    </row>
    <row r="265" spans="2:47" s="1" customFormat="1" ht="12">
      <c r="B265" s="33"/>
      <c r="D265" s="149" t="s">
        <v>220</v>
      </c>
      <c r="F265" s="150" t="s">
        <v>3591</v>
      </c>
      <c r="I265" s="147"/>
      <c r="L265" s="33"/>
      <c r="M265" s="148"/>
      <c r="T265" s="54"/>
      <c r="AT265" s="18" t="s">
        <v>220</v>
      </c>
      <c r="AU265" s="18" t="s">
        <v>82</v>
      </c>
    </row>
    <row r="266" spans="2:51" s="13" customFormat="1" ht="12">
      <c r="B266" s="157"/>
      <c r="D266" s="145" t="s">
        <v>222</v>
      </c>
      <c r="E266" s="158" t="s">
        <v>19</v>
      </c>
      <c r="F266" s="159" t="s">
        <v>3592</v>
      </c>
      <c r="H266" s="160">
        <v>6.7</v>
      </c>
      <c r="I266" s="161"/>
      <c r="L266" s="157"/>
      <c r="M266" s="162"/>
      <c r="T266" s="163"/>
      <c r="AT266" s="158" t="s">
        <v>222</v>
      </c>
      <c r="AU266" s="158" t="s">
        <v>82</v>
      </c>
      <c r="AV266" s="13" t="s">
        <v>82</v>
      </c>
      <c r="AW266" s="13" t="s">
        <v>35</v>
      </c>
      <c r="AX266" s="13" t="s">
        <v>74</v>
      </c>
      <c r="AY266" s="158" t="s">
        <v>208</v>
      </c>
    </row>
    <row r="267" spans="2:51" s="13" customFormat="1" ht="12">
      <c r="B267" s="157"/>
      <c r="D267" s="145" t="s">
        <v>222</v>
      </c>
      <c r="E267" s="158" t="s">
        <v>19</v>
      </c>
      <c r="F267" s="159" t="s">
        <v>3574</v>
      </c>
      <c r="H267" s="160">
        <v>4.5</v>
      </c>
      <c r="I267" s="161"/>
      <c r="L267" s="157"/>
      <c r="M267" s="162"/>
      <c r="T267" s="163"/>
      <c r="AT267" s="158" t="s">
        <v>222</v>
      </c>
      <c r="AU267" s="158" t="s">
        <v>82</v>
      </c>
      <c r="AV267" s="13" t="s">
        <v>82</v>
      </c>
      <c r="AW267" s="13" t="s">
        <v>35</v>
      </c>
      <c r="AX267" s="13" t="s">
        <v>74</v>
      </c>
      <c r="AY267" s="158" t="s">
        <v>208</v>
      </c>
    </row>
    <row r="268" spans="2:51" s="14" customFormat="1" ht="12">
      <c r="B268" s="164"/>
      <c r="D268" s="145" t="s">
        <v>222</v>
      </c>
      <c r="E268" s="165" t="s">
        <v>19</v>
      </c>
      <c r="F268" s="166" t="s">
        <v>226</v>
      </c>
      <c r="H268" s="167">
        <v>11.2</v>
      </c>
      <c r="I268" s="168"/>
      <c r="L268" s="164"/>
      <c r="M268" s="169"/>
      <c r="T268" s="170"/>
      <c r="AT268" s="165" t="s">
        <v>222</v>
      </c>
      <c r="AU268" s="165" t="s">
        <v>82</v>
      </c>
      <c r="AV268" s="14" t="s">
        <v>112</v>
      </c>
      <c r="AW268" s="14" t="s">
        <v>35</v>
      </c>
      <c r="AX268" s="14" t="s">
        <v>80</v>
      </c>
      <c r="AY268" s="165" t="s">
        <v>208</v>
      </c>
    </row>
    <row r="269" spans="2:65" s="1" customFormat="1" ht="16.5" customHeight="1">
      <c r="B269" s="33"/>
      <c r="C269" s="132" t="s">
        <v>936</v>
      </c>
      <c r="D269" s="132" t="s">
        <v>212</v>
      </c>
      <c r="E269" s="133" t="s">
        <v>3593</v>
      </c>
      <c r="F269" s="134" t="s">
        <v>3594</v>
      </c>
      <c r="G269" s="135" t="s">
        <v>236</v>
      </c>
      <c r="H269" s="136">
        <v>1.5</v>
      </c>
      <c r="I269" s="137"/>
      <c r="J269" s="138">
        <f>ROUND(I269*H269,2)</f>
        <v>0</v>
      </c>
      <c r="K269" s="134" t="s">
        <v>216</v>
      </c>
      <c r="L269" s="33"/>
      <c r="M269" s="139" t="s">
        <v>19</v>
      </c>
      <c r="N269" s="140" t="s">
        <v>45</v>
      </c>
      <c r="P269" s="141">
        <f>O269*H269</f>
        <v>0</v>
      </c>
      <c r="Q269" s="141">
        <v>0.002838444</v>
      </c>
      <c r="R269" s="141">
        <f>Q269*H269</f>
        <v>0.004257666</v>
      </c>
      <c r="S269" s="141">
        <v>0</v>
      </c>
      <c r="T269" s="142">
        <f>S269*H269</f>
        <v>0</v>
      </c>
      <c r="AR269" s="143" t="s">
        <v>297</v>
      </c>
      <c r="AT269" s="143" t="s">
        <v>212</v>
      </c>
      <c r="AU269" s="143" t="s">
        <v>82</v>
      </c>
      <c r="AY269" s="18" t="s">
        <v>208</v>
      </c>
      <c r="BE269" s="144">
        <f>IF(N269="základní",J269,0)</f>
        <v>0</v>
      </c>
      <c r="BF269" s="144">
        <f>IF(N269="snížená",J269,0)</f>
        <v>0</v>
      </c>
      <c r="BG269" s="144">
        <f>IF(N269="zákl. přenesená",J269,0)</f>
        <v>0</v>
      </c>
      <c r="BH269" s="144">
        <f>IF(N269="sníž. přenesená",J269,0)</f>
        <v>0</v>
      </c>
      <c r="BI269" s="144">
        <f>IF(N269="nulová",J269,0)</f>
        <v>0</v>
      </c>
      <c r="BJ269" s="18" t="s">
        <v>80</v>
      </c>
      <c r="BK269" s="144">
        <f>ROUND(I269*H269,2)</f>
        <v>0</v>
      </c>
      <c r="BL269" s="18" t="s">
        <v>297</v>
      </c>
      <c r="BM269" s="143" t="s">
        <v>3595</v>
      </c>
    </row>
    <row r="270" spans="2:47" s="1" customFormat="1" ht="12">
      <c r="B270" s="33"/>
      <c r="D270" s="145" t="s">
        <v>218</v>
      </c>
      <c r="F270" s="146" t="s">
        <v>3596</v>
      </c>
      <c r="I270" s="147"/>
      <c r="L270" s="33"/>
      <c r="M270" s="148"/>
      <c r="T270" s="54"/>
      <c r="AT270" s="18" t="s">
        <v>218</v>
      </c>
      <c r="AU270" s="18" t="s">
        <v>82</v>
      </c>
    </row>
    <row r="271" spans="2:47" s="1" customFormat="1" ht="12">
      <c r="B271" s="33"/>
      <c r="D271" s="149" t="s">
        <v>220</v>
      </c>
      <c r="F271" s="150" t="s">
        <v>3597</v>
      </c>
      <c r="I271" s="147"/>
      <c r="L271" s="33"/>
      <c r="M271" s="148"/>
      <c r="T271" s="54"/>
      <c r="AT271" s="18" t="s">
        <v>220</v>
      </c>
      <c r="AU271" s="18" t="s">
        <v>82</v>
      </c>
    </row>
    <row r="272" spans="2:51" s="13" customFormat="1" ht="12">
      <c r="B272" s="157"/>
      <c r="D272" s="145" t="s">
        <v>222</v>
      </c>
      <c r="E272" s="158" t="s">
        <v>19</v>
      </c>
      <c r="F272" s="159" t="s">
        <v>3598</v>
      </c>
      <c r="H272" s="160">
        <v>1.5</v>
      </c>
      <c r="I272" s="161"/>
      <c r="L272" s="157"/>
      <c r="M272" s="162"/>
      <c r="T272" s="163"/>
      <c r="AT272" s="158" t="s">
        <v>222</v>
      </c>
      <c r="AU272" s="158" t="s">
        <v>82</v>
      </c>
      <c r="AV272" s="13" t="s">
        <v>82</v>
      </c>
      <c r="AW272" s="13" t="s">
        <v>35</v>
      </c>
      <c r="AX272" s="13" t="s">
        <v>80</v>
      </c>
      <c r="AY272" s="158" t="s">
        <v>208</v>
      </c>
    </row>
    <row r="273" spans="2:65" s="1" customFormat="1" ht="21.75" customHeight="1">
      <c r="B273" s="33"/>
      <c r="C273" s="132" t="s">
        <v>565</v>
      </c>
      <c r="D273" s="132" t="s">
        <v>212</v>
      </c>
      <c r="E273" s="133" t="s">
        <v>566</v>
      </c>
      <c r="F273" s="134" t="s">
        <v>567</v>
      </c>
      <c r="G273" s="135" t="s">
        <v>236</v>
      </c>
      <c r="H273" s="136">
        <v>166.9</v>
      </c>
      <c r="I273" s="137"/>
      <c r="J273" s="138">
        <f>ROUND(I273*H273,2)</f>
        <v>0</v>
      </c>
      <c r="K273" s="134" t="s">
        <v>216</v>
      </c>
      <c r="L273" s="33"/>
      <c r="M273" s="139" t="s">
        <v>19</v>
      </c>
      <c r="N273" s="140" t="s">
        <v>45</v>
      </c>
      <c r="P273" s="141">
        <f>O273*H273</f>
        <v>0</v>
      </c>
      <c r="Q273" s="141">
        <v>0.00019656</v>
      </c>
      <c r="R273" s="141">
        <f>Q273*H273</f>
        <v>0.032805864000000004</v>
      </c>
      <c r="S273" s="141">
        <v>0</v>
      </c>
      <c r="T273" s="142">
        <f>S273*H273</f>
        <v>0</v>
      </c>
      <c r="AR273" s="143" t="s">
        <v>297</v>
      </c>
      <c r="AT273" s="143" t="s">
        <v>212</v>
      </c>
      <c r="AU273" s="143" t="s">
        <v>82</v>
      </c>
      <c r="AY273" s="18" t="s">
        <v>208</v>
      </c>
      <c r="BE273" s="144">
        <f>IF(N273="základní",J273,0)</f>
        <v>0</v>
      </c>
      <c r="BF273" s="144">
        <f>IF(N273="snížená",J273,0)</f>
        <v>0</v>
      </c>
      <c r="BG273" s="144">
        <f>IF(N273="zákl. přenesená",J273,0)</f>
        <v>0</v>
      </c>
      <c r="BH273" s="144">
        <f>IF(N273="sníž. přenesená",J273,0)</f>
        <v>0</v>
      </c>
      <c r="BI273" s="144">
        <f>IF(N273="nulová",J273,0)</f>
        <v>0</v>
      </c>
      <c r="BJ273" s="18" t="s">
        <v>80</v>
      </c>
      <c r="BK273" s="144">
        <f>ROUND(I273*H273,2)</f>
        <v>0</v>
      </c>
      <c r="BL273" s="18" t="s">
        <v>297</v>
      </c>
      <c r="BM273" s="143" t="s">
        <v>568</v>
      </c>
    </row>
    <row r="274" spans="2:47" s="1" customFormat="1" ht="19.5">
      <c r="B274" s="33"/>
      <c r="D274" s="145" t="s">
        <v>218</v>
      </c>
      <c r="F274" s="146" t="s">
        <v>569</v>
      </c>
      <c r="I274" s="147"/>
      <c r="L274" s="33"/>
      <c r="M274" s="148"/>
      <c r="T274" s="54"/>
      <c r="AT274" s="18" t="s">
        <v>218</v>
      </c>
      <c r="AU274" s="18" t="s">
        <v>82</v>
      </c>
    </row>
    <row r="275" spans="2:47" s="1" customFormat="1" ht="12">
      <c r="B275" s="33"/>
      <c r="D275" s="149" t="s">
        <v>220</v>
      </c>
      <c r="F275" s="150" t="s">
        <v>570</v>
      </c>
      <c r="I275" s="147"/>
      <c r="L275" s="33"/>
      <c r="M275" s="148"/>
      <c r="T275" s="54"/>
      <c r="AT275" s="18" t="s">
        <v>220</v>
      </c>
      <c r="AU275" s="18" t="s">
        <v>82</v>
      </c>
    </row>
    <row r="276" spans="2:51" s="13" customFormat="1" ht="12">
      <c r="B276" s="157"/>
      <c r="D276" s="145" t="s">
        <v>222</v>
      </c>
      <c r="E276" s="158" t="s">
        <v>19</v>
      </c>
      <c r="F276" s="159" t="s">
        <v>3599</v>
      </c>
      <c r="H276" s="160">
        <v>167.9</v>
      </c>
      <c r="I276" s="161"/>
      <c r="L276" s="157"/>
      <c r="M276" s="162"/>
      <c r="T276" s="163"/>
      <c r="AT276" s="158" t="s">
        <v>222</v>
      </c>
      <c r="AU276" s="158" t="s">
        <v>82</v>
      </c>
      <c r="AV276" s="13" t="s">
        <v>82</v>
      </c>
      <c r="AW276" s="13" t="s">
        <v>35</v>
      </c>
      <c r="AX276" s="13" t="s">
        <v>74</v>
      </c>
      <c r="AY276" s="158" t="s">
        <v>208</v>
      </c>
    </row>
    <row r="277" spans="2:51" s="13" customFormat="1" ht="12">
      <c r="B277" s="157"/>
      <c r="D277" s="145" t="s">
        <v>222</v>
      </c>
      <c r="E277" s="158" t="s">
        <v>19</v>
      </c>
      <c r="F277" s="159" t="s">
        <v>3578</v>
      </c>
      <c r="H277" s="160">
        <v>-1</v>
      </c>
      <c r="I277" s="161"/>
      <c r="L277" s="157"/>
      <c r="M277" s="162"/>
      <c r="T277" s="163"/>
      <c r="AT277" s="158" t="s">
        <v>222</v>
      </c>
      <c r="AU277" s="158" t="s">
        <v>82</v>
      </c>
      <c r="AV277" s="13" t="s">
        <v>82</v>
      </c>
      <c r="AW277" s="13" t="s">
        <v>35</v>
      </c>
      <c r="AX277" s="13" t="s">
        <v>74</v>
      </c>
      <c r="AY277" s="158" t="s">
        <v>208</v>
      </c>
    </row>
    <row r="278" spans="2:51" s="14" customFormat="1" ht="12">
      <c r="B278" s="164"/>
      <c r="D278" s="145" t="s">
        <v>222</v>
      </c>
      <c r="E278" s="165" t="s">
        <v>19</v>
      </c>
      <c r="F278" s="166" t="s">
        <v>226</v>
      </c>
      <c r="H278" s="167">
        <v>166.9</v>
      </c>
      <c r="I278" s="168"/>
      <c r="L278" s="164"/>
      <c r="M278" s="169"/>
      <c r="T278" s="170"/>
      <c r="AT278" s="165" t="s">
        <v>222</v>
      </c>
      <c r="AU278" s="165" t="s">
        <v>82</v>
      </c>
      <c r="AV278" s="14" t="s">
        <v>112</v>
      </c>
      <c r="AW278" s="14" t="s">
        <v>35</v>
      </c>
      <c r="AX278" s="14" t="s">
        <v>80</v>
      </c>
      <c r="AY278" s="165" t="s">
        <v>208</v>
      </c>
    </row>
    <row r="279" spans="2:65" s="1" customFormat="1" ht="24.2" customHeight="1">
      <c r="B279" s="33"/>
      <c r="C279" s="132" t="s">
        <v>875</v>
      </c>
      <c r="D279" s="132" t="s">
        <v>212</v>
      </c>
      <c r="E279" s="133" t="s">
        <v>3600</v>
      </c>
      <c r="F279" s="134" t="s">
        <v>3601</v>
      </c>
      <c r="G279" s="135" t="s">
        <v>236</v>
      </c>
      <c r="H279" s="136">
        <v>12.7</v>
      </c>
      <c r="I279" s="137"/>
      <c r="J279" s="138">
        <f>ROUND(I279*H279,2)</f>
        <v>0</v>
      </c>
      <c r="K279" s="134" t="s">
        <v>216</v>
      </c>
      <c r="L279" s="33"/>
      <c r="M279" s="139" t="s">
        <v>19</v>
      </c>
      <c r="N279" s="140" t="s">
        <v>45</v>
      </c>
      <c r="P279" s="141">
        <f>O279*H279</f>
        <v>0</v>
      </c>
      <c r="Q279" s="141">
        <v>0.00024078</v>
      </c>
      <c r="R279" s="141">
        <f>Q279*H279</f>
        <v>0.003057906</v>
      </c>
      <c r="S279" s="141">
        <v>0</v>
      </c>
      <c r="T279" s="142">
        <f>S279*H279</f>
        <v>0</v>
      </c>
      <c r="AR279" s="143" t="s">
        <v>297</v>
      </c>
      <c r="AT279" s="143" t="s">
        <v>212</v>
      </c>
      <c r="AU279" s="143" t="s">
        <v>82</v>
      </c>
      <c r="AY279" s="18" t="s">
        <v>208</v>
      </c>
      <c r="BE279" s="144">
        <f>IF(N279="základní",J279,0)</f>
        <v>0</v>
      </c>
      <c r="BF279" s="144">
        <f>IF(N279="snížená",J279,0)</f>
        <v>0</v>
      </c>
      <c r="BG279" s="144">
        <f>IF(N279="zákl. přenesená",J279,0)</f>
        <v>0</v>
      </c>
      <c r="BH279" s="144">
        <f>IF(N279="sníž. přenesená",J279,0)</f>
        <v>0</v>
      </c>
      <c r="BI279" s="144">
        <f>IF(N279="nulová",J279,0)</f>
        <v>0</v>
      </c>
      <c r="BJ279" s="18" t="s">
        <v>80</v>
      </c>
      <c r="BK279" s="144">
        <f>ROUND(I279*H279,2)</f>
        <v>0</v>
      </c>
      <c r="BL279" s="18" t="s">
        <v>297</v>
      </c>
      <c r="BM279" s="143" t="s">
        <v>3602</v>
      </c>
    </row>
    <row r="280" spans="2:47" s="1" customFormat="1" ht="19.5">
      <c r="B280" s="33"/>
      <c r="D280" s="145" t="s">
        <v>218</v>
      </c>
      <c r="F280" s="146" t="s">
        <v>3603</v>
      </c>
      <c r="I280" s="147"/>
      <c r="L280" s="33"/>
      <c r="M280" s="148"/>
      <c r="T280" s="54"/>
      <c r="AT280" s="18" t="s">
        <v>218</v>
      </c>
      <c r="AU280" s="18" t="s">
        <v>82</v>
      </c>
    </row>
    <row r="281" spans="2:47" s="1" customFormat="1" ht="12">
      <c r="B281" s="33"/>
      <c r="D281" s="149" t="s">
        <v>220</v>
      </c>
      <c r="F281" s="150" t="s">
        <v>3604</v>
      </c>
      <c r="I281" s="147"/>
      <c r="L281" s="33"/>
      <c r="M281" s="148"/>
      <c r="T281" s="54"/>
      <c r="AT281" s="18" t="s">
        <v>220</v>
      </c>
      <c r="AU281" s="18" t="s">
        <v>82</v>
      </c>
    </row>
    <row r="282" spans="2:51" s="13" customFormat="1" ht="12">
      <c r="B282" s="157"/>
      <c r="D282" s="145" t="s">
        <v>222</v>
      </c>
      <c r="E282" s="158" t="s">
        <v>19</v>
      </c>
      <c r="F282" s="159" t="s">
        <v>3605</v>
      </c>
      <c r="H282" s="160">
        <v>12.7</v>
      </c>
      <c r="I282" s="161"/>
      <c r="L282" s="157"/>
      <c r="M282" s="162"/>
      <c r="T282" s="163"/>
      <c r="AT282" s="158" t="s">
        <v>222</v>
      </c>
      <c r="AU282" s="158" t="s">
        <v>82</v>
      </c>
      <c r="AV282" s="13" t="s">
        <v>82</v>
      </c>
      <c r="AW282" s="13" t="s">
        <v>35</v>
      </c>
      <c r="AX282" s="13" t="s">
        <v>80</v>
      </c>
      <c r="AY282" s="158" t="s">
        <v>208</v>
      </c>
    </row>
    <row r="283" spans="2:65" s="1" customFormat="1" ht="16.5" customHeight="1">
      <c r="B283" s="33"/>
      <c r="C283" s="132" t="s">
        <v>1834</v>
      </c>
      <c r="D283" s="132" t="s">
        <v>212</v>
      </c>
      <c r="E283" s="133" t="s">
        <v>3606</v>
      </c>
      <c r="F283" s="134" t="s">
        <v>3607</v>
      </c>
      <c r="G283" s="135" t="s">
        <v>367</v>
      </c>
      <c r="H283" s="136">
        <v>1</v>
      </c>
      <c r="I283" s="137"/>
      <c r="J283" s="138">
        <f>ROUND(I283*H283,2)</f>
        <v>0</v>
      </c>
      <c r="K283" s="134" t="s">
        <v>216</v>
      </c>
      <c r="L283" s="33"/>
      <c r="M283" s="139" t="s">
        <v>19</v>
      </c>
      <c r="N283" s="140" t="s">
        <v>45</v>
      </c>
      <c r="P283" s="141">
        <f>O283*H283</f>
        <v>0</v>
      </c>
      <c r="Q283" s="141">
        <v>0.00021957</v>
      </c>
      <c r="R283" s="141">
        <f>Q283*H283</f>
        <v>0.00021957</v>
      </c>
      <c r="S283" s="141">
        <v>0</v>
      </c>
      <c r="T283" s="142">
        <f>S283*H283</f>
        <v>0</v>
      </c>
      <c r="AR283" s="143" t="s">
        <v>297</v>
      </c>
      <c r="AT283" s="143" t="s">
        <v>212</v>
      </c>
      <c r="AU283" s="143" t="s">
        <v>82</v>
      </c>
      <c r="AY283" s="18" t="s">
        <v>208</v>
      </c>
      <c r="BE283" s="144">
        <f>IF(N283="základní",J283,0)</f>
        <v>0</v>
      </c>
      <c r="BF283" s="144">
        <f>IF(N283="snížená",J283,0)</f>
        <v>0</v>
      </c>
      <c r="BG283" s="144">
        <f>IF(N283="zákl. přenesená",J283,0)</f>
        <v>0</v>
      </c>
      <c r="BH283" s="144">
        <f>IF(N283="sníž. přenesená",J283,0)</f>
        <v>0</v>
      </c>
      <c r="BI283" s="144">
        <f>IF(N283="nulová",J283,0)</f>
        <v>0</v>
      </c>
      <c r="BJ283" s="18" t="s">
        <v>80</v>
      </c>
      <c r="BK283" s="144">
        <f>ROUND(I283*H283,2)</f>
        <v>0</v>
      </c>
      <c r="BL283" s="18" t="s">
        <v>297</v>
      </c>
      <c r="BM283" s="143" t="s">
        <v>3608</v>
      </c>
    </row>
    <row r="284" spans="2:47" s="1" customFormat="1" ht="12">
      <c r="B284" s="33"/>
      <c r="D284" s="145" t="s">
        <v>218</v>
      </c>
      <c r="F284" s="146" t="s">
        <v>3609</v>
      </c>
      <c r="I284" s="147"/>
      <c r="L284" s="33"/>
      <c r="M284" s="148"/>
      <c r="T284" s="54"/>
      <c r="AT284" s="18" t="s">
        <v>218</v>
      </c>
      <c r="AU284" s="18" t="s">
        <v>82</v>
      </c>
    </row>
    <row r="285" spans="2:47" s="1" customFormat="1" ht="12">
      <c r="B285" s="33"/>
      <c r="D285" s="149" t="s">
        <v>220</v>
      </c>
      <c r="F285" s="150" t="s">
        <v>3610</v>
      </c>
      <c r="I285" s="147"/>
      <c r="L285" s="33"/>
      <c r="M285" s="148"/>
      <c r="T285" s="54"/>
      <c r="AT285" s="18" t="s">
        <v>220</v>
      </c>
      <c r="AU285" s="18" t="s">
        <v>82</v>
      </c>
    </row>
    <row r="286" spans="2:65" s="1" customFormat="1" ht="16.5" customHeight="1">
      <c r="B286" s="33"/>
      <c r="C286" s="132" t="s">
        <v>940</v>
      </c>
      <c r="D286" s="132" t="s">
        <v>212</v>
      </c>
      <c r="E286" s="133" t="s">
        <v>3611</v>
      </c>
      <c r="F286" s="134" t="s">
        <v>3612</v>
      </c>
      <c r="G286" s="135" t="s">
        <v>236</v>
      </c>
      <c r="H286" s="136">
        <v>184.6</v>
      </c>
      <c r="I286" s="137"/>
      <c r="J286" s="138">
        <f>ROUND(I286*H286,2)</f>
        <v>0</v>
      </c>
      <c r="K286" s="134" t="s">
        <v>216</v>
      </c>
      <c r="L286" s="33"/>
      <c r="M286" s="139" t="s">
        <v>19</v>
      </c>
      <c r="N286" s="140" t="s">
        <v>45</v>
      </c>
      <c r="P286" s="141">
        <f>O286*H286</f>
        <v>0</v>
      </c>
      <c r="Q286" s="141">
        <v>0.00039597</v>
      </c>
      <c r="R286" s="141">
        <f>Q286*H286</f>
        <v>0.07309606199999999</v>
      </c>
      <c r="S286" s="141">
        <v>0</v>
      </c>
      <c r="T286" s="142">
        <f>S286*H286</f>
        <v>0</v>
      </c>
      <c r="AR286" s="143" t="s">
        <v>297</v>
      </c>
      <c r="AT286" s="143" t="s">
        <v>212</v>
      </c>
      <c r="AU286" s="143" t="s">
        <v>82</v>
      </c>
      <c r="AY286" s="18" t="s">
        <v>208</v>
      </c>
      <c r="BE286" s="144">
        <f>IF(N286="základní",J286,0)</f>
        <v>0</v>
      </c>
      <c r="BF286" s="144">
        <f>IF(N286="snížená",J286,0)</f>
        <v>0</v>
      </c>
      <c r="BG286" s="144">
        <f>IF(N286="zákl. přenesená",J286,0)</f>
        <v>0</v>
      </c>
      <c r="BH286" s="144">
        <f>IF(N286="sníž. přenesená",J286,0)</f>
        <v>0</v>
      </c>
      <c r="BI286" s="144">
        <f>IF(N286="nulová",J286,0)</f>
        <v>0</v>
      </c>
      <c r="BJ286" s="18" t="s">
        <v>80</v>
      </c>
      <c r="BK286" s="144">
        <f>ROUND(I286*H286,2)</f>
        <v>0</v>
      </c>
      <c r="BL286" s="18" t="s">
        <v>297</v>
      </c>
      <c r="BM286" s="143" t="s">
        <v>3613</v>
      </c>
    </row>
    <row r="287" spans="2:47" s="1" customFormat="1" ht="12">
      <c r="B287" s="33"/>
      <c r="D287" s="145" t="s">
        <v>218</v>
      </c>
      <c r="F287" s="146" t="s">
        <v>3614</v>
      </c>
      <c r="I287" s="147"/>
      <c r="L287" s="33"/>
      <c r="M287" s="148"/>
      <c r="T287" s="54"/>
      <c r="AT287" s="18" t="s">
        <v>218</v>
      </c>
      <c r="AU287" s="18" t="s">
        <v>82</v>
      </c>
    </row>
    <row r="288" spans="2:47" s="1" customFormat="1" ht="12">
      <c r="B288" s="33"/>
      <c r="D288" s="149" t="s">
        <v>220</v>
      </c>
      <c r="F288" s="150" t="s">
        <v>3615</v>
      </c>
      <c r="I288" s="147"/>
      <c r="L288" s="33"/>
      <c r="M288" s="148"/>
      <c r="T288" s="54"/>
      <c r="AT288" s="18" t="s">
        <v>220</v>
      </c>
      <c r="AU288" s="18" t="s">
        <v>82</v>
      </c>
    </row>
    <row r="289" spans="2:65" s="1" customFormat="1" ht="16.5" customHeight="1">
      <c r="B289" s="33"/>
      <c r="C289" s="132" t="s">
        <v>571</v>
      </c>
      <c r="D289" s="132" t="s">
        <v>212</v>
      </c>
      <c r="E289" s="133" t="s">
        <v>572</v>
      </c>
      <c r="F289" s="134" t="s">
        <v>573</v>
      </c>
      <c r="G289" s="135" t="s">
        <v>236</v>
      </c>
      <c r="H289" s="136">
        <v>183.6</v>
      </c>
      <c r="I289" s="137"/>
      <c r="J289" s="138">
        <f>ROUND(I289*H289,2)</f>
        <v>0</v>
      </c>
      <c r="K289" s="134" t="s">
        <v>216</v>
      </c>
      <c r="L289" s="33"/>
      <c r="M289" s="139" t="s">
        <v>19</v>
      </c>
      <c r="N289" s="140" t="s">
        <v>45</v>
      </c>
      <c r="P289" s="141">
        <f>O289*H289</f>
        <v>0</v>
      </c>
      <c r="Q289" s="141">
        <v>1E-05</v>
      </c>
      <c r="R289" s="141">
        <f>Q289*H289</f>
        <v>0.0018360000000000002</v>
      </c>
      <c r="S289" s="141">
        <v>0</v>
      </c>
      <c r="T289" s="142">
        <f>S289*H289</f>
        <v>0</v>
      </c>
      <c r="AR289" s="143" t="s">
        <v>297</v>
      </c>
      <c r="AT289" s="143" t="s">
        <v>212</v>
      </c>
      <c r="AU289" s="143" t="s">
        <v>82</v>
      </c>
      <c r="AY289" s="18" t="s">
        <v>208</v>
      </c>
      <c r="BE289" s="144">
        <f>IF(N289="základní",J289,0)</f>
        <v>0</v>
      </c>
      <c r="BF289" s="144">
        <f>IF(N289="snížená",J289,0)</f>
        <v>0</v>
      </c>
      <c r="BG289" s="144">
        <f>IF(N289="zákl. přenesená",J289,0)</f>
        <v>0</v>
      </c>
      <c r="BH289" s="144">
        <f>IF(N289="sníž. přenesená",J289,0)</f>
        <v>0</v>
      </c>
      <c r="BI289" s="144">
        <f>IF(N289="nulová",J289,0)</f>
        <v>0</v>
      </c>
      <c r="BJ289" s="18" t="s">
        <v>80</v>
      </c>
      <c r="BK289" s="144">
        <f>ROUND(I289*H289,2)</f>
        <v>0</v>
      </c>
      <c r="BL289" s="18" t="s">
        <v>297</v>
      </c>
      <c r="BM289" s="143" t="s">
        <v>574</v>
      </c>
    </row>
    <row r="290" spans="2:47" s="1" customFormat="1" ht="12">
      <c r="B290" s="33"/>
      <c r="D290" s="145" t="s">
        <v>218</v>
      </c>
      <c r="F290" s="146" t="s">
        <v>575</v>
      </c>
      <c r="I290" s="147"/>
      <c r="L290" s="33"/>
      <c r="M290" s="148"/>
      <c r="T290" s="54"/>
      <c r="AT290" s="18" t="s">
        <v>218</v>
      </c>
      <c r="AU290" s="18" t="s">
        <v>82</v>
      </c>
    </row>
    <row r="291" spans="2:47" s="1" customFormat="1" ht="12">
      <c r="B291" s="33"/>
      <c r="D291" s="149" t="s">
        <v>220</v>
      </c>
      <c r="F291" s="150" t="s">
        <v>576</v>
      </c>
      <c r="I291" s="147"/>
      <c r="L291" s="33"/>
      <c r="M291" s="148"/>
      <c r="T291" s="54"/>
      <c r="AT291" s="18" t="s">
        <v>220</v>
      </c>
      <c r="AU291" s="18" t="s">
        <v>82</v>
      </c>
    </row>
    <row r="292" spans="2:51" s="13" customFormat="1" ht="12">
      <c r="B292" s="157"/>
      <c r="D292" s="145" t="s">
        <v>222</v>
      </c>
      <c r="E292" s="158" t="s">
        <v>19</v>
      </c>
      <c r="F292" s="159" t="s">
        <v>3616</v>
      </c>
      <c r="H292" s="160">
        <v>184.6</v>
      </c>
      <c r="I292" s="161"/>
      <c r="L292" s="157"/>
      <c r="M292" s="162"/>
      <c r="T292" s="163"/>
      <c r="AT292" s="158" t="s">
        <v>222</v>
      </c>
      <c r="AU292" s="158" t="s">
        <v>82</v>
      </c>
      <c r="AV292" s="13" t="s">
        <v>82</v>
      </c>
      <c r="AW292" s="13" t="s">
        <v>35</v>
      </c>
      <c r="AX292" s="13" t="s">
        <v>74</v>
      </c>
      <c r="AY292" s="158" t="s">
        <v>208</v>
      </c>
    </row>
    <row r="293" spans="2:51" s="13" customFormat="1" ht="12">
      <c r="B293" s="157"/>
      <c r="D293" s="145" t="s">
        <v>222</v>
      </c>
      <c r="E293" s="158" t="s">
        <v>19</v>
      </c>
      <c r="F293" s="159" t="s">
        <v>3578</v>
      </c>
      <c r="H293" s="160">
        <v>-1</v>
      </c>
      <c r="I293" s="161"/>
      <c r="L293" s="157"/>
      <c r="M293" s="162"/>
      <c r="T293" s="163"/>
      <c r="AT293" s="158" t="s">
        <v>222</v>
      </c>
      <c r="AU293" s="158" t="s">
        <v>82</v>
      </c>
      <c r="AV293" s="13" t="s">
        <v>82</v>
      </c>
      <c r="AW293" s="13" t="s">
        <v>35</v>
      </c>
      <c r="AX293" s="13" t="s">
        <v>74</v>
      </c>
      <c r="AY293" s="158" t="s">
        <v>208</v>
      </c>
    </row>
    <row r="294" spans="2:51" s="14" customFormat="1" ht="12">
      <c r="B294" s="164"/>
      <c r="D294" s="145" t="s">
        <v>222</v>
      </c>
      <c r="E294" s="165" t="s">
        <v>19</v>
      </c>
      <c r="F294" s="166" t="s">
        <v>226</v>
      </c>
      <c r="H294" s="167">
        <v>183.6</v>
      </c>
      <c r="I294" s="168"/>
      <c r="L294" s="164"/>
      <c r="M294" s="169"/>
      <c r="T294" s="170"/>
      <c r="AT294" s="165" t="s">
        <v>222</v>
      </c>
      <c r="AU294" s="165" t="s">
        <v>82</v>
      </c>
      <c r="AV294" s="14" t="s">
        <v>112</v>
      </c>
      <c r="AW294" s="14" t="s">
        <v>35</v>
      </c>
      <c r="AX294" s="14" t="s">
        <v>80</v>
      </c>
      <c r="AY294" s="165" t="s">
        <v>208</v>
      </c>
    </row>
    <row r="295" spans="2:65" s="1" customFormat="1" ht="16.5" customHeight="1">
      <c r="B295" s="33"/>
      <c r="C295" s="132" t="s">
        <v>577</v>
      </c>
      <c r="D295" s="132" t="s">
        <v>212</v>
      </c>
      <c r="E295" s="133" t="s">
        <v>578</v>
      </c>
      <c r="F295" s="134" t="s">
        <v>547</v>
      </c>
      <c r="G295" s="135" t="s">
        <v>548</v>
      </c>
      <c r="H295" s="136">
        <v>0.99</v>
      </c>
      <c r="I295" s="137"/>
      <c r="J295" s="138">
        <f>ROUND(I295*H295,2)</f>
        <v>0</v>
      </c>
      <c r="K295" s="134" t="s">
        <v>19</v>
      </c>
      <c r="L295" s="33"/>
      <c r="M295" s="139" t="s">
        <v>19</v>
      </c>
      <c r="N295" s="140" t="s">
        <v>45</v>
      </c>
      <c r="P295" s="141">
        <f>O295*H295</f>
        <v>0</v>
      </c>
      <c r="Q295" s="141">
        <v>0</v>
      </c>
      <c r="R295" s="141">
        <f>Q295*H295</f>
        <v>0</v>
      </c>
      <c r="S295" s="141">
        <v>0</v>
      </c>
      <c r="T295" s="142">
        <f>S295*H295</f>
        <v>0</v>
      </c>
      <c r="AR295" s="143" t="s">
        <v>297</v>
      </c>
      <c r="AT295" s="143" t="s">
        <v>212</v>
      </c>
      <c r="AU295" s="143" t="s">
        <v>82</v>
      </c>
      <c r="AY295" s="18" t="s">
        <v>208</v>
      </c>
      <c r="BE295" s="144">
        <f>IF(N295="základní",J295,0)</f>
        <v>0</v>
      </c>
      <c r="BF295" s="144">
        <f>IF(N295="snížená",J295,0)</f>
        <v>0</v>
      </c>
      <c r="BG295" s="144">
        <f>IF(N295="zákl. přenesená",J295,0)</f>
        <v>0</v>
      </c>
      <c r="BH295" s="144">
        <f>IF(N295="sníž. přenesená",J295,0)</f>
        <v>0</v>
      </c>
      <c r="BI295" s="144">
        <f>IF(N295="nulová",J295,0)</f>
        <v>0</v>
      </c>
      <c r="BJ295" s="18" t="s">
        <v>80</v>
      </c>
      <c r="BK295" s="144">
        <f>ROUND(I295*H295,2)</f>
        <v>0</v>
      </c>
      <c r="BL295" s="18" t="s">
        <v>297</v>
      </c>
      <c r="BM295" s="143" t="s">
        <v>579</v>
      </c>
    </row>
    <row r="296" spans="2:47" s="1" customFormat="1" ht="12">
      <c r="B296" s="33"/>
      <c r="D296" s="145" t="s">
        <v>218</v>
      </c>
      <c r="F296" s="146" t="s">
        <v>547</v>
      </c>
      <c r="I296" s="147"/>
      <c r="L296" s="33"/>
      <c r="M296" s="148"/>
      <c r="T296" s="54"/>
      <c r="AT296" s="18" t="s">
        <v>218</v>
      </c>
      <c r="AU296" s="18" t="s">
        <v>82</v>
      </c>
    </row>
    <row r="297" spans="2:51" s="13" customFormat="1" ht="12">
      <c r="B297" s="157"/>
      <c r="D297" s="145" t="s">
        <v>222</v>
      </c>
      <c r="E297" s="158" t="s">
        <v>19</v>
      </c>
      <c r="F297" s="159" t="s">
        <v>80</v>
      </c>
      <c r="H297" s="160">
        <v>1</v>
      </c>
      <c r="I297" s="161"/>
      <c r="L297" s="157"/>
      <c r="M297" s="162"/>
      <c r="T297" s="163"/>
      <c r="AT297" s="158" t="s">
        <v>222</v>
      </c>
      <c r="AU297" s="158" t="s">
        <v>82</v>
      </c>
      <c r="AV297" s="13" t="s">
        <v>82</v>
      </c>
      <c r="AW297" s="13" t="s">
        <v>35</v>
      </c>
      <c r="AX297" s="13" t="s">
        <v>74</v>
      </c>
      <c r="AY297" s="158" t="s">
        <v>208</v>
      </c>
    </row>
    <row r="298" spans="2:51" s="13" customFormat="1" ht="12">
      <c r="B298" s="157"/>
      <c r="D298" s="145" t="s">
        <v>222</v>
      </c>
      <c r="E298" s="158" t="s">
        <v>19</v>
      </c>
      <c r="F298" s="159" t="s">
        <v>3570</v>
      </c>
      <c r="H298" s="160">
        <v>-0.01</v>
      </c>
      <c r="I298" s="161"/>
      <c r="L298" s="157"/>
      <c r="M298" s="162"/>
      <c r="T298" s="163"/>
      <c r="AT298" s="158" t="s">
        <v>222</v>
      </c>
      <c r="AU298" s="158" t="s">
        <v>82</v>
      </c>
      <c r="AV298" s="13" t="s">
        <v>82</v>
      </c>
      <c r="AW298" s="13" t="s">
        <v>35</v>
      </c>
      <c r="AX298" s="13" t="s">
        <v>74</v>
      </c>
      <c r="AY298" s="158" t="s">
        <v>208</v>
      </c>
    </row>
    <row r="299" spans="2:51" s="14" customFormat="1" ht="12">
      <c r="B299" s="164"/>
      <c r="D299" s="145" t="s">
        <v>222</v>
      </c>
      <c r="E299" s="165" t="s">
        <v>19</v>
      </c>
      <c r="F299" s="166" t="s">
        <v>226</v>
      </c>
      <c r="H299" s="167">
        <v>0.99</v>
      </c>
      <c r="I299" s="168"/>
      <c r="L299" s="164"/>
      <c r="M299" s="169"/>
      <c r="T299" s="170"/>
      <c r="AT299" s="165" t="s">
        <v>222</v>
      </c>
      <c r="AU299" s="165" t="s">
        <v>82</v>
      </c>
      <c r="AV299" s="14" t="s">
        <v>112</v>
      </c>
      <c r="AW299" s="14" t="s">
        <v>35</v>
      </c>
      <c r="AX299" s="14" t="s">
        <v>80</v>
      </c>
      <c r="AY299" s="165" t="s">
        <v>208</v>
      </c>
    </row>
    <row r="300" spans="2:65" s="1" customFormat="1" ht="16.5" customHeight="1">
      <c r="B300" s="33"/>
      <c r="C300" s="132" t="s">
        <v>580</v>
      </c>
      <c r="D300" s="132" t="s">
        <v>212</v>
      </c>
      <c r="E300" s="133" t="s">
        <v>581</v>
      </c>
      <c r="F300" s="134" t="s">
        <v>582</v>
      </c>
      <c r="G300" s="135" t="s">
        <v>286</v>
      </c>
      <c r="H300" s="136">
        <v>0.317</v>
      </c>
      <c r="I300" s="137"/>
      <c r="J300" s="138">
        <f>ROUND(I300*H300,2)</f>
        <v>0</v>
      </c>
      <c r="K300" s="134" t="s">
        <v>216</v>
      </c>
      <c r="L300" s="33"/>
      <c r="M300" s="139" t="s">
        <v>19</v>
      </c>
      <c r="N300" s="140" t="s">
        <v>45</v>
      </c>
      <c r="P300" s="141">
        <f>O300*H300</f>
        <v>0</v>
      </c>
      <c r="Q300" s="141">
        <v>0</v>
      </c>
      <c r="R300" s="141">
        <f>Q300*H300</f>
        <v>0</v>
      </c>
      <c r="S300" s="141">
        <v>0</v>
      </c>
      <c r="T300" s="142">
        <f>S300*H300</f>
        <v>0</v>
      </c>
      <c r="AR300" s="143" t="s">
        <v>297</v>
      </c>
      <c r="AT300" s="143" t="s">
        <v>212</v>
      </c>
      <c r="AU300" s="143" t="s">
        <v>82</v>
      </c>
      <c r="AY300" s="18" t="s">
        <v>208</v>
      </c>
      <c r="BE300" s="144">
        <f>IF(N300="základní",J300,0)</f>
        <v>0</v>
      </c>
      <c r="BF300" s="144">
        <f>IF(N300="snížená",J300,0)</f>
        <v>0</v>
      </c>
      <c r="BG300" s="144">
        <f>IF(N300="zákl. přenesená",J300,0)</f>
        <v>0</v>
      </c>
      <c r="BH300" s="144">
        <f>IF(N300="sníž. přenesená",J300,0)</f>
        <v>0</v>
      </c>
      <c r="BI300" s="144">
        <f>IF(N300="nulová",J300,0)</f>
        <v>0</v>
      </c>
      <c r="BJ300" s="18" t="s">
        <v>80</v>
      </c>
      <c r="BK300" s="144">
        <f>ROUND(I300*H300,2)</f>
        <v>0</v>
      </c>
      <c r="BL300" s="18" t="s">
        <v>297</v>
      </c>
      <c r="BM300" s="143" t="s">
        <v>583</v>
      </c>
    </row>
    <row r="301" spans="2:47" s="1" customFormat="1" ht="19.5">
      <c r="B301" s="33"/>
      <c r="D301" s="145" t="s">
        <v>218</v>
      </c>
      <c r="F301" s="146" t="s">
        <v>584</v>
      </c>
      <c r="I301" s="147"/>
      <c r="L301" s="33"/>
      <c r="M301" s="148"/>
      <c r="T301" s="54"/>
      <c r="AT301" s="18" t="s">
        <v>218</v>
      </c>
      <c r="AU301" s="18" t="s">
        <v>82</v>
      </c>
    </row>
    <row r="302" spans="2:47" s="1" customFormat="1" ht="12">
      <c r="B302" s="33"/>
      <c r="D302" s="149" t="s">
        <v>220</v>
      </c>
      <c r="F302" s="150" t="s">
        <v>585</v>
      </c>
      <c r="I302" s="147"/>
      <c r="L302" s="33"/>
      <c r="M302" s="148"/>
      <c r="T302" s="54"/>
      <c r="AT302" s="18" t="s">
        <v>220</v>
      </c>
      <c r="AU302" s="18" t="s">
        <v>82</v>
      </c>
    </row>
    <row r="303" spans="2:51" s="13" customFormat="1" ht="12">
      <c r="B303" s="157"/>
      <c r="D303" s="145" t="s">
        <v>222</v>
      </c>
      <c r="E303" s="158" t="s">
        <v>19</v>
      </c>
      <c r="F303" s="159" t="s">
        <v>3617</v>
      </c>
      <c r="H303" s="160">
        <v>0.318</v>
      </c>
      <c r="I303" s="161"/>
      <c r="L303" s="157"/>
      <c r="M303" s="162"/>
      <c r="T303" s="163"/>
      <c r="AT303" s="158" t="s">
        <v>222</v>
      </c>
      <c r="AU303" s="158" t="s">
        <v>82</v>
      </c>
      <c r="AV303" s="13" t="s">
        <v>82</v>
      </c>
      <c r="AW303" s="13" t="s">
        <v>35</v>
      </c>
      <c r="AX303" s="13" t="s">
        <v>74</v>
      </c>
      <c r="AY303" s="158" t="s">
        <v>208</v>
      </c>
    </row>
    <row r="304" spans="2:51" s="13" customFormat="1" ht="12">
      <c r="B304" s="157"/>
      <c r="D304" s="145" t="s">
        <v>222</v>
      </c>
      <c r="E304" s="158" t="s">
        <v>19</v>
      </c>
      <c r="F304" s="159" t="s">
        <v>3572</v>
      </c>
      <c r="H304" s="160">
        <v>-0.001</v>
      </c>
      <c r="I304" s="161"/>
      <c r="L304" s="157"/>
      <c r="M304" s="162"/>
      <c r="T304" s="163"/>
      <c r="AT304" s="158" t="s">
        <v>222</v>
      </c>
      <c r="AU304" s="158" t="s">
        <v>82</v>
      </c>
      <c r="AV304" s="13" t="s">
        <v>82</v>
      </c>
      <c r="AW304" s="13" t="s">
        <v>35</v>
      </c>
      <c r="AX304" s="13" t="s">
        <v>74</v>
      </c>
      <c r="AY304" s="158" t="s">
        <v>208</v>
      </c>
    </row>
    <row r="305" spans="2:51" s="14" customFormat="1" ht="12">
      <c r="B305" s="164"/>
      <c r="D305" s="145" t="s">
        <v>222</v>
      </c>
      <c r="E305" s="165" t="s">
        <v>19</v>
      </c>
      <c r="F305" s="166" t="s">
        <v>226</v>
      </c>
      <c r="H305" s="167">
        <v>0.317</v>
      </c>
      <c r="I305" s="168"/>
      <c r="L305" s="164"/>
      <c r="M305" s="169"/>
      <c r="T305" s="170"/>
      <c r="AT305" s="165" t="s">
        <v>222</v>
      </c>
      <c r="AU305" s="165" t="s">
        <v>82</v>
      </c>
      <c r="AV305" s="14" t="s">
        <v>112</v>
      </c>
      <c r="AW305" s="14" t="s">
        <v>35</v>
      </c>
      <c r="AX305" s="14" t="s">
        <v>80</v>
      </c>
      <c r="AY305" s="165" t="s">
        <v>208</v>
      </c>
    </row>
    <row r="306" spans="2:63" s="11" customFormat="1" ht="22.9" customHeight="1">
      <c r="B306" s="120"/>
      <c r="D306" s="121" t="s">
        <v>73</v>
      </c>
      <c r="E306" s="130" t="s">
        <v>586</v>
      </c>
      <c r="F306" s="130" t="s">
        <v>587</v>
      </c>
      <c r="I306" s="123"/>
      <c r="J306" s="131">
        <f>BK306</f>
        <v>0</v>
      </c>
      <c r="L306" s="120"/>
      <c r="M306" s="125"/>
      <c r="P306" s="126">
        <f>SUM(P307:P416)</f>
        <v>0</v>
      </c>
      <c r="R306" s="126">
        <f>SUM(R307:R416)</f>
        <v>0.5846567779999999</v>
      </c>
      <c r="T306" s="127">
        <f>SUM(T307:T416)</f>
        <v>0</v>
      </c>
      <c r="AR306" s="121" t="s">
        <v>82</v>
      </c>
      <c r="AT306" s="128" t="s">
        <v>73</v>
      </c>
      <c r="AU306" s="128" t="s">
        <v>80</v>
      </c>
      <c r="AY306" s="121" t="s">
        <v>208</v>
      </c>
      <c r="BK306" s="129">
        <f>SUM(BK307:BK416)</f>
        <v>0</v>
      </c>
    </row>
    <row r="307" spans="2:65" s="1" customFormat="1" ht="16.5" customHeight="1">
      <c r="B307" s="33"/>
      <c r="C307" s="132" t="s">
        <v>946</v>
      </c>
      <c r="D307" s="132" t="s">
        <v>212</v>
      </c>
      <c r="E307" s="133" t="s">
        <v>3618</v>
      </c>
      <c r="F307" s="134" t="s">
        <v>3619</v>
      </c>
      <c r="G307" s="135" t="s">
        <v>548</v>
      </c>
      <c r="H307" s="136">
        <v>4</v>
      </c>
      <c r="I307" s="137"/>
      <c r="J307" s="138">
        <f>ROUND(I307*H307,2)</f>
        <v>0</v>
      </c>
      <c r="K307" s="134" t="s">
        <v>216</v>
      </c>
      <c r="L307" s="33"/>
      <c r="M307" s="139" t="s">
        <v>19</v>
      </c>
      <c r="N307" s="140" t="s">
        <v>45</v>
      </c>
      <c r="P307" s="141">
        <f>O307*H307</f>
        <v>0</v>
      </c>
      <c r="Q307" s="141">
        <v>0.0169688363</v>
      </c>
      <c r="R307" s="141">
        <f>Q307*H307</f>
        <v>0.0678753452</v>
      </c>
      <c r="S307" s="141">
        <v>0</v>
      </c>
      <c r="T307" s="142">
        <f>S307*H307</f>
        <v>0</v>
      </c>
      <c r="AR307" s="143" t="s">
        <v>297</v>
      </c>
      <c r="AT307" s="143" t="s">
        <v>212</v>
      </c>
      <c r="AU307" s="143" t="s">
        <v>82</v>
      </c>
      <c r="AY307" s="18" t="s">
        <v>208</v>
      </c>
      <c r="BE307" s="144">
        <f>IF(N307="základní",J307,0)</f>
        <v>0</v>
      </c>
      <c r="BF307" s="144">
        <f>IF(N307="snížená",J307,0)</f>
        <v>0</v>
      </c>
      <c r="BG307" s="144">
        <f>IF(N307="zákl. přenesená",J307,0)</f>
        <v>0</v>
      </c>
      <c r="BH307" s="144">
        <f>IF(N307="sníž. přenesená",J307,0)</f>
        <v>0</v>
      </c>
      <c r="BI307" s="144">
        <f>IF(N307="nulová",J307,0)</f>
        <v>0</v>
      </c>
      <c r="BJ307" s="18" t="s">
        <v>80</v>
      </c>
      <c r="BK307" s="144">
        <f>ROUND(I307*H307,2)</f>
        <v>0</v>
      </c>
      <c r="BL307" s="18" t="s">
        <v>297</v>
      </c>
      <c r="BM307" s="143" t="s">
        <v>3620</v>
      </c>
    </row>
    <row r="308" spans="2:47" s="1" customFormat="1" ht="12">
      <c r="B308" s="33"/>
      <c r="D308" s="145" t="s">
        <v>218</v>
      </c>
      <c r="F308" s="146" t="s">
        <v>3621</v>
      </c>
      <c r="I308" s="147"/>
      <c r="L308" s="33"/>
      <c r="M308" s="148"/>
      <c r="T308" s="54"/>
      <c r="AT308" s="18" t="s">
        <v>218</v>
      </c>
      <c r="AU308" s="18" t="s">
        <v>82</v>
      </c>
    </row>
    <row r="309" spans="2:47" s="1" customFormat="1" ht="12">
      <c r="B309" s="33"/>
      <c r="D309" s="149" t="s">
        <v>220</v>
      </c>
      <c r="F309" s="150" t="s">
        <v>3622</v>
      </c>
      <c r="I309" s="147"/>
      <c r="L309" s="33"/>
      <c r="M309" s="148"/>
      <c r="T309" s="54"/>
      <c r="AT309" s="18" t="s">
        <v>220</v>
      </c>
      <c r="AU309" s="18" t="s">
        <v>82</v>
      </c>
    </row>
    <row r="310" spans="2:65" s="1" customFormat="1" ht="16.5" customHeight="1">
      <c r="B310" s="33"/>
      <c r="C310" s="132" t="s">
        <v>1881</v>
      </c>
      <c r="D310" s="132" t="s">
        <v>212</v>
      </c>
      <c r="E310" s="133" t="s">
        <v>3623</v>
      </c>
      <c r="F310" s="134" t="s">
        <v>3624</v>
      </c>
      <c r="G310" s="135" t="s">
        <v>548</v>
      </c>
      <c r="H310" s="136">
        <v>1</v>
      </c>
      <c r="I310" s="137"/>
      <c r="J310" s="138">
        <f>ROUND(I310*H310,2)</f>
        <v>0</v>
      </c>
      <c r="K310" s="134" t="s">
        <v>216</v>
      </c>
      <c r="L310" s="33"/>
      <c r="M310" s="139" t="s">
        <v>19</v>
      </c>
      <c r="N310" s="140" t="s">
        <v>45</v>
      </c>
      <c r="P310" s="141">
        <f>O310*H310</f>
        <v>0</v>
      </c>
      <c r="Q310" s="141">
        <v>0.0399074633</v>
      </c>
      <c r="R310" s="141">
        <f>Q310*H310</f>
        <v>0.0399074633</v>
      </c>
      <c r="S310" s="141">
        <v>0</v>
      </c>
      <c r="T310" s="142">
        <f>S310*H310</f>
        <v>0</v>
      </c>
      <c r="AR310" s="143" t="s">
        <v>297</v>
      </c>
      <c r="AT310" s="143" t="s">
        <v>212</v>
      </c>
      <c r="AU310" s="143" t="s">
        <v>82</v>
      </c>
      <c r="AY310" s="18" t="s">
        <v>208</v>
      </c>
      <c r="BE310" s="144">
        <f>IF(N310="základní",J310,0)</f>
        <v>0</v>
      </c>
      <c r="BF310" s="144">
        <f>IF(N310="snížená",J310,0)</f>
        <v>0</v>
      </c>
      <c r="BG310" s="144">
        <f>IF(N310="zákl. přenesená",J310,0)</f>
        <v>0</v>
      </c>
      <c r="BH310" s="144">
        <f>IF(N310="sníž. přenesená",J310,0)</f>
        <v>0</v>
      </c>
      <c r="BI310" s="144">
        <f>IF(N310="nulová",J310,0)</f>
        <v>0</v>
      </c>
      <c r="BJ310" s="18" t="s">
        <v>80</v>
      </c>
      <c r="BK310" s="144">
        <f>ROUND(I310*H310,2)</f>
        <v>0</v>
      </c>
      <c r="BL310" s="18" t="s">
        <v>297</v>
      </c>
      <c r="BM310" s="143" t="s">
        <v>3625</v>
      </c>
    </row>
    <row r="311" spans="2:47" s="1" customFormat="1" ht="12">
      <c r="B311" s="33"/>
      <c r="D311" s="145" t="s">
        <v>218</v>
      </c>
      <c r="F311" s="146" t="s">
        <v>3626</v>
      </c>
      <c r="I311" s="147"/>
      <c r="L311" s="33"/>
      <c r="M311" s="148"/>
      <c r="T311" s="54"/>
      <c r="AT311" s="18" t="s">
        <v>218</v>
      </c>
      <c r="AU311" s="18" t="s">
        <v>82</v>
      </c>
    </row>
    <row r="312" spans="2:47" s="1" customFormat="1" ht="12">
      <c r="B312" s="33"/>
      <c r="D312" s="149" t="s">
        <v>220</v>
      </c>
      <c r="F312" s="150" t="s">
        <v>3627</v>
      </c>
      <c r="I312" s="147"/>
      <c r="L312" s="33"/>
      <c r="M312" s="148"/>
      <c r="T312" s="54"/>
      <c r="AT312" s="18" t="s">
        <v>220</v>
      </c>
      <c r="AU312" s="18" t="s">
        <v>82</v>
      </c>
    </row>
    <row r="313" spans="2:65" s="1" customFormat="1" ht="16.5" customHeight="1">
      <c r="B313" s="33"/>
      <c r="C313" s="132" t="s">
        <v>692</v>
      </c>
      <c r="D313" s="132" t="s">
        <v>212</v>
      </c>
      <c r="E313" s="133" t="s">
        <v>3628</v>
      </c>
      <c r="F313" s="134" t="s">
        <v>3629</v>
      </c>
      <c r="G313" s="135" t="s">
        <v>548</v>
      </c>
      <c r="H313" s="136">
        <v>3</v>
      </c>
      <c r="I313" s="137"/>
      <c r="J313" s="138">
        <f>ROUND(I313*H313,2)</f>
        <v>0</v>
      </c>
      <c r="K313" s="134" t="s">
        <v>216</v>
      </c>
      <c r="L313" s="33"/>
      <c r="M313" s="139" t="s">
        <v>19</v>
      </c>
      <c r="N313" s="140" t="s">
        <v>45</v>
      </c>
      <c r="P313" s="141">
        <f>O313*H313</f>
        <v>0</v>
      </c>
      <c r="Q313" s="141">
        <v>0.0176893132</v>
      </c>
      <c r="R313" s="141">
        <f>Q313*H313</f>
        <v>0.0530679396</v>
      </c>
      <c r="S313" s="141">
        <v>0</v>
      </c>
      <c r="T313" s="142">
        <f>S313*H313</f>
        <v>0</v>
      </c>
      <c r="AR313" s="143" t="s">
        <v>297</v>
      </c>
      <c r="AT313" s="143" t="s">
        <v>212</v>
      </c>
      <c r="AU313" s="143" t="s">
        <v>82</v>
      </c>
      <c r="AY313" s="18" t="s">
        <v>208</v>
      </c>
      <c r="BE313" s="144">
        <f>IF(N313="základní",J313,0)</f>
        <v>0</v>
      </c>
      <c r="BF313" s="144">
        <f>IF(N313="snížená",J313,0)</f>
        <v>0</v>
      </c>
      <c r="BG313" s="144">
        <f>IF(N313="zákl. přenesená",J313,0)</f>
        <v>0</v>
      </c>
      <c r="BH313" s="144">
        <f>IF(N313="sníž. přenesená",J313,0)</f>
        <v>0</v>
      </c>
      <c r="BI313" s="144">
        <f>IF(N313="nulová",J313,0)</f>
        <v>0</v>
      </c>
      <c r="BJ313" s="18" t="s">
        <v>80</v>
      </c>
      <c r="BK313" s="144">
        <f>ROUND(I313*H313,2)</f>
        <v>0</v>
      </c>
      <c r="BL313" s="18" t="s">
        <v>297</v>
      </c>
      <c r="BM313" s="143" t="s">
        <v>3630</v>
      </c>
    </row>
    <row r="314" spans="2:47" s="1" customFormat="1" ht="12">
      <c r="B314" s="33"/>
      <c r="D314" s="145" t="s">
        <v>218</v>
      </c>
      <c r="F314" s="146" t="s">
        <v>3631</v>
      </c>
      <c r="I314" s="147"/>
      <c r="L314" s="33"/>
      <c r="M314" s="148"/>
      <c r="T314" s="54"/>
      <c r="AT314" s="18" t="s">
        <v>218</v>
      </c>
      <c r="AU314" s="18" t="s">
        <v>82</v>
      </c>
    </row>
    <row r="315" spans="2:47" s="1" customFormat="1" ht="12">
      <c r="B315" s="33"/>
      <c r="D315" s="149" t="s">
        <v>220</v>
      </c>
      <c r="F315" s="150" t="s">
        <v>3632</v>
      </c>
      <c r="I315" s="147"/>
      <c r="L315" s="33"/>
      <c r="M315" s="148"/>
      <c r="T315" s="54"/>
      <c r="AT315" s="18" t="s">
        <v>220</v>
      </c>
      <c r="AU315" s="18" t="s">
        <v>82</v>
      </c>
    </row>
    <row r="316" spans="2:65" s="1" customFormat="1" ht="16.5" customHeight="1">
      <c r="B316" s="33"/>
      <c r="C316" s="132" t="s">
        <v>1898</v>
      </c>
      <c r="D316" s="132" t="s">
        <v>212</v>
      </c>
      <c r="E316" s="133" t="s">
        <v>3633</v>
      </c>
      <c r="F316" s="134" t="s">
        <v>3634</v>
      </c>
      <c r="G316" s="135" t="s">
        <v>548</v>
      </c>
      <c r="H316" s="136">
        <v>10</v>
      </c>
      <c r="I316" s="137"/>
      <c r="J316" s="138">
        <f>ROUND(I316*H316,2)</f>
        <v>0</v>
      </c>
      <c r="K316" s="134" t="s">
        <v>216</v>
      </c>
      <c r="L316" s="33"/>
      <c r="M316" s="139" t="s">
        <v>19</v>
      </c>
      <c r="N316" s="140" t="s">
        <v>45</v>
      </c>
      <c r="P316" s="141">
        <f>O316*H316</f>
        <v>0</v>
      </c>
      <c r="Q316" s="141">
        <v>0.0164692765</v>
      </c>
      <c r="R316" s="141">
        <f>Q316*H316</f>
        <v>0.16469276500000002</v>
      </c>
      <c r="S316" s="141">
        <v>0</v>
      </c>
      <c r="T316" s="142">
        <f>S316*H316</f>
        <v>0</v>
      </c>
      <c r="AR316" s="143" t="s">
        <v>297</v>
      </c>
      <c r="AT316" s="143" t="s">
        <v>212</v>
      </c>
      <c r="AU316" s="143" t="s">
        <v>82</v>
      </c>
      <c r="AY316" s="18" t="s">
        <v>208</v>
      </c>
      <c r="BE316" s="144">
        <f>IF(N316="základní",J316,0)</f>
        <v>0</v>
      </c>
      <c r="BF316" s="144">
        <f>IF(N316="snížená",J316,0)</f>
        <v>0</v>
      </c>
      <c r="BG316" s="144">
        <f>IF(N316="zákl. přenesená",J316,0)</f>
        <v>0</v>
      </c>
      <c r="BH316" s="144">
        <f>IF(N316="sníž. přenesená",J316,0)</f>
        <v>0</v>
      </c>
      <c r="BI316" s="144">
        <f>IF(N316="nulová",J316,0)</f>
        <v>0</v>
      </c>
      <c r="BJ316" s="18" t="s">
        <v>80</v>
      </c>
      <c r="BK316" s="144">
        <f>ROUND(I316*H316,2)</f>
        <v>0</v>
      </c>
      <c r="BL316" s="18" t="s">
        <v>297</v>
      </c>
      <c r="BM316" s="143" t="s">
        <v>3635</v>
      </c>
    </row>
    <row r="317" spans="2:47" s="1" customFormat="1" ht="12">
      <c r="B317" s="33"/>
      <c r="D317" s="145" t="s">
        <v>218</v>
      </c>
      <c r="F317" s="146" t="s">
        <v>3636</v>
      </c>
      <c r="I317" s="147"/>
      <c r="L317" s="33"/>
      <c r="M317" s="148"/>
      <c r="T317" s="54"/>
      <c r="AT317" s="18" t="s">
        <v>218</v>
      </c>
      <c r="AU317" s="18" t="s">
        <v>82</v>
      </c>
    </row>
    <row r="318" spans="2:47" s="1" customFormat="1" ht="12">
      <c r="B318" s="33"/>
      <c r="D318" s="149" t="s">
        <v>220</v>
      </c>
      <c r="F318" s="150" t="s">
        <v>3637</v>
      </c>
      <c r="I318" s="147"/>
      <c r="L318" s="33"/>
      <c r="M318" s="148"/>
      <c r="T318" s="54"/>
      <c r="AT318" s="18" t="s">
        <v>220</v>
      </c>
      <c r="AU318" s="18" t="s">
        <v>82</v>
      </c>
    </row>
    <row r="319" spans="2:65" s="1" customFormat="1" ht="16.5" customHeight="1">
      <c r="B319" s="33"/>
      <c r="C319" s="132" t="s">
        <v>696</v>
      </c>
      <c r="D319" s="132" t="s">
        <v>212</v>
      </c>
      <c r="E319" s="133" t="s">
        <v>3638</v>
      </c>
      <c r="F319" s="134" t="s">
        <v>3639</v>
      </c>
      <c r="G319" s="135" t="s">
        <v>548</v>
      </c>
      <c r="H319" s="136">
        <v>1</v>
      </c>
      <c r="I319" s="137"/>
      <c r="J319" s="138">
        <f>ROUND(I319*H319,2)</f>
        <v>0</v>
      </c>
      <c r="K319" s="134" t="s">
        <v>216</v>
      </c>
      <c r="L319" s="33"/>
      <c r="M319" s="139" t="s">
        <v>19</v>
      </c>
      <c r="N319" s="140" t="s">
        <v>45</v>
      </c>
      <c r="P319" s="141">
        <f>O319*H319</f>
        <v>0</v>
      </c>
      <c r="Q319" s="141">
        <v>0.0192092765</v>
      </c>
      <c r="R319" s="141">
        <f>Q319*H319</f>
        <v>0.0192092765</v>
      </c>
      <c r="S319" s="141">
        <v>0</v>
      </c>
      <c r="T319" s="142">
        <f>S319*H319</f>
        <v>0</v>
      </c>
      <c r="AR319" s="143" t="s">
        <v>297</v>
      </c>
      <c r="AT319" s="143" t="s">
        <v>212</v>
      </c>
      <c r="AU319" s="143" t="s">
        <v>82</v>
      </c>
      <c r="AY319" s="18" t="s">
        <v>208</v>
      </c>
      <c r="BE319" s="144">
        <f>IF(N319="základní",J319,0)</f>
        <v>0</v>
      </c>
      <c r="BF319" s="144">
        <f>IF(N319="snížená",J319,0)</f>
        <v>0</v>
      </c>
      <c r="BG319" s="144">
        <f>IF(N319="zákl. přenesená",J319,0)</f>
        <v>0</v>
      </c>
      <c r="BH319" s="144">
        <f>IF(N319="sníž. přenesená",J319,0)</f>
        <v>0</v>
      </c>
      <c r="BI319" s="144">
        <f>IF(N319="nulová",J319,0)</f>
        <v>0</v>
      </c>
      <c r="BJ319" s="18" t="s">
        <v>80</v>
      </c>
      <c r="BK319" s="144">
        <f>ROUND(I319*H319,2)</f>
        <v>0</v>
      </c>
      <c r="BL319" s="18" t="s">
        <v>297</v>
      </c>
      <c r="BM319" s="143" t="s">
        <v>3640</v>
      </c>
    </row>
    <row r="320" spans="2:47" s="1" customFormat="1" ht="12">
      <c r="B320" s="33"/>
      <c r="D320" s="145" t="s">
        <v>218</v>
      </c>
      <c r="F320" s="146" t="s">
        <v>3641</v>
      </c>
      <c r="I320" s="147"/>
      <c r="L320" s="33"/>
      <c r="M320" s="148"/>
      <c r="T320" s="54"/>
      <c r="AT320" s="18" t="s">
        <v>218</v>
      </c>
      <c r="AU320" s="18" t="s">
        <v>82</v>
      </c>
    </row>
    <row r="321" spans="2:47" s="1" customFormat="1" ht="12">
      <c r="B321" s="33"/>
      <c r="D321" s="149" t="s">
        <v>220</v>
      </c>
      <c r="F321" s="150" t="s">
        <v>3642</v>
      </c>
      <c r="I321" s="147"/>
      <c r="L321" s="33"/>
      <c r="M321" s="148"/>
      <c r="T321" s="54"/>
      <c r="AT321" s="18" t="s">
        <v>220</v>
      </c>
      <c r="AU321" s="18" t="s">
        <v>82</v>
      </c>
    </row>
    <row r="322" spans="2:65" s="1" customFormat="1" ht="16.5" customHeight="1">
      <c r="B322" s="33"/>
      <c r="C322" s="132" t="s">
        <v>657</v>
      </c>
      <c r="D322" s="132" t="s">
        <v>212</v>
      </c>
      <c r="E322" s="133" t="s">
        <v>3643</v>
      </c>
      <c r="F322" s="134" t="s">
        <v>3644</v>
      </c>
      <c r="G322" s="135" t="s">
        <v>548</v>
      </c>
      <c r="H322" s="136">
        <v>1</v>
      </c>
      <c r="I322" s="137"/>
      <c r="J322" s="138">
        <f>ROUND(I322*H322,2)</f>
        <v>0</v>
      </c>
      <c r="K322" s="134" t="s">
        <v>216</v>
      </c>
      <c r="L322" s="33"/>
      <c r="M322" s="139" t="s">
        <v>19</v>
      </c>
      <c r="N322" s="140" t="s">
        <v>45</v>
      </c>
      <c r="P322" s="141">
        <f>O322*H322</f>
        <v>0</v>
      </c>
      <c r="Q322" s="141">
        <v>0.0234137728</v>
      </c>
      <c r="R322" s="141">
        <f>Q322*H322</f>
        <v>0.0234137728</v>
      </c>
      <c r="S322" s="141">
        <v>0</v>
      </c>
      <c r="T322" s="142">
        <f>S322*H322</f>
        <v>0</v>
      </c>
      <c r="AR322" s="143" t="s">
        <v>297</v>
      </c>
      <c r="AT322" s="143" t="s">
        <v>212</v>
      </c>
      <c r="AU322" s="143" t="s">
        <v>82</v>
      </c>
      <c r="AY322" s="18" t="s">
        <v>208</v>
      </c>
      <c r="BE322" s="144">
        <f>IF(N322="základní",J322,0)</f>
        <v>0</v>
      </c>
      <c r="BF322" s="144">
        <f>IF(N322="snížená",J322,0)</f>
        <v>0</v>
      </c>
      <c r="BG322" s="144">
        <f>IF(N322="zákl. přenesená",J322,0)</f>
        <v>0</v>
      </c>
      <c r="BH322" s="144">
        <f>IF(N322="sníž. přenesená",J322,0)</f>
        <v>0</v>
      </c>
      <c r="BI322" s="144">
        <f>IF(N322="nulová",J322,0)</f>
        <v>0</v>
      </c>
      <c r="BJ322" s="18" t="s">
        <v>80</v>
      </c>
      <c r="BK322" s="144">
        <f>ROUND(I322*H322,2)</f>
        <v>0</v>
      </c>
      <c r="BL322" s="18" t="s">
        <v>297</v>
      </c>
      <c r="BM322" s="143" t="s">
        <v>3645</v>
      </c>
    </row>
    <row r="323" spans="2:47" s="1" customFormat="1" ht="12">
      <c r="B323" s="33"/>
      <c r="D323" s="145" t="s">
        <v>218</v>
      </c>
      <c r="F323" s="146" t="s">
        <v>3646</v>
      </c>
      <c r="I323" s="147"/>
      <c r="L323" s="33"/>
      <c r="M323" s="148"/>
      <c r="T323" s="54"/>
      <c r="AT323" s="18" t="s">
        <v>218</v>
      </c>
      <c r="AU323" s="18" t="s">
        <v>82</v>
      </c>
    </row>
    <row r="324" spans="2:47" s="1" customFormat="1" ht="12">
      <c r="B324" s="33"/>
      <c r="D324" s="149" t="s">
        <v>220</v>
      </c>
      <c r="F324" s="150" t="s">
        <v>3647</v>
      </c>
      <c r="I324" s="147"/>
      <c r="L324" s="33"/>
      <c r="M324" s="148"/>
      <c r="T324" s="54"/>
      <c r="AT324" s="18" t="s">
        <v>220</v>
      </c>
      <c r="AU324" s="18" t="s">
        <v>82</v>
      </c>
    </row>
    <row r="325" spans="2:65" s="1" customFormat="1" ht="16.5" customHeight="1">
      <c r="B325" s="33"/>
      <c r="C325" s="132" t="s">
        <v>661</v>
      </c>
      <c r="D325" s="132" t="s">
        <v>212</v>
      </c>
      <c r="E325" s="133" t="s">
        <v>3648</v>
      </c>
      <c r="F325" s="134" t="s">
        <v>3649</v>
      </c>
      <c r="G325" s="135" t="s">
        <v>548</v>
      </c>
      <c r="H325" s="136">
        <v>1</v>
      </c>
      <c r="I325" s="137"/>
      <c r="J325" s="138">
        <f>ROUND(I325*H325,2)</f>
        <v>0</v>
      </c>
      <c r="K325" s="134" t="s">
        <v>216</v>
      </c>
      <c r="L325" s="33"/>
      <c r="M325" s="139" t="s">
        <v>19</v>
      </c>
      <c r="N325" s="140" t="s">
        <v>45</v>
      </c>
      <c r="P325" s="141">
        <f>O325*H325</f>
        <v>0</v>
      </c>
      <c r="Q325" s="141">
        <v>0.0452358</v>
      </c>
      <c r="R325" s="141">
        <f>Q325*H325</f>
        <v>0.0452358</v>
      </c>
      <c r="S325" s="141">
        <v>0</v>
      </c>
      <c r="T325" s="142">
        <f>S325*H325</f>
        <v>0</v>
      </c>
      <c r="AR325" s="143" t="s">
        <v>297</v>
      </c>
      <c r="AT325" s="143" t="s">
        <v>212</v>
      </c>
      <c r="AU325" s="143" t="s">
        <v>82</v>
      </c>
      <c r="AY325" s="18" t="s">
        <v>208</v>
      </c>
      <c r="BE325" s="144">
        <f>IF(N325="základní",J325,0)</f>
        <v>0</v>
      </c>
      <c r="BF325" s="144">
        <f>IF(N325="snížená",J325,0)</f>
        <v>0</v>
      </c>
      <c r="BG325" s="144">
        <f>IF(N325="zákl. přenesená",J325,0)</f>
        <v>0</v>
      </c>
      <c r="BH325" s="144">
        <f>IF(N325="sníž. přenesená",J325,0)</f>
        <v>0</v>
      </c>
      <c r="BI325" s="144">
        <f>IF(N325="nulová",J325,0)</f>
        <v>0</v>
      </c>
      <c r="BJ325" s="18" t="s">
        <v>80</v>
      </c>
      <c r="BK325" s="144">
        <f>ROUND(I325*H325,2)</f>
        <v>0</v>
      </c>
      <c r="BL325" s="18" t="s">
        <v>297</v>
      </c>
      <c r="BM325" s="143" t="s">
        <v>3650</v>
      </c>
    </row>
    <row r="326" spans="2:47" s="1" customFormat="1" ht="12">
      <c r="B326" s="33"/>
      <c r="D326" s="145" t="s">
        <v>218</v>
      </c>
      <c r="F326" s="146" t="s">
        <v>3651</v>
      </c>
      <c r="I326" s="147"/>
      <c r="L326" s="33"/>
      <c r="M326" s="148"/>
      <c r="T326" s="54"/>
      <c r="AT326" s="18" t="s">
        <v>218</v>
      </c>
      <c r="AU326" s="18" t="s">
        <v>82</v>
      </c>
    </row>
    <row r="327" spans="2:47" s="1" customFormat="1" ht="12">
      <c r="B327" s="33"/>
      <c r="D327" s="149" t="s">
        <v>220</v>
      </c>
      <c r="F327" s="150" t="s">
        <v>3652</v>
      </c>
      <c r="I327" s="147"/>
      <c r="L327" s="33"/>
      <c r="M327" s="148"/>
      <c r="T327" s="54"/>
      <c r="AT327" s="18" t="s">
        <v>220</v>
      </c>
      <c r="AU327" s="18" t="s">
        <v>82</v>
      </c>
    </row>
    <row r="328" spans="2:65" s="1" customFormat="1" ht="16.5" customHeight="1">
      <c r="B328" s="33"/>
      <c r="C328" s="132" t="s">
        <v>1924</v>
      </c>
      <c r="D328" s="132" t="s">
        <v>212</v>
      </c>
      <c r="E328" s="133" t="s">
        <v>3653</v>
      </c>
      <c r="F328" s="134" t="s">
        <v>3654</v>
      </c>
      <c r="G328" s="135" t="s">
        <v>548</v>
      </c>
      <c r="H328" s="136">
        <v>2</v>
      </c>
      <c r="I328" s="137"/>
      <c r="J328" s="138">
        <f>ROUND(I328*H328,2)</f>
        <v>0</v>
      </c>
      <c r="K328" s="134" t="s">
        <v>216</v>
      </c>
      <c r="L328" s="33"/>
      <c r="M328" s="139" t="s">
        <v>19</v>
      </c>
      <c r="N328" s="140" t="s">
        <v>45</v>
      </c>
      <c r="P328" s="141">
        <f>O328*H328</f>
        <v>0</v>
      </c>
      <c r="Q328" s="141">
        <v>0.0015</v>
      </c>
      <c r="R328" s="141">
        <f>Q328*H328</f>
        <v>0.003</v>
      </c>
      <c r="S328" s="141">
        <v>0</v>
      </c>
      <c r="T328" s="142">
        <f>S328*H328</f>
        <v>0</v>
      </c>
      <c r="AR328" s="143" t="s">
        <v>297</v>
      </c>
      <c r="AT328" s="143" t="s">
        <v>212</v>
      </c>
      <c r="AU328" s="143" t="s">
        <v>82</v>
      </c>
      <c r="AY328" s="18" t="s">
        <v>208</v>
      </c>
      <c r="BE328" s="144">
        <f>IF(N328="základní",J328,0)</f>
        <v>0</v>
      </c>
      <c r="BF328" s="144">
        <f>IF(N328="snížená",J328,0)</f>
        <v>0</v>
      </c>
      <c r="BG328" s="144">
        <f>IF(N328="zákl. přenesená",J328,0)</f>
        <v>0</v>
      </c>
      <c r="BH328" s="144">
        <f>IF(N328="sníž. přenesená",J328,0)</f>
        <v>0</v>
      </c>
      <c r="BI328" s="144">
        <f>IF(N328="nulová",J328,0)</f>
        <v>0</v>
      </c>
      <c r="BJ328" s="18" t="s">
        <v>80</v>
      </c>
      <c r="BK328" s="144">
        <f>ROUND(I328*H328,2)</f>
        <v>0</v>
      </c>
      <c r="BL328" s="18" t="s">
        <v>297</v>
      </c>
      <c r="BM328" s="143" t="s">
        <v>3655</v>
      </c>
    </row>
    <row r="329" spans="2:47" s="1" customFormat="1" ht="12">
      <c r="B329" s="33"/>
      <c r="D329" s="145" t="s">
        <v>218</v>
      </c>
      <c r="F329" s="146" t="s">
        <v>3656</v>
      </c>
      <c r="I329" s="147"/>
      <c r="L329" s="33"/>
      <c r="M329" s="148"/>
      <c r="T329" s="54"/>
      <c r="AT329" s="18" t="s">
        <v>218</v>
      </c>
      <c r="AU329" s="18" t="s">
        <v>82</v>
      </c>
    </row>
    <row r="330" spans="2:47" s="1" customFormat="1" ht="12">
      <c r="B330" s="33"/>
      <c r="D330" s="149" t="s">
        <v>220</v>
      </c>
      <c r="F330" s="150" t="s">
        <v>3657</v>
      </c>
      <c r="I330" s="147"/>
      <c r="L330" s="33"/>
      <c r="M330" s="148"/>
      <c r="T330" s="54"/>
      <c r="AT330" s="18" t="s">
        <v>220</v>
      </c>
      <c r="AU330" s="18" t="s">
        <v>82</v>
      </c>
    </row>
    <row r="331" spans="2:65" s="1" customFormat="1" ht="16.5" customHeight="1">
      <c r="B331" s="33"/>
      <c r="C331" s="132" t="s">
        <v>954</v>
      </c>
      <c r="D331" s="132" t="s">
        <v>212</v>
      </c>
      <c r="E331" s="133" t="s">
        <v>3658</v>
      </c>
      <c r="F331" s="134" t="s">
        <v>3659</v>
      </c>
      <c r="G331" s="135" t="s">
        <v>548</v>
      </c>
      <c r="H331" s="136">
        <v>1</v>
      </c>
      <c r="I331" s="137"/>
      <c r="J331" s="138">
        <f>ROUND(I331*H331,2)</f>
        <v>0</v>
      </c>
      <c r="K331" s="134" t="s">
        <v>216</v>
      </c>
      <c r="L331" s="33"/>
      <c r="M331" s="139" t="s">
        <v>19</v>
      </c>
      <c r="N331" s="140" t="s">
        <v>45</v>
      </c>
      <c r="P331" s="141">
        <f>O331*H331</f>
        <v>0</v>
      </c>
      <c r="Q331" s="141">
        <v>0.00085</v>
      </c>
      <c r="R331" s="141">
        <f>Q331*H331</f>
        <v>0.00085</v>
      </c>
      <c r="S331" s="141">
        <v>0</v>
      </c>
      <c r="T331" s="142">
        <f>S331*H331</f>
        <v>0</v>
      </c>
      <c r="AR331" s="143" t="s">
        <v>297</v>
      </c>
      <c r="AT331" s="143" t="s">
        <v>212</v>
      </c>
      <c r="AU331" s="143" t="s">
        <v>82</v>
      </c>
      <c r="AY331" s="18" t="s">
        <v>208</v>
      </c>
      <c r="BE331" s="144">
        <f>IF(N331="základní",J331,0)</f>
        <v>0</v>
      </c>
      <c r="BF331" s="144">
        <f>IF(N331="snížená",J331,0)</f>
        <v>0</v>
      </c>
      <c r="BG331" s="144">
        <f>IF(N331="zákl. přenesená",J331,0)</f>
        <v>0</v>
      </c>
      <c r="BH331" s="144">
        <f>IF(N331="sníž. přenesená",J331,0)</f>
        <v>0</v>
      </c>
      <c r="BI331" s="144">
        <f>IF(N331="nulová",J331,0)</f>
        <v>0</v>
      </c>
      <c r="BJ331" s="18" t="s">
        <v>80</v>
      </c>
      <c r="BK331" s="144">
        <f>ROUND(I331*H331,2)</f>
        <v>0</v>
      </c>
      <c r="BL331" s="18" t="s">
        <v>297</v>
      </c>
      <c r="BM331" s="143" t="s">
        <v>3660</v>
      </c>
    </row>
    <row r="332" spans="2:47" s="1" customFormat="1" ht="12">
      <c r="B332" s="33"/>
      <c r="D332" s="145" t="s">
        <v>218</v>
      </c>
      <c r="F332" s="146" t="s">
        <v>3661</v>
      </c>
      <c r="I332" s="147"/>
      <c r="L332" s="33"/>
      <c r="M332" s="148"/>
      <c r="T332" s="54"/>
      <c r="AT332" s="18" t="s">
        <v>218</v>
      </c>
      <c r="AU332" s="18" t="s">
        <v>82</v>
      </c>
    </row>
    <row r="333" spans="2:47" s="1" customFormat="1" ht="12">
      <c r="B333" s="33"/>
      <c r="D333" s="149" t="s">
        <v>220</v>
      </c>
      <c r="F333" s="150" t="s">
        <v>3662</v>
      </c>
      <c r="I333" s="147"/>
      <c r="L333" s="33"/>
      <c r="M333" s="148"/>
      <c r="T333" s="54"/>
      <c r="AT333" s="18" t="s">
        <v>220</v>
      </c>
      <c r="AU333" s="18" t="s">
        <v>82</v>
      </c>
    </row>
    <row r="334" spans="2:65" s="1" customFormat="1" ht="21.75" customHeight="1">
      <c r="B334" s="33"/>
      <c r="C334" s="132" t="s">
        <v>588</v>
      </c>
      <c r="D334" s="132" t="s">
        <v>212</v>
      </c>
      <c r="E334" s="133" t="s">
        <v>589</v>
      </c>
      <c r="F334" s="134" t="s">
        <v>590</v>
      </c>
      <c r="G334" s="135" t="s">
        <v>548</v>
      </c>
      <c r="H334" s="136">
        <v>6</v>
      </c>
      <c r="I334" s="137"/>
      <c r="J334" s="138">
        <f>ROUND(I334*H334,2)</f>
        <v>0</v>
      </c>
      <c r="K334" s="134" t="s">
        <v>216</v>
      </c>
      <c r="L334" s="33"/>
      <c r="M334" s="139" t="s">
        <v>19</v>
      </c>
      <c r="N334" s="140" t="s">
        <v>45</v>
      </c>
      <c r="P334" s="141">
        <f>O334*H334</f>
        <v>0</v>
      </c>
      <c r="Q334" s="141">
        <v>0.0049347121</v>
      </c>
      <c r="R334" s="141">
        <f>Q334*H334</f>
        <v>0.029608272600000003</v>
      </c>
      <c r="S334" s="141">
        <v>0</v>
      </c>
      <c r="T334" s="142">
        <f>S334*H334</f>
        <v>0</v>
      </c>
      <c r="AR334" s="143" t="s">
        <v>297</v>
      </c>
      <c r="AT334" s="143" t="s">
        <v>212</v>
      </c>
      <c r="AU334" s="143" t="s">
        <v>82</v>
      </c>
      <c r="AY334" s="18" t="s">
        <v>208</v>
      </c>
      <c r="BE334" s="144">
        <f>IF(N334="základní",J334,0)</f>
        <v>0</v>
      </c>
      <c r="BF334" s="144">
        <f>IF(N334="snížená",J334,0)</f>
        <v>0</v>
      </c>
      <c r="BG334" s="144">
        <f>IF(N334="zákl. přenesená",J334,0)</f>
        <v>0</v>
      </c>
      <c r="BH334" s="144">
        <f>IF(N334="sníž. přenesená",J334,0)</f>
        <v>0</v>
      </c>
      <c r="BI334" s="144">
        <f>IF(N334="nulová",J334,0)</f>
        <v>0</v>
      </c>
      <c r="BJ334" s="18" t="s">
        <v>80</v>
      </c>
      <c r="BK334" s="144">
        <f>ROUND(I334*H334,2)</f>
        <v>0</v>
      </c>
      <c r="BL334" s="18" t="s">
        <v>297</v>
      </c>
      <c r="BM334" s="143" t="s">
        <v>591</v>
      </c>
    </row>
    <row r="335" spans="2:47" s="1" customFormat="1" ht="12">
      <c r="B335" s="33"/>
      <c r="D335" s="145" t="s">
        <v>218</v>
      </c>
      <c r="F335" s="146" t="s">
        <v>592</v>
      </c>
      <c r="I335" s="147"/>
      <c r="L335" s="33"/>
      <c r="M335" s="148"/>
      <c r="T335" s="54"/>
      <c r="AT335" s="18" t="s">
        <v>218</v>
      </c>
      <c r="AU335" s="18" t="s">
        <v>82</v>
      </c>
    </row>
    <row r="336" spans="2:47" s="1" customFormat="1" ht="12">
      <c r="B336" s="33"/>
      <c r="D336" s="149" t="s">
        <v>220</v>
      </c>
      <c r="F336" s="150" t="s">
        <v>593</v>
      </c>
      <c r="I336" s="147"/>
      <c r="L336" s="33"/>
      <c r="M336" s="148"/>
      <c r="T336" s="54"/>
      <c r="AT336" s="18" t="s">
        <v>220</v>
      </c>
      <c r="AU336" s="18" t="s">
        <v>82</v>
      </c>
    </row>
    <row r="337" spans="2:51" s="13" customFormat="1" ht="12">
      <c r="B337" s="157"/>
      <c r="D337" s="145" t="s">
        <v>222</v>
      </c>
      <c r="E337" s="158" t="s">
        <v>19</v>
      </c>
      <c r="F337" s="159" t="s">
        <v>788</v>
      </c>
      <c r="H337" s="160">
        <v>7</v>
      </c>
      <c r="I337" s="161"/>
      <c r="L337" s="157"/>
      <c r="M337" s="162"/>
      <c r="T337" s="163"/>
      <c r="AT337" s="158" t="s">
        <v>222</v>
      </c>
      <c r="AU337" s="158" t="s">
        <v>82</v>
      </c>
      <c r="AV337" s="13" t="s">
        <v>82</v>
      </c>
      <c r="AW337" s="13" t="s">
        <v>35</v>
      </c>
      <c r="AX337" s="13" t="s">
        <v>74</v>
      </c>
      <c r="AY337" s="158" t="s">
        <v>208</v>
      </c>
    </row>
    <row r="338" spans="2:51" s="13" customFormat="1" ht="12">
      <c r="B338" s="157"/>
      <c r="D338" s="145" t="s">
        <v>222</v>
      </c>
      <c r="E338" s="158" t="s">
        <v>19</v>
      </c>
      <c r="F338" s="159" t="s">
        <v>3578</v>
      </c>
      <c r="H338" s="160">
        <v>-1</v>
      </c>
      <c r="I338" s="161"/>
      <c r="L338" s="157"/>
      <c r="M338" s="162"/>
      <c r="T338" s="163"/>
      <c r="AT338" s="158" t="s">
        <v>222</v>
      </c>
      <c r="AU338" s="158" t="s">
        <v>82</v>
      </c>
      <c r="AV338" s="13" t="s">
        <v>82</v>
      </c>
      <c r="AW338" s="13" t="s">
        <v>35</v>
      </c>
      <c r="AX338" s="13" t="s">
        <v>74</v>
      </c>
      <c r="AY338" s="158" t="s">
        <v>208</v>
      </c>
    </row>
    <row r="339" spans="2:51" s="14" customFormat="1" ht="12">
      <c r="B339" s="164"/>
      <c r="D339" s="145" t="s">
        <v>222</v>
      </c>
      <c r="E339" s="165" t="s">
        <v>19</v>
      </c>
      <c r="F339" s="166" t="s">
        <v>226</v>
      </c>
      <c r="H339" s="167">
        <v>6</v>
      </c>
      <c r="I339" s="168"/>
      <c r="L339" s="164"/>
      <c r="M339" s="169"/>
      <c r="T339" s="170"/>
      <c r="AT339" s="165" t="s">
        <v>222</v>
      </c>
      <c r="AU339" s="165" t="s">
        <v>82</v>
      </c>
      <c r="AV339" s="14" t="s">
        <v>112</v>
      </c>
      <c r="AW339" s="14" t="s">
        <v>35</v>
      </c>
      <c r="AX339" s="14" t="s">
        <v>80</v>
      </c>
      <c r="AY339" s="165" t="s">
        <v>208</v>
      </c>
    </row>
    <row r="340" spans="2:65" s="1" customFormat="1" ht="16.5" customHeight="1">
      <c r="B340" s="33"/>
      <c r="C340" s="132" t="s">
        <v>957</v>
      </c>
      <c r="D340" s="132" t="s">
        <v>212</v>
      </c>
      <c r="E340" s="133" t="s">
        <v>3663</v>
      </c>
      <c r="F340" s="134" t="s">
        <v>3664</v>
      </c>
      <c r="G340" s="135" t="s">
        <v>548</v>
      </c>
      <c r="H340" s="136">
        <v>1</v>
      </c>
      <c r="I340" s="137"/>
      <c r="J340" s="138">
        <f>ROUND(I340*H340,2)</f>
        <v>0</v>
      </c>
      <c r="K340" s="134" t="s">
        <v>216</v>
      </c>
      <c r="L340" s="33"/>
      <c r="M340" s="139" t="s">
        <v>19</v>
      </c>
      <c r="N340" s="140" t="s">
        <v>45</v>
      </c>
      <c r="P340" s="141">
        <f>O340*H340</f>
        <v>0</v>
      </c>
      <c r="Q340" s="141">
        <v>0.0098347121</v>
      </c>
      <c r="R340" s="141">
        <f>Q340*H340</f>
        <v>0.0098347121</v>
      </c>
      <c r="S340" s="141">
        <v>0</v>
      </c>
      <c r="T340" s="142">
        <f>S340*H340</f>
        <v>0</v>
      </c>
      <c r="AR340" s="143" t="s">
        <v>297</v>
      </c>
      <c r="AT340" s="143" t="s">
        <v>212</v>
      </c>
      <c r="AU340" s="143" t="s">
        <v>82</v>
      </c>
      <c r="AY340" s="18" t="s">
        <v>208</v>
      </c>
      <c r="BE340" s="144">
        <f>IF(N340="základní",J340,0)</f>
        <v>0</v>
      </c>
      <c r="BF340" s="144">
        <f>IF(N340="snížená",J340,0)</f>
        <v>0</v>
      </c>
      <c r="BG340" s="144">
        <f>IF(N340="zákl. přenesená",J340,0)</f>
        <v>0</v>
      </c>
      <c r="BH340" s="144">
        <f>IF(N340="sníž. přenesená",J340,0)</f>
        <v>0</v>
      </c>
      <c r="BI340" s="144">
        <f>IF(N340="nulová",J340,0)</f>
        <v>0</v>
      </c>
      <c r="BJ340" s="18" t="s">
        <v>80</v>
      </c>
      <c r="BK340" s="144">
        <f>ROUND(I340*H340,2)</f>
        <v>0</v>
      </c>
      <c r="BL340" s="18" t="s">
        <v>297</v>
      </c>
      <c r="BM340" s="143" t="s">
        <v>3665</v>
      </c>
    </row>
    <row r="341" spans="2:47" s="1" customFormat="1" ht="12">
      <c r="B341" s="33"/>
      <c r="D341" s="145" t="s">
        <v>218</v>
      </c>
      <c r="F341" s="146" t="s">
        <v>3666</v>
      </c>
      <c r="I341" s="147"/>
      <c r="L341" s="33"/>
      <c r="M341" s="148"/>
      <c r="T341" s="54"/>
      <c r="AT341" s="18" t="s">
        <v>218</v>
      </c>
      <c r="AU341" s="18" t="s">
        <v>82</v>
      </c>
    </row>
    <row r="342" spans="2:47" s="1" customFormat="1" ht="12">
      <c r="B342" s="33"/>
      <c r="D342" s="149" t="s">
        <v>220</v>
      </c>
      <c r="F342" s="150" t="s">
        <v>3667</v>
      </c>
      <c r="I342" s="147"/>
      <c r="L342" s="33"/>
      <c r="M342" s="148"/>
      <c r="T342" s="54"/>
      <c r="AT342" s="18" t="s">
        <v>220</v>
      </c>
      <c r="AU342" s="18" t="s">
        <v>82</v>
      </c>
    </row>
    <row r="343" spans="2:65" s="1" customFormat="1" ht="16.5" customHeight="1">
      <c r="B343" s="33"/>
      <c r="C343" s="132" t="s">
        <v>1948</v>
      </c>
      <c r="D343" s="132" t="s">
        <v>212</v>
      </c>
      <c r="E343" s="133" t="s">
        <v>3668</v>
      </c>
      <c r="F343" s="134" t="s">
        <v>3669</v>
      </c>
      <c r="G343" s="135" t="s">
        <v>548</v>
      </c>
      <c r="H343" s="136">
        <v>1</v>
      </c>
      <c r="I343" s="137"/>
      <c r="J343" s="138">
        <f>ROUND(I343*H343,2)</f>
        <v>0</v>
      </c>
      <c r="K343" s="134" t="s">
        <v>216</v>
      </c>
      <c r="L343" s="33"/>
      <c r="M343" s="139" t="s">
        <v>19</v>
      </c>
      <c r="N343" s="140" t="s">
        <v>45</v>
      </c>
      <c r="P343" s="141">
        <f>O343*H343</f>
        <v>0</v>
      </c>
      <c r="Q343" s="141">
        <v>0.0147488363</v>
      </c>
      <c r="R343" s="141">
        <f>Q343*H343</f>
        <v>0.0147488363</v>
      </c>
      <c r="S343" s="141">
        <v>0</v>
      </c>
      <c r="T343" s="142">
        <f>S343*H343</f>
        <v>0</v>
      </c>
      <c r="AR343" s="143" t="s">
        <v>297</v>
      </c>
      <c r="AT343" s="143" t="s">
        <v>212</v>
      </c>
      <c r="AU343" s="143" t="s">
        <v>82</v>
      </c>
      <c r="AY343" s="18" t="s">
        <v>208</v>
      </c>
      <c r="BE343" s="144">
        <f>IF(N343="základní",J343,0)</f>
        <v>0</v>
      </c>
      <c r="BF343" s="144">
        <f>IF(N343="snížená",J343,0)</f>
        <v>0</v>
      </c>
      <c r="BG343" s="144">
        <f>IF(N343="zákl. přenesená",J343,0)</f>
        <v>0</v>
      </c>
      <c r="BH343" s="144">
        <f>IF(N343="sníž. přenesená",J343,0)</f>
        <v>0</v>
      </c>
      <c r="BI343" s="144">
        <f>IF(N343="nulová",J343,0)</f>
        <v>0</v>
      </c>
      <c r="BJ343" s="18" t="s">
        <v>80</v>
      </c>
      <c r="BK343" s="144">
        <f>ROUND(I343*H343,2)</f>
        <v>0</v>
      </c>
      <c r="BL343" s="18" t="s">
        <v>297</v>
      </c>
      <c r="BM343" s="143" t="s">
        <v>3670</v>
      </c>
    </row>
    <row r="344" spans="2:47" s="1" customFormat="1" ht="12">
      <c r="B344" s="33"/>
      <c r="D344" s="145" t="s">
        <v>218</v>
      </c>
      <c r="F344" s="146" t="s">
        <v>3671</v>
      </c>
      <c r="I344" s="147"/>
      <c r="L344" s="33"/>
      <c r="M344" s="148"/>
      <c r="T344" s="54"/>
      <c r="AT344" s="18" t="s">
        <v>218</v>
      </c>
      <c r="AU344" s="18" t="s">
        <v>82</v>
      </c>
    </row>
    <row r="345" spans="2:47" s="1" customFormat="1" ht="12">
      <c r="B345" s="33"/>
      <c r="D345" s="149" t="s">
        <v>220</v>
      </c>
      <c r="F345" s="150" t="s">
        <v>3672</v>
      </c>
      <c r="I345" s="147"/>
      <c r="L345" s="33"/>
      <c r="M345" s="148"/>
      <c r="T345" s="54"/>
      <c r="AT345" s="18" t="s">
        <v>220</v>
      </c>
      <c r="AU345" s="18" t="s">
        <v>82</v>
      </c>
    </row>
    <row r="346" spans="2:65" s="1" customFormat="1" ht="16.5" customHeight="1">
      <c r="B346" s="33"/>
      <c r="C346" s="132" t="s">
        <v>594</v>
      </c>
      <c r="D346" s="132" t="s">
        <v>212</v>
      </c>
      <c r="E346" s="133" t="s">
        <v>595</v>
      </c>
      <c r="F346" s="134" t="s">
        <v>596</v>
      </c>
      <c r="G346" s="135" t="s">
        <v>548</v>
      </c>
      <c r="H346" s="136">
        <v>43</v>
      </c>
      <c r="I346" s="137"/>
      <c r="J346" s="138">
        <f>ROUND(I346*H346,2)</f>
        <v>0</v>
      </c>
      <c r="K346" s="134" t="s">
        <v>216</v>
      </c>
      <c r="L346" s="33"/>
      <c r="M346" s="139" t="s">
        <v>19</v>
      </c>
      <c r="N346" s="140" t="s">
        <v>45</v>
      </c>
      <c r="P346" s="141">
        <f>O346*H346</f>
        <v>0</v>
      </c>
      <c r="Q346" s="141">
        <v>0.00023914</v>
      </c>
      <c r="R346" s="141">
        <f>Q346*H346</f>
        <v>0.01028302</v>
      </c>
      <c r="S346" s="141">
        <v>0</v>
      </c>
      <c r="T346" s="142">
        <f>S346*H346</f>
        <v>0</v>
      </c>
      <c r="AR346" s="143" t="s">
        <v>297</v>
      </c>
      <c r="AT346" s="143" t="s">
        <v>212</v>
      </c>
      <c r="AU346" s="143" t="s">
        <v>82</v>
      </c>
      <c r="AY346" s="18" t="s">
        <v>208</v>
      </c>
      <c r="BE346" s="144">
        <f>IF(N346="základní",J346,0)</f>
        <v>0</v>
      </c>
      <c r="BF346" s="144">
        <f>IF(N346="snížená",J346,0)</f>
        <v>0</v>
      </c>
      <c r="BG346" s="144">
        <f>IF(N346="zákl. přenesená",J346,0)</f>
        <v>0</v>
      </c>
      <c r="BH346" s="144">
        <f>IF(N346="sníž. přenesená",J346,0)</f>
        <v>0</v>
      </c>
      <c r="BI346" s="144">
        <f>IF(N346="nulová",J346,0)</f>
        <v>0</v>
      </c>
      <c r="BJ346" s="18" t="s">
        <v>80</v>
      </c>
      <c r="BK346" s="144">
        <f>ROUND(I346*H346,2)</f>
        <v>0</v>
      </c>
      <c r="BL346" s="18" t="s">
        <v>297</v>
      </c>
      <c r="BM346" s="143" t="s">
        <v>597</v>
      </c>
    </row>
    <row r="347" spans="2:47" s="1" customFormat="1" ht="12">
      <c r="B347" s="33"/>
      <c r="D347" s="145" t="s">
        <v>218</v>
      </c>
      <c r="F347" s="146" t="s">
        <v>598</v>
      </c>
      <c r="I347" s="147"/>
      <c r="L347" s="33"/>
      <c r="M347" s="148"/>
      <c r="T347" s="54"/>
      <c r="AT347" s="18" t="s">
        <v>218</v>
      </c>
      <c r="AU347" s="18" t="s">
        <v>82</v>
      </c>
    </row>
    <row r="348" spans="2:47" s="1" customFormat="1" ht="12">
      <c r="B348" s="33"/>
      <c r="D348" s="149" t="s">
        <v>220</v>
      </c>
      <c r="F348" s="150" t="s">
        <v>599</v>
      </c>
      <c r="I348" s="147"/>
      <c r="L348" s="33"/>
      <c r="M348" s="148"/>
      <c r="T348" s="54"/>
      <c r="AT348" s="18" t="s">
        <v>220</v>
      </c>
      <c r="AU348" s="18" t="s">
        <v>82</v>
      </c>
    </row>
    <row r="349" spans="2:51" s="13" customFormat="1" ht="12">
      <c r="B349" s="157"/>
      <c r="D349" s="145" t="s">
        <v>222</v>
      </c>
      <c r="E349" s="158" t="s">
        <v>19</v>
      </c>
      <c r="F349" s="159" t="s">
        <v>580</v>
      </c>
      <c r="H349" s="160">
        <v>45</v>
      </c>
      <c r="I349" s="161"/>
      <c r="L349" s="157"/>
      <c r="M349" s="162"/>
      <c r="T349" s="163"/>
      <c r="AT349" s="158" t="s">
        <v>222</v>
      </c>
      <c r="AU349" s="158" t="s">
        <v>82</v>
      </c>
      <c r="AV349" s="13" t="s">
        <v>82</v>
      </c>
      <c r="AW349" s="13" t="s">
        <v>35</v>
      </c>
      <c r="AX349" s="13" t="s">
        <v>74</v>
      </c>
      <c r="AY349" s="158" t="s">
        <v>208</v>
      </c>
    </row>
    <row r="350" spans="2:51" s="13" customFormat="1" ht="12">
      <c r="B350" s="157"/>
      <c r="D350" s="145" t="s">
        <v>222</v>
      </c>
      <c r="E350" s="158" t="s">
        <v>19</v>
      </c>
      <c r="F350" s="159" t="s">
        <v>3673</v>
      </c>
      <c r="H350" s="160">
        <v>-2</v>
      </c>
      <c r="I350" s="161"/>
      <c r="L350" s="157"/>
      <c r="M350" s="162"/>
      <c r="T350" s="163"/>
      <c r="AT350" s="158" t="s">
        <v>222</v>
      </c>
      <c r="AU350" s="158" t="s">
        <v>82</v>
      </c>
      <c r="AV350" s="13" t="s">
        <v>82</v>
      </c>
      <c r="AW350" s="13" t="s">
        <v>35</v>
      </c>
      <c r="AX350" s="13" t="s">
        <v>74</v>
      </c>
      <c r="AY350" s="158" t="s">
        <v>208</v>
      </c>
    </row>
    <row r="351" spans="2:51" s="14" customFormat="1" ht="12">
      <c r="B351" s="164"/>
      <c r="D351" s="145" t="s">
        <v>222</v>
      </c>
      <c r="E351" s="165" t="s">
        <v>19</v>
      </c>
      <c r="F351" s="166" t="s">
        <v>226</v>
      </c>
      <c r="H351" s="167">
        <v>43</v>
      </c>
      <c r="I351" s="168"/>
      <c r="L351" s="164"/>
      <c r="M351" s="169"/>
      <c r="T351" s="170"/>
      <c r="AT351" s="165" t="s">
        <v>222</v>
      </c>
      <c r="AU351" s="165" t="s">
        <v>82</v>
      </c>
      <c r="AV351" s="14" t="s">
        <v>112</v>
      </c>
      <c r="AW351" s="14" t="s">
        <v>35</v>
      </c>
      <c r="AX351" s="14" t="s">
        <v>80</v>
      </c>
      <c r="AY351" s="165" t="s">
        <v>208</v>
      </c>
    </row>
    <row r="352" spans="2:65" s="1" customFormat="1" ht="16.5" customHeight="1">
      <c r="B352" s="33"/>
      <c r="C352" s="171" t="s">
        <v>600</v>
      </c>
      <c r="D352" s="171" t="s">
        <v>242</v>
      </c>
      <c r="E352" s="172" t="s">
        <v>601</v>
      </c>
      <c r="F352" s="173" t="s">
        <v>602</v>
      </c>
      <c r="G352" s="174" t="s">
        <v>236</v>
      </c>
      <c r="H352" s="175">
        <v>4.5</v>
      </c>
      <c r="I352" s="176"/>
      <c r="J352" s="177">
        <f>ROUND(I352*H352,2)</f>
        <v>0</v>
      </c>
      <c r="K352" s="173" t="s">
        <v>216</v>
      </c>
      <c r="L352" s="178"/>
      <c r="M352" s="179" t="s">
        <v>19</v>
      </c>
      <c r="N352" s="180" t="s">
        <v>45</v>
      </c>
      <c r="P352" s="141">
        <f>O352*H352</f>
        <v>0</v>
      </c>
      <c r="Q352" s="141">
        <v>0.00018</v>
      </c>
      <c r="R352" s="141">
        <f>Q352*H352</f>
        <v>0.0008100000000000001</v>
      </c>
      <c r="S352" s="141">
        <v>0</v>
      </c>
      <c r="T352" s="142">
        <f>S352*H352</f>
        <v>0</v>
      </c>
      <c r="AR352" s="143" t="s">
        <v>304</v>
      </c>
      <c r="AT352" s="143" t="s">
        <v>242</v>
      </c>
      <c r="AU352" s="143" t="s">
        <v>82</v>
      </c>
      <c r="AY352" s="18" t="s">
        <v>208</v>
      </c>
      <c r="BE352" s="144">
        <f>IF(N352="základní",J352,0)</f>
        <v>0</v>
      </c>
      <c r="BF352" s="144">
        <f>IF(N352="snížená",J352,0)</f>
        <v>0</v>
      </c>
      <c r="BG352" s="144">
        <f>IF(N352="zákl. přenesená",J352,0)</f>
        <v>0</v>
      </c>
      <c r="BH352" s="144">
        <f>IF(N352="sníž. přenesená",J352,0)</f>
        <v>0</v>
      </c>
      <c r="BI352" s="144">
        <f>IF(N352="nulová",J352,0)</f>
        <v>0</v>
      </c>
      <c r="BJ352" s="18" t="s">
        <v>80</v>
      </c>
      <c r="BK352" s="144">
        <f>ROUND(I352*H352,2)</f>
        <v>0</v>
      </c>
      <c r="BL352" s="18" t="s">
        <v>297</v>
      </c>
      <c r="BM352" s="143" t="s">
        <v>603</v>
      </c>
    </row>
    <row r="353" spans="2:47" s="1" customFormat="1" ht="12">
      <c r="B353" s="33"/>
      <c r="D353" s="145" t="s">
        <v>218</v>
      </c>
      <c r="F353" s="146" t="s">
        <v>602</v>
      </c>
      <c r="I353" s="147"/>
      <c r="L353" s="33"/>
      <c r="M353" s="148"/>
      <c r="T353" s="54"/>
      <c r="AT353" s="18" t="s">
        <v>218</v>
      </c>
      <c r="AU353" s="18" t="s">
        <v>82</v>
      </c>
    </row>
    <row r="354" spans="2:51" s="13" customFormat="1" ht="12">
      <c r="B354" s="157"/>
      <c r="D354" s="145" t="s">
        <v>222</v>
      </c>
      <c r="E354" s="158" t="s">
        <v>19</v>
      </c>
      <c r="F354" s="159" t="s">
        <v>775</v>
      </c>
      <c r="H354" s="160">
        <v>5</v>
      </c>
      <c r="I354" s="161"/>
      <c r="L354" s="157"/>
      <c r="M354" s="162"/>
      <c r="T354" s="163"/>
      <c r="AT354" s="158" t="s">
        <v>222</v>
      </c>
      <c r="AU354" s="158" t="s">
        <v>82</v>
      </c>
      <c r="AV354" s="13" t="s">
        <v>82</v>
      </c>
      <c r="AW354" s="13" t="s">
        <v>35</v>
      </c>
      <c r="AX354" s="13" t="s">
        <v>74</v>
      </c>
      <c r="AY354" s="158" t="s">
        <v>208</v>
      </c>
    </row>
    <row r="355" spans="2:51" s="13" customFormat="1" ht="12">
      <c r="B355" s="157"/>
      <c r="D355" s="145" t="s">
        <v>222</v>
      </c>
      <c r="E355" s="158" t="s">
        <v>19</v>
      </c>
      <c r="F355" s="159" t="s">
        <v>3674</v>
      </c>
      <c r="H355" s="160">
        <v>-0.5</v>
      </c>
      <c r="I355" s="161"/>
      <c r="L355" s="157"/>
      <c r="M355" s="162"/>
      <c r="T355" s="163"/>
      <c r="AT355" s="158" t="s">
        <v>222</v>
      </c>
      <c r="AU355" s="158" t="s">
        <v>82</v>
      </c>
      <c r="AV355" s="13" t="s">
        <v>82</v>
      </c>
      <c r="AW355" s="13" t="s">
        <v>35</v>
      </c>
      <c r="AX355" s="13" t="s">
        <v>74</v>
      </c>
      <c r="AY355" s="158" t="s">
        <v>208</v>
      </c>
    </row>
    <row r="356" spans="2:51" s="14" customFormat="1" ht="12">
      <c r="B356" s="164"/>
      <c r="D356" s="145" t="s">
        <v>222</v>
      </c>
      <c r="E356" s="165" t="s">
        <v>19</v>
      </c>
      <c r="F356" s="166" t="s">
        <v>226</v>
      </c>
      <c r="H356" s="167">
        <v>4.5</v>
      </c>
      <c r="I356" s="168"/>
      <c r="L356" s="164"/>
      <c r="M356" s="169"/>
      <c r="T356" s="170"/>
      <c r="AT356" s="165" t="s">
        <v>222</v>
      </c>
      <c r="AU356" s="165" t="s">
        <v>82</v>
      </c>
      <c r="AV356" s="14" t="s">
        <v>112</v>
      </c>
      <c r="AW356" s="14" t="s">
        <v>35</v>
      </c>
      <c r="AX356" s="14" t="s">
        <v>80</v>
      </c>
      <c r="AY356" s="165" t="s">
        <v>208</v>
      </c>
    </row>
    <row r="357" spans="2:65" s="1" customFormat="1" ht="16.5" customHeight="1">
      <c r="B357" s="33"/>
      <c r="C357" s="171" t="s">
        <v>211</v>
      </c>
      <c r="D357" s="171" t="s">
        <v>242</v>
      </c>
      <c r="E357" s="172" t="s">
        <v>604</v>
      </c>
      <c r="F357" s="173" t="s">
        <v>605</v>
      </c>
      <c r="G357" s="174" t="s">
        <v>367</v>
      </c>
      <c r="H357" s="175">
        <v>0</v>
      </c>
      <c r="I357" s="176"/>
      <c r="J357" s="177">
        <f>ROUND(I357*H357,2)</f>
        <v>0</v>
      </c>
      <c r="K357" s="173" t="s">
        <v>216</v>
      </c>
      <c r="L357" s="178"/>
      <c r="M357" s="179" t="s">
        <v>19</v>
      </c>
      <c r="N357" s="180" t="s">
        <v>45</v>
      </c>
      <c r="P357" s="141">
        <f>O357*H357</f>
        <v>0</v>
      </c>
      <c r="Q357" s="141">
        <v>0.06</v>
      </c>
      <c r="R357" s="141">
        <f>Q357*H357</f>
        <v>0</v>
      </c>
      <c r="S357" s="141">
        <v>0</v>
      </c>
      <c r="T357" s="142">
        <f>S357*H357</f>
        <v>0</v>
      </c>
      <c r="AR357" s="143" t="s">
        <v>304</v>
      </c>
      <c r="AT357" s="143" t="s">
        <v>242</v>
      </c>
      <c r="AU357" s="143" t="s">
        <v>82</v>
      </c>
      <c r="AY357" s="18" t="s">
        <v>208</v>
      </c>
      <c r="BE357" s="144">
        <f>IF(N357="základní",J357,0)</f>
        <v>0</v>
      </c>
      <c r="BF357" s="144">
        <f>IF(N357="snížená",J357,0)</f>
        <v>0</v>
      </c>
      <c r="BG357" s="144">
        <f>IF(N357="zákl. přenesená",J357,0)</f>
        <v>0</v>
      </c>
      <c r="BH357" s="144">
        <f>IF(N357="sníž. přenesená",J357,0)</f>
        <v>0</v>
      </c>
      <c r="BI357" s="144">
        <f>IF(N357="nulová",J357,0)</f>
        <v>0</v>
      </c>
      <c r="BJ357" s="18" t="s">
        <v>80</v>
      </c>
      <c r="BK357" s="144">
        <f>ROUND(I357*H357,2)</f>
        <v>0</v>
      </c>
      <c r="BL357" s="18" t="s">
        <v>297</v>
      </c>
      <c r="BM357" s="143" t="s">
        <v>606</v>
      </c>
    </row>
    <row r="358" spans="2:47" s="1" customFormat="1" ht="12">
      <c r="B358" s="33"/>
      <c r="D358" s="145" t="s">
        <v>218</v>
      </c>
      <c r="F358" s="146" t="s">
        <v>605</v>
      </c>
      <c r="I358" s="147"/>
      <c r="L358" s="33"/>
      <c r="M358" s="148"/>
      <c r="T358" s="54"/>
      <c r="AT358" s="18" t="s">
        <v>218</v>
      </c>
      <c r="AU358" s="18" t="s">
        <v>82</v>
      </c>
    </row>
    <row r="359" spans="2:51" s="13" customFormat="1" ht="12">
      <c r="B359" s="157"/>
      <c r="D359" s="145" t="s">
        <v>222</v>
      </c>
      <c r="E359" s="158" t="s">
        <v>19</v>
      </c>
      <c r="F359" s="159" t="s">
        <v>80</v>
      </c>
      <c r="H359" s="160">
        <v>1</v>
      </c>
      <c r="I359" s="161"/>
      <c r="L359" s="157"/>
      <c r="M359" s="162"/>
      <c r="T359" s="163"/>
      <c r="AT359" s="158" t="s">
        <v>222</v>
      </c>
      <c r="AU359" s="158" t="s">
        <v>82</v>
      </c>
      <c r="AV359" s="13" t="s">
        <v>82</v>
      </c>
      <c r="AW359" s="13" t="s">
        <v>35</v>
      </c>
      <c r="AX359" s="13" t="s">
        <v>74</v>
      </c>
      <c r="AY359" s="158" t="s">
        <v>208</v>
      </c>
    </row>
    <row r="360" spans="2:51" s="13" customFormat="1" ht="12">
      <c r="B360" s="157"/>
      <c r="D360" s="145" t="s">
        <v>222</v>
      </c>
      <c r="E360" s="158" t="s">
        <v>19</v>
      </c>
      <c r="F360" s="159" t="s">
        <v>3578</v>
      </c>
      <c r="H360" s="160">
        <v>-1</v>
      </c>
      <c r="I360" s="161"/>
      <c r="L360" s="157"/>
      <c r="M360" s="162"/>
      <c r="T360" s="163"/>
      <c r="AT360" s="158" t="s">
        <v>222</v>
      </c>
      <c r="AU360" s="158" t="s">
        <v>82</v>
      </c>
      <c r="AV360" s="13" t="s">
        <v>82</v>
      </c>
      <c r="AW360" s="13" t="s">
        <v>35</v>
      </c>
      <c r="AX360" s="13" t="s">
        <v>74</v>
      </c>
      <c r="AY360" s="158" t="s">
        <v>208</v>
      </c>
    </row>
    <row r="361" spans="2:51" s="14" customFormat="1" ht="12">
      <c r="B361" s="164"/>
      <c r="D361" s="145" t="s">
        <v>222</v>
      </c>
      <c r="E361" s="165" t="s">
        <v>19</v>
      </c>
      <c r="F361" s="166" t="s">
        <v>226</v>
      </c>
      <c r="H361" s="167">
        <v>0</v>
      </c>
      <c r="I361" s="168"/>
      <c r="L361" s="164"/>
      <c r="M361" s="169"/>
      <c r="T361" s="170"/>
      <c r="AT361" s="165" t="s">
        <v>222</v>
      </c>
      <c r="AU361" s="165" t="s">
        <v>82</v>
      </c>
      <c r="AV361" s="14" t="s">
        <v>112</v>
      </c>
      <c r="AW361" s="14" t="s">
        <v>35</v>
      </c>
      <c r="AX361" s="14" t="s">
        <v>80</v>
      </c>
      <c r="AY361" s="165" t="s">
        <v>208</v>
      </c>
    </row>
    <row r="362" spans="2:65" s="1" customFormat="1" ht="16.5" customHeight="1">
      <c r="B362" s="33"/>
      <c r="C362" s="171" t="s">
        <v>227</v>
      </c>
      <c r="D362" s="171" t="s">
        <v>242</v>
      </c>
      <c r="E362" s="172" t="s">
        <v>3675</v>
      </c>
      <c r="F362" s="173" t="s">
        <v>3676</v>
      </c>
      <c r="G362" s="174" t="s">
        <v>367</v>
      </c>
      <c r="H362" s="175">
        <v>1</v>
      </c>
      <c r="I362" s="176"/>
      <c r="J362" s="177">
        <f>ROUND(I362*H362,2)</f>
        <v>0</v>
      </c>
      <c r="K362" s="173" t="s">
        <v>216</v>
      </c>
      <c r="L362" s="178"/>
      <c r="M362" s="179" t="s">
        <v>19</v>
      </c>
      <c r="N362" s="180" t="s">
        <v>45</v>
      </c>
      <c r="P362" s="141">
        <f>O362*H362</f>
        <v>0</v>
      </c>
      <c r="Q362" s="141">
        <v>0.056</v>
      </c>
      <c r="R362" s="141">
        <f>Q362*H362</f>
        <v>0.056</v>
      </c>
      <c r="S362" s="141">
        <v>0</v>
      </c>
      <c r="T362" s="142">
        <f>S362*H362</f>
        <v>0</v>
      </c>
      <c r="AR362" s="143" t="s">
        <v>304</v>
      </c>
      <c r="AT362" s="143" t="s">
        <v>242</v>
      </c>
      <c r="AU362" s="143" t="s">
        <v>82</v>
      </c>
      <c r="AY362" s="18" t="s">
        <v>208</v>
      </c>
      <c r="BE362" s="144">
        <f>IF(N362="základní",J362,0)</f>
        <v>0</v>
      </c>
      <c r="BF362" s="144">
        <f>IF(N362="snížená",J362,0)</f>
        <v>0</v>
      </c>
      <c r="BG362" s="144">
        <f>IF(N362="zákl. přenesená",J362,0)</f>
        <v>0</v>
      </c>
      <c r="BH362" s="144">
        <f>IF(N362="sníž. přenesená",J362,0)</f>
        <v>0</v>
      </c>
      <c r="BI362" s="144">
        <f>IF(N362="nulová",J362,0)</f>
        <v>0</v>
      </c>
      <c r="BJ362" s="18" t="s">
        <v>80</v>
      </c>
      <c r="BK362" s="144">
        <f>ROUND(I362*H362,2)</f>
        <v>0</v>
      </c>
      <c r="BL362" s="18" t="s">
        <v>297</v>
      </c>
      <c r="BM362" s="143" t="s">
        <v>3677</v>
      </c>
    </row>
    <row r="363" spans="2:47" s="1" customFormat="1" ht="12">
      <c r="B363" s="33"/>
      <c r="D363" s="145" t="s">
        <v>218</v>
      </c>
      <c r="F363" s="146" t="s">
        <v>3676</v>
      </c>
      <c r="I363" s="147"/>
      <c r="L363" s="33"/>
      <c r="M363" s="148"/>
      <c r="T363" s="54"/>
      <c r="AT363" s="18" t="s">
        <v>218</v>
      </c>
      <c r="AU363" s="18" t="s">
        <v>82</v>
      </c>
    </row>
    <row r="364" spans="2:65" s="1" customFormat="1" ht="16.5" customHeight="1">
      <c r="B364" s="33"/>
      <c r="C364" s="132" t="s">
        <v>607</v>
      </c>
      <c r="D364" s="132" t="s">
        <v>212</v>
      </c>
      <c r="E364" s="133" t="s">
        <v>608</v>
      </c>
      <c r="F364" s="134" t="s">
        <v>609</v>
      </c>
      <c r="G364" s="135" t="s">
        <v>548</v>
      </c>
      <c r="H364" s="136">
        <v>7</v>
      </c>
      <c r="I364" s="137"/>
      <c r="J364" s="138">
        <f>ROUND(I364*H364,2)</f>
        <v>0</v>
      </c>
      <c r="K364" s="134" t="s">
        <v>216</v>
      </c>
      <c r="L364" s="33"/>
      <c r="M364" s="139" t="s">
        <v>19</v>
      </c>
      <c r="N364" s="140" t="s">
        <v>45</v>
      </c>
      <c r="P364" s="141">
        <f>O364*H364</f>
        <v>0</v>
      </c>
      <c r="Q364" s="141">
        <v>0.0018</v>
      </c>
      <c r="R364" s="141">
        <f>Q364*H364</f>
        <v>0.0126</v>
      </c>
      <c r="S364" s="141">
        <v>0</v>
      </c>
      <c r="T364" s="142">
        <f>S364*H364</f>
        <v>0</v>
      </c>
      <c r="AR364" s="143" t="s">
        <v>297</v>
      </c>
      <c r="AT364" s="143" t="s">
        <v>212</v>
      </c>
      <c r="AU364" s="143" t="s">
        <v>82</v>
      </c>
      <c r="AY364" s="18" t="s">
        <v>208</v>
      </c>
      <c r="BE364" s="144">
        <f>IF(N364="základní",J364,0)</f>
        <v>0</v>
      </c>
      <c r="BF364" s="144">
        <f>IF(N364="snížená",J364,0)</f>
        <v>0</v>
      </c>
      <c r="BG364" s="144">
        <f>IF(N364="zákl. přenesená",J364,0)</f>
        <v>0</v>
      </c>
      <c r="BH364" s="144">
        <f>IF(N364="sníž. přenesená",J364,0)</f>
        <v>0</v>
      </c>
      <c r="BI364" s="144">
        <f>IF(N364="nulová",J364,0)</f>
        <v>0</v>
      </c>
      <c r="BJ364" s="18" t="s">
        <v>80</v>
      </c>
      <c r="BK364" s="144">
        <f>ROUND(I364*H364,2)</f>
        <v>0</v>
      </c>
      <c r="BL364" s="18" t="s">
        <v>297</v>
      </c>
      <c r="BM364" s="143" t="s">
        <v>610</v>
      </c>
    </row>
    <row r="365" spans="2:47" s="1" customFormat="1" ht="12">
      <c r="B365" s="33"/>
      <c r="D365" s="145" t="s">
        <v>218</v>
      </c>
      <c r="F365" s="146" t="s">
        <v>611</v>
      </c>
      <c r="I365" s="147"/>
      <c r="L365" s="33"/>
      <c r="M365" s="148"/>
      <c r="T365" s="54"/>
      <c r="AT365" s="18" t="s">
        <v>218</v>
      </c>
      <c r="AU365" s="18" t="s">
        <v>82</v>
      </c>
    </row>
    <row r="366" spans="2:47" s="1" customFormat="1" ht="12">
      <c r="B366" s="33"/>
      <c r="D366" s="149" t="s">
        <v>220</v>
      </c>
      <c r="F366" s="150" t="s">
        <v>612</v>
      </c>
      <c r="I366" s="147"/>
      <c r="L366" s="33"/>
      <c r="M366" s="148"/>
      <c r="T366" s="54"/>
      <c r="AT366" s="18" t="s">
        <v>220</v>
      </c>
      <c r="AU366" s="18" t="s">
        <v>82</v>
      </c>
    </row>
    <row r="367" spans="2:51" s="13" customFormat="1" ht="12">
      <c r="B367" s="157"/>
      <c r="D367" s="145" t="s">
        <v>222</v>
      </c>
      <c r="E367" s="158" t="s">
        <v>19</v>
      </c>
      <c r="F367" s="159" t="s">
        <v>245</v>
      </c>
      <c r="H367" s="160">
        <v>8</v>
      </c>
      <c r="I367" s="161"/>
      <c r="L367" s="157"/>
      <c r="M367" s="162"/>
      <c r="T367" s="163"/>
      <c r="AT367" s="158" t="s">
        <v>222</v>
      </c>
      <c r="AU367" s="158" t="s">
        <v>82</v>
      </c>
      <c r="AV367" s="13" t="s">
        <v>82</v>
      </c>
      <c r="AW367" s="13" t="s">
        <v>35</v>
      </c>
      <c r="AX367" s="13" t="s">
        <v>74</v>
      </c>
      <c r="AY367" s="158" t="s">
        <v>208</v>
      </c>
    </row>
    <row r="368" spans="2:51" s="13" customFormat="1" ht="12">
      <c r="B368" s="157"/>
      <c r="D368" s="145" t="s">
        <v>222</v>
      </c>
      <c r="E368" s="158" t="s">
        <v>19</v>
      </c>
      <c r="F368" s="159" t="s">
        <v>3578</v>
      </c>
      <c r="H368" s="160">
        <v>-1</v>
      </c>
      <c r="I368" s="161"/>
      <c r="L368" s="157"/>
      <c r="M368" s="162"/>
      <c r="T368" s="163"/>
      <c r="AT368" s="158" t="s">
        <v>222</v>
      </c>
      <c r="AU368" s="158" t="s">
        <v>82</v>
      </c>
      <c r="AV368" s="13" t="s">
        <v>82</v>
      </c>
      <c r="AW368" s="13" t="s">
        <v>35</v>
      </c>
      <c r="AX368" s="13" t="s">
        <v>74</v>
      </c>
      <c r="AY368" s="158" t="s">
        <v>208</v>
      </c>
    </row>
    <row r="369" spans="2:51" s="14" customFormat="1" ht="12">
      <c r="B369" s="164"/>
      <c r="D369" s="145" t="s">
        <v>222</v>
      </c>
      <c r="E369" s="165" t="s">
        <v>19</v>
      </c>
      <c r="F369" s="166" t="s">
        <v>226</v>
      </c>
      <c r="H369" s="167">
        <v>7</v>
      </c>
      <c r="I369" s="168"/>
      <c r="L369" s="164"/>
      <c r="M369" s="169"/>
      <c r="T369" s="170"/>
      <c r="AT369" s="165" t="s">
        <v>222</v>
      </c>
      <c r="AU369" s="165" t="s">
        <v>82</v>
      </c>
      <c r="AV369" s="14" t="s">
        <v>112</v>
      </c>
      <c r="AW369" s="14" t="s">
        <v>35</v>
      </c>
      <c r="AX369" s="14" t="s">
        <v>80</v>
      </c>
      <c r="AY369" s="165" t="s">
        <v>208</v>
      </c>
    </row>
    <row r="370" spans="2:65" s="1" customFormat="1" ht="16.5" customHeight="1">
      <c r="B370" s="33"/>
      <c r="C370" s="132" t="s">
        <v>1981</v>
      </c>
      <c r="D370" s="132" t="s">
        <v>212</v>
      </c>
      <c r="E370" s="133" t="s">
        <v>3678</v>
      </c>
      <c r="F370" s="134" t="s">
        <v>3679</v>
      </c>
      <c r="G370" s="135" t="s">
        <v>548</v>
      </c>
      <c r="H370" s="136">
        <v>11</v>
      </c>
      <c r="I370" s="137"/>
      <c r="J370" s="138">
        <f>ROUND(I370*H370,2)</f>
        <v>0</v>
      </c>
      <c r="K370" s="134" t="s">
        <v>216</v>
      </c>
      <c r="L370" s="33"/>
      <c r="M370" s="139" t="s">
        <v>19</v>
      </c>
      <c r="N370" s="140" t="s">
        <v>45</v>
      </c>
      <c r="P370" s="141">
        <f>O370*H370</f>
        <v>0</v>
      </c>
      <c r="Q370" s="141">
        <v>0.0018</v>
      </c>
      <c r="R370" s="141">
        <f>Q370*H370</f>
        <v>0.019799999999999998</v>
      </c>
      <c r="S370" s="141">
        <v>0</v>
      </c>
      <c r="T370" s="142">
        <f>S370*H370</f>
        <v>0</v>
      </c>
      <c r="AR370" s="143" t="s">
        <v>297</v>
      </c>
      <c r="AT370" s="143" t="s">
        <v>212</v>
      </c>
      <c r="AU370" s="143" t="s">
        <v>82</v>
      </c>
      <c r="AY370" s="18" t="s">
        <v>208</v>
      </c>
      <c r="BE370" s="144">
        <f>IF(N370="základní",J370,0)</f>
        <v>0</v>
      </c>
      <c r="BF370" s="144">
        <f>IF(N370="snížená",J370,0)</f>
        <v>0</v>
      </c>
      <c r="BG370" s="144">
        <f>IF(N370="zákl. přenesená",J370,0)</f>
        <v>0</v>
      </c>
      <c r="BH370" s="144">
        <f>IF(N370="sníž. přenesená",J370,0)</f>
        <v>0</v>
      </c>
      <c r="BI370" s="144">
        <f>IF(N370="nulová",J370,0)</f>
        <v>0</v>
      </c>
      <c r="BJ370" s="18" t="s">
        <v>80</v>
      </c>
      <c r="BK370" s="144">
        <f>ROUND(I370*H370,2)</f>
        <v>0</v>
      </c>
      <c r="BL370" s="18" t="s">
        <v>297</v>
      </c>
      <c r="BM370" s="143" t="s">
        <v>3680</v>
      </c>
    </row>
    <row r="371" spans="2:47" s="1" customFormat="1" ht="12">
      <c r="B371" s="33"/>
      <c r="D371" s="145" t="s">
        <v>218</v>
      </c>
      <c r="F371" s="146" t="s">
        <v>3681</v>
      </c>
      <c r="I371" s="147"/>
      <c r="L371" s="33"/>
      <c r="M371" s="148"/>
      <c r="T371" s="54"/>
      <c r="AT371" s="18" t="s">
        <v>218</v>
      </c>
      <c r="AU371" s="18" t="s">
        <v>82</v>
      </c>
    </row>
    <row r="372" spans="2:47" s="1" customFormat="1" ht="12">
      <c r="B372" s="33"/>
      <c r="D372" s="149" t="s">
        <v>220</v>
      </c>
      <c r="F372" s="150" t="s">
        <v>3682</v>
      </c>
      <c r="I372" s="147"/>
      <c r="L372" s="33"/>
      <c r="M372" s="148"/>
      <c r="T372" s="54"/>
      <c r="AT372" s="18" t="s">
        <v>220</v>
      </c>
      <c r="AU372" s="18" t="s">
        <v>82</v>
      </c>
    </row>
    <row r="373" spans="2:65" s="1" customFormat="1" ht="16.5" customHeight="1">
      <c r="B373" s="33"/>
      <c r="C373" s="132" t="s">
        <v>964</v>
      </c>
      <c r="D373" s="132" t="s">
        <v>212</v>
      </c>
      <c r="E373" s="133" t="s">
        <v>3683</v>
      </c>
      <c r="F373" s="134" t="s">
        <v>3684</v>
      </c>
      <c r="G373" s="135" t="s">
        <v>548</v>
      </c>
      <c r="H373" s="136">
        <v>1</v>
      </c>
      <c r="I373" s="137"/>
      <c r="J373" s="138">
        <f>ROUND(I373*H373,2)</f>
        <v>0</v>
      </c>
      <c r="K373" s="134" t="s">
        <v>216</v>
      </c>
      <c r="L373" s="33"/>
      <c r="M373" s="139" t="s">
        <v>19</v>
      </c>
      <c r="N373" s="140" t="s">
        <v>45</v>
      </c>
      <c r="P373" s="141">
        <f>O373*H373</f>
        <v>0</v>
      </c>
      <c r="Q373" s="141">
        <v>0.0004370746</v>
      </c>
      <c r="R373" s="141">
        <f>Q373*H373</f>
        <v>0.0004370746</v>
      </c>
      <c r="S373" s="141">
        <v>0</v>
      </c>
      <c r="T373" s="142">
        <f>S373*H373</f>
        <v>0</v>
      </c>
      <c r="AR373" s="143" t="s">
        <v>297</v>
      </c>
      <c r="AT373" s="143" t="s">
        <v>212</v>
      </c>
      <c r="AU373" s="143" t="s">
        <v>82</v>
      </c>
      <c r="AY373" s="18" t="s">
        <v>208</v>
      </c>
      <c r="BE373" s="144">
        <f>IF(N373="základní",J373,0)</f>
        <v>0</v>
      </c>
      <c r="BF373" s="144">
        <f>IF(N373="snížená",J373,0)</f>
        <v>0</v>
      </c>
      <c r="BG373" s="144">
        <f>IF(N373="zákl. přenesená",J373,0)</f>
        <v>0</v>
      </c>
      <c r="BH373" s="144">
        <f>IF(N373="sníž. přenesená",J373,0)</f>
        <v>0</v>
      </c>
      <c r="BI373" s="144">
        <f>IF(N373="nulová",J373,0)</f>
        <v>0</v>
      </c>
      <c r="BJ373" s="18" t="s">
        <v>80</v>
      </c>
      <c r="BK373" s="144">
        <f>ROUND(I373*H373,2)</f>
        <v>0</v>
      </c>
      <c r="BL373" s="18" t="s">
        <v>297</v>
      </c>
      <c r="BM373" s="143" t="s">
        <v>3685</v>
      </c>
    </row>
    <row r="374" spans="2:47" s="1" customFormat="1" ht="12">
      <c r="B374" s="33"/>
      <c r="D374" s="145" t="s">
        <v>218</v>
      </c>
      <c r="F374" s="146" t="s">
        <v>3686</v>
      </c>
      <c r="I374" s="147"/>
      <c r="L374" s="33"/>
      <c r="M374" s="148"/>
      <c r="T374" s="54"/>
      <c r="AT374" s="18" t="s">
        <v>218</v>
      </c>
      <c r="AU374" s="18" t="s">
        <v>82</v>
      </c>
    </row>
    <row r="375" spans="2:47" s="1" customFormat="1" ht="12">
      <c r="B375" s="33"/>
      <c r="D375" s="149" t="s">
        <v>220</v>
      </c>
      <c r="F375" s="150" t="s">
        <v>3687</v>
      </c>
      <c r="I375" s="147"/>
      <c r="L375" s="33"/>
      <c r="M375" s="148"/>
      <c r="T375" s="54"/>
      <c r="AT375" s="18" t="s">
        <v>220</v>
      </c>
      <c r="AU375" s="18" t="s">
        <v>82</v>
      </c>
    </row>
    <row r="376" spans="2:65" s="1" customFormat="1" ht="16.5" customHeight="1">
      <c r="B376" s="33"/>
      <c r="C376" s="171" t="s">
        <v>1991</v>
      </c>
      <c r="D376" s="171" t="s">
        <v>242</v>
      </c>
      <c r="E376" s="172" t="s">
        <v>3688</v>
      </c>
      <c r="F376" s="173" t="s">
        <v>3689</v>
      </c>
      <c r="G376" s="174" t="s">
        <v>367</v>
      </c>
      <c r="H376" s="175">
        <v>1</v>
      </c>
      <c r="I376" s="176"/>
      <c r="J376" s="177">
        <f>ROUND(I376*H376,2)</f>
        <v>0</v>
      </c>
      <c r="K376" s="173" t="s">
        <v>216</v>
      </c>
      <c r="L376" s="178"/>
      <c r="M376" s="179" t="s">
        <v>19</v>
      </c>
      <c r="N376" s="180" t="s">
        <v>45</v>
      </c>
      <c r="P376" s="141">
        <f>O376*H376</f>
        <v>0</v>
      </c>
      <c r="Q376" s="141">
        <v>0.00538</v>
      </c>
      <c r="R376" s="141">
        <f>Q376*H376</f>
        <v>0.00538</v>
      </c>
      <c r="S376" s="141">
        <v>0</v>
      </c>
      <c r="T376" s="142">
        <f>S376*H376</f>
        <v>0</v>
      </c>
      <c r="AR376" s="143" t="s">
        <v>304</v>
      </c>
      <c r="AT376" s="143" t="s">
        <v>242</v>
      </c>
      <c r="AU376" s="143" t="s">
        <v>82</v>
      </c>
      <c r="AY376" s="18" t="s">
        <v>208</v>
      </c>
      <c r="BE376" s="144">
        <f>IF(N376="základní",J376,0)</f>
        <v>0</v>
      </c>
      <c r="BF376" s="144">
        <f>IF(N376="snížená",J376,0)</f>
        <v>0</v>
      </c>
      <c r="BG376" s="144">
        <f>IF(N376="zákl. přenesená",J376,0)</f>
        <v>0</v>
      </c>
      <c r="BH376" s="144">
        <f>IF(N376="sníž. přenesená",J376,0)</f>
        <v>0</v>
      </c>
      <c r="BI376" s="144">
        <f>IF(N376="nulová",J376,0)</f>
        <v>0</v>
      </c>
      <c r="BJ376" s="18" t="s">
        <v>80</v>
      </c>
      <c r="BK376" s="144">
        <f>ROUND(I376*H376,2)</f>
        <v>0</v>
      </c>
      <c r="BL376" s="18" t="s">
        <v>297</v>
      </c>
      <c r="BM376" s="143" t="s">
        <v>3690</v>
      </c>
    </row>
    <row r="377" spans="2:47" s="1" customFormat="1" ht="12">
      <c r="B377" s="33"/>
      <c r="D377" s="145" t="s">
        <v>218</v>
      </c>
      <c r="F377" s="146" t="s">
        <v>3689</v>
      </c>
      <c r="I377" s="147"/>
      <c r="L377" s="33"/>
      <c r="M377" s="148"/>
      <c r="T377" s="54"/>
      <c r="AT377" s="18" t="s">
        <v>218</v>
      </c>
      <c r="AU377" s="18" t="s">
        <v>82</v>
      </c>
    </row>
    <row r="378" spans="2:65" s="1" customFormat="1" ht="16.5" customHeight="1">
      <c r="B378" s="33"/>
      <c r="C378" s="132" t="s">
        <v>233</v>
      </c>
      <c r="D378" s="132" t="s">
        <v>212</v>
      </c>
      <c r="E378" s="133" t="s">
        <v>613</v>
      </c>
      <c r="F378" s="134" t="s">
        <v>614</v>
      </c>
      <c r="G378" s="135" t="s">
        <v>367</v>
      </c>
      <c r="H378" s="136">
        <v>7</v>
      </c>
      <c r="I378" s="137"/>
      <c r="J378" s="138">
        <f>ROUND(I378*H378,2)</f>
        <v>0</v>
      </c>
      <c r="K378" s="134" t="s">
        <v>216</v>
      </c>
      <c r="L378" s="33"/>
      <c r="M378" s="139" t="s">
        <v>19</v>
      </c>
      <c r="N378" s="140" t="s">
        <v>45</v>
      </c>
      <c r="P378" s="141">
        <f>O378*H378</f>
        <v>0</v>
      </c>
      <c r="Q378" s="141">
        <v>0.00016</v>
      </c>
      <c r="R378" s="141">
        <f>Q378*H378</f>
        <v>0.0011200000000000001</v>
      </c>
      <c r="S378" s="141">
        <v>0</v>
      </c>
      <c r="T378" s="142">
        <f>S378*H378</f>
        <v>0</v>
      </c>
      <c r="AR378" s="143" t="s">
        <v>297</v>
      </c>
      <c r="AT378" s="143" t="s">
        <v>212</v>
      </c>
      <c r="AU378" s="143" t="s">
        <v>82</v>
      </c>
      <c r="AY378" s="18" t="s">
        <v>208</v>
      </c>
      <c r="BE378" s="144">
        <f>IF(N378="základní",J378,0)</f>
        <v>0</v>
      </c>
      <c r="BF378" s="144">
        <f>IF(N378="snížená",J378,0)</f>
        <v>0</v>
      </c>
      <c r="BG378" s="144">
        <f>IF(N378="zákl. přenesená",J378,0)</f>
        <v>0</v>
      </c>
      <c r="BH378" s="144">
        <f>IF(N378="sníž. přenesená",J378,0)</f>
        <v>0</v>
      </c>
      <c r="BI378" s="144">
        <f>IF(N378="nulová",J378,0)</f>
        <v>0</v>
      </c>
      <c r="BJ378" s="18" t="s">
        <v>80</v>
      </c>
      <c r="BK378" s="144">
        <f>ROUND(I378*H378,2)</f>
        <v>0</v>
      </c>
      <c r="BL378" s="18" t="s">
        <v>297</v>
      </c>
      <c r="BM378" s="143" t="s">
        <v>615</v>
      </c>
    </row>
    <row r="379" spans="2:47" s="1" customFormat="1" ht="12">
      <c r="B379" s="33"/>
      <c r="D379" s="145" t="s">
        <v>218</v>
      </c>
      <c r="F379" s="146" t="s">
        <v>616</v>
      </c>
      <c r="I379" s="147"/>
      <c r="L379" s="33"/>
      <c r="M379" s="148"/>
      <c r="T379" s="54"/>
      <c r="AT379" s="18" t="s">
        <v>218</v>
      </c>
      <c r="AU379" s="18" t="s">
        <v>82</v>
      </c>
    </row>
    <row r="380" spans="2:47" s="1" customFormat="1" ht="12">
      <c r="B380" s="33"/>
      <c r="D380" s="149" t="s">
        <v>220</v>
      </c>
      <c r="F380" s="150" t="s">
        <v>617</v>
      </c>
      <c r="I380" s="147"/>
      <c r="L380" s="33"/>
      <c r="M380" s="148"/>
      <c r="T380" s="54"/>
      <c r="AT380" s="18" t="s">
        <v>220</v>
      </c>
      <c r="AU380" s="18" t="s">
        <v>82</v>
      </c>
    </row>
    <row r="381" spans="2:51" s="13" customFormat="1" ht="12">
      <c r="B381" s="157"/>
      <c r="D381" s="145" t="s">
        <v>222</v>
      </c>
      <c r="E381" s="158" t="s">
        <v>19</v>
      </c>
      <c r="F381" s="159" t="s">
        <v>245</v>
      </c>
      <c r="H381" s="160">
        <v>8</v>
      </c>
      <c r="I381" s="161"/>
      <c r="L381" s="157"/>
      <c r="M381" s="162"/>
      <c r="T381" s="163"/>
      <c r="AT381" s="158" t="s">
        <v>222</v>
      </c>
      <c r="AU381" s="158" t="s">
        <v>82</v>
      </c>
      <c r="AV381" s="13" t="s">
        <v>82</v>
      </c>
      <c r="AW381" s="13" t="s">
        <v>35</v>
      </c>
      <c r="AX381" s="13" t="s">
        <v>74</v>
      </c>
      <c r="AY381" s="158" t="s">
        <v>208</v>
      </c>
    </row>
    <row r="382" spans="2:51" s="13" customFormat="1" ht="12">
      <c r="B382" s="157"/>
      <c r="D382" s="145" t="s">
        <v>222</v>
      </c>
      <c r="E382" s="158" t="s">
        <v>19</v>
      </c>
      <c r="F382" s="159" t="s">
        <v>3578</v>
      </c>
      <c r="H382" s="160">
        <v>-1</v>
      </c>
      <c r="I382" s="161"/>
      <c r="L382" s="157"/>
      <c r="M382" s="162"/>
      <c r="T382" s="163"/>
      <c r="AT382" s="158" t="s">
        <v>222</v>
      </c>
      <c r="AU382" s="158" t="s">
        <v>82</v>
      </c>
      <c r="AV382" s="13" t="s">
        <v>82</v>
      </c>
      <c r="AW382" s="13" t="s">
        <v>35</v>
      </c>
      <c r="AX382" s="13" t="s">
        <v>74</v>
      </c>
      <c r="AY382" s="158" t="s">
        <v>208</v>
      </c>
    </row>
    <row r="383" spans="2:51" s="14" customFormat="1" ht="12">
      <c r="B383" s="164"/>
      <c r="D383" s="145" t="s">
        <v>222</v>
      </c>
      <c r="E383" s="165" t="s">
        <v>19</v>
      </c>
      <c r="F383" s="166" t="s">
        <v>226</v>
      </c>
      <c r="H383" s="167">
        <v>7</v>
      </c>
      <c r="I383" s="168"/>
      <c r="L383" s="164"/>
      <c r="M383" s="169"/>
      <c r="T383" s="170"/>
      <c r="AT383" s="165" t="s">
        <v>222</v>
      </c>
      <c r="AU383" s="165" t="s">
        <v>82</v>
      </c>
      <c r="AV383" s="14" t="s">
        <v>112</v>
      </c>
      <c r="AW383" s="14" t="s">
        <v>35</v>
      </c>
      <c r="AX383" s="14" t="s">
        <v>80</v>
      </c>
      <c r="AY383" s="165" t="s">
        <v>208</v>
      </c>
    </row>
    <row r="384" spans="2:65" s="1" customFormat="1" ht="16.5" customHeight="1">
      <c r="B384" s="33"/>
      <c r="C384" s="132" t="s">
        <v>241</v>
      </c>
      <c r="D384" s="132" t="s">
        <v>212</v>
      </c>
      <c r="E384" s="133" t="s">
        <v>3691</v>
      </c>
      <c r="F384" s="134" t="s">
        <v>3692</v>
      </c>
      <c r="G384" s="135" t="s">
        <v>367</v>
      </c>
      <c r="H384" s="136">
        <v>11</v>
      </c>
      <c r="I384" s="137"/>
      <c r="J384" s="138">
        <f>ROUND(I384*H384,2)</f>
        <v>0</v>
      </c>
      <c r="K384" s="134" t="s">
        <v>216</v>
      </c>
      <c r="L384" s="33"/>
      <c r="M384" s="139" t="s">
        <v>19</v>
      </c>
      <c r="N384" s="140" t="s">
        <v>45</v>
      </c>
      <c r="P384" s="141">
        <f>O384*H384</f>
        <v>0</v>
      </c>
      <c r="Q384" s="141">
        <v>0.00014</v>
      </c>
      <c r="R384" s="141">
        <f>Q384*H384</f>
        <v>0.00154</v>
      </c>
      <c r="S384" s="141">
        <v>0</v>
      </c>
      <c r="T384" s="142">
        <f>S384*H384</f>
        <v>0</v>
      </c>
      <c r="AR384" s="143" t="s">
        <v>297</v>
      </c>
      <c r="AT384" s="143" t="s">
        <v>212</v>
      </c>
      <c r="AU384" s="143" t="s">
        <v>82</v>
      </c>
      <c r="AY384" s="18" t="s">
        <v>208</v>
      </c>
      <c r="BE384" s="144">
        <f>IF(N384="základní",J384,0)</f>
        <v>0</v>
      </c>
      <c r="BF384" s="144">
        <f>IF(N384="snížená",J384,0)</f>
        <v>0</v>
      </c>
      <c r="BG384" s="144">
        <f>IF(N384="zákl. přenesená",J384,0)</f>
        <v>0</v>
      </c>
      <c r="BH384" s="144">
        <f>IF(N384="sníž. přenesená",J384,0)</f>
        <v>0</v>
      </c>
      <c r="BI384" s="144">
        <f>IF(N384="nulová",J384,0)</f>
        <v>0</v>
      </c>
      <c r="BJ384" s="18" t="s">
        <v>80</v>
      </c>
      <c r="BK384" s="144">
        <f>ROUND(I384*H384,2)</f>
        <v>0</v>
      </c>
      <c r="BL384" s="18" t="s">
        <v>297</v>
      </c>
      <c r="BM384" s="143" t="s">
        <v>3693</v>
      </c>
    </row>
    <row r="385" spans="2:47" s="1" customFormat="1" ht="12">
      <c r="B385" s="33"/>
      <c r="D385" s="145" t="s">
        <v>218</v>
      </c>
      <c r="F385" s="146" t="s">
        <v>3694</v>
      </c>
      <c r="I385" s="147"/>
      <c r="L385" s="33"/>
      <c r="M385" s="148"/>
      <c r="T385" s="54"/>
      <c r="AT385" s="18" t="s">
        <v>218</v>
      </c>
      <c r="AU385" s="18" t="s">
        <v>82</v>
      </c>
    </row>
    <row r="386" spans="2:47" s="1" customFormat="1" ht="12">
      <c r="B386" s="33"/>
      <c r="D386" s="149" t="s">
        <v>220</v>
      </c>
      <c r="F386" s="150" t="s">
        <v>3695</v>
      </c>
      <c r="I386" s="147"/>
      <c r="L386" s="33"/>
      <c r="M386" s="148"/>
      <c r="T386" s="54"/>
      <c r="AT386" s="18" t="s">
        <v>220</v>
      </c>
      <c r="AU386" s="18" t="s">
        <v>82</v>
      </c>
    </row>
    <row r="387" spans="2:65" s="1" customFormat="1" ht="16.5" customHeight="1">
      <c r="B387" s="33"/>
      <c r="C387" s="132" t="s">
        <v>968</v>
      </c>
      <c r="D387" s="132" t="s">
        <v>212</v>
      </c>
      <c r="E387" s="133" t="s">
        <v>3696</v>
      </c>
      <c r="F387" s="134" t="s">
        <v>3697</v>
      </c>
      <c r="G387" s="135" t="s">
        <v>367</v>
      </c>
      <c r="H387" s="136">
        <v>11</v>
      </c>
      <c r="I387" s="137"/>
      <c r="J387" s="138">
        <f>ROUND(I387*H387,2)</f>
        <v>0</v>
      </c>
      <c r="K387" s="134" t="s">
        <v>216</v>
      </c>
      <c r="L387" s="33"/>
      <c r="M387" s="139" t="s">
        <v>19</v>
      </c>
      <c r="N387" s="140" t="s">
        <v>45</v>
      </c>
      <c r="P387" s="141">
        <f>O387*H387</f>
        <v>0</v>
      </c>
      <c r="Q387" s="141">
        <v>0.000225</v>
      </c>
      <c r="R387" s="141">
        <f>Q387*H387</f>
        <v>0.0024749999999999998</v>
      </c>
      <c r="S387" s="141">
        <v>0</v>
      </c>
      <c r="T387" s="142">
        <f>S387*H387</f>
        <v>0</v>
      </c>
      <c r="AR387" s="143" t="s">
        <v>297</v>
      </c>
      <c r="AT387" s="143" t="s">
        <v>212</v>
      </c>
      <c r="AU387" s="143" t="s">
        <v>82</v>
      </c>
      <c r="AY387" s="18" t="s">
        <v>208</v>
      </c>
      <c r="BE387" s="144">
        <f>IF(N387="základní",J387,0)</f>
        <v>0</v>
      </c>
      <c r="BF387" s="144">
        <f>IF(N387="snížená",J387,0)</f>
        <v>0</v>
      </c>
      <c r="BG387" s="144">
        <f>IF(N387="zákl. přenesená",J387,0)</f>
        <v>0</v>
      </c>
      <c r="BH387" s="144">
        <f>IF(N387="sníž. přenesená",J387,0)</f>
        <v>0</v>
      </c>
      <c r="BI387" s="144">
        <f>IF(N387="nulová",J387,0)</f>
        <v>0</v>
      </c>
      <c r="BJ387" s="18" t="s">
        <v>80</v>
      </c>
      <c r="BK387" s="144">
        <f>ROUND(I387*H387,2)</f>
        <v>0</v>
      </c>
      <c r="BL387" s="18" t="s">
        <v>297</v>
      </c>
      <c r="BM387" s="143" t="s">
        <v>3698</v>
      </c>
    </row>
    <row r="388" spans="2:47" s="1" customFormat="1" ht="12">
      <c r="B388" s="33"/>
      <c r="D388" s="145" t="s">
        <v>218</v>
      </c>
      <c r="F388" s="146" t="s">
        <v>3699</v>
      </c>
      <c r="I388" s="147"/>
      <c r="L388" s="33"/>
      <c r="M388" s="148"/>
      <c r="T388" s="54"/>
      <c r="AT388" s="18" t="s">
        <v>218</v>
      </c>
      <c r="AU388" s="18" t="s">
        <v>82</v>
      </c>
    </row>
    <row r="389" spans="2:47" s="1" customFormat="1" ht="12">
      <c r="B389" s="33"/>
      <c r="D389" s="149" t="s">
        <v>220</v>
      </c>
      <c r="F389" s="150" t="s">
        <v>3700</v>
      </c>
      <c r="I389" s="147"/>
      <c r="L389" s="33"/>
      <c r="M389" s="148"/>
      <c r="T389" s="54"/>
      <c r="AT389" s="18" t="s">
        <v>220</v>
      </c>
      <c r="AU389" s="18" t="s">
        <v>82</v>
      </c>
    </row>
    <row r="390" spans="2:65" s="1" customFormat="1" ht="16.5" customHeight="1">
      <c r="B390" s="33"/>
      <c r="C390" s="132" t="s">
        <v>618</v>
      </c>
      <c r="D390" s="132" t="s">
        <v>212</v>
      </c>
      <c r="E390" s="133" t="s">
        <v>619</v>
      </c>
      <c r="F390" s="134" t="s">
        <v>620</v>
      </c>
      <c r="G390" s="135" t="s">
        <v>367</v>
      </c>
      <c r="H390" s="136">
        <v>7</v>
      </c>
      <c r="I390" s="137"/>
      <c r="J390" s="138">
        <f>ROUND(I390*H390,2)</f>
        <v>0</v>
      </c>
      <c r="K390" s="134" t="s">
        <v>216</v>
      </c>
      <c r="L390" s="33"/>
      <c r="M390" s="139" t="s">
        <v>19</v>
      </c>
      <c r="N390" s="140" t="s">
        <v>45</v>
      </c>
      <c r="P390" s="141">
        <f>O390*H390</f>
        <v>0</v>
      </c>
      <c r="Q390" s="141">
        <v>0.0002775</v>
      </c>
      <c r="R390" s="141">
        <f>Q390*H390</f>
        <v>0.0019425000000000002</v>
      </c>
      <c r="S390" s="141">
        <v>0</v>
      </c>
      <c r="T390" s="142">
        <f>S390*H390</f>
        <v>0</v>
      </c>
      <c r="AR390" s="143" t="s">
        <v>297</v>
      </c>
      <c r="AT390" s="143" t="s">
        <v>212</v>
      </c>
      <c r="AU390" s="143" t="s">
        <v>82</v>
      </c>
      <c r="AY390" s="18" t="s">
        <v>208</v>
      </c>
      <c r="BE390" s="144">
        <f>IF(N390="základní",J390,0)</f>
        <v>0</v>
      </c>
      <c r="BF390" s="144">
        <f>IF(N390="snížená",J390,0)</f>
        <v>0</v>
      </c>
      <c r="BG390" s="144">
        <f>IF(N390="zákl. přenesená",J390,0)</f>
        <v>0</v>
      </c>
      <c r="BH390" s="144">
        <f>IF(N390="sníž. přenesená",J390,0)</f>
        <v>0</v>
      </c>
      <c r="BI390" s="144">
        <f>IF(N390="nulová",J390,0)</f>
        <v>0</v>
      </c>
      <c r="BJ390" s="18" t="s">
        <v>80</v>
      </c>
      <c r="BK390" s="144">
        <f>ROUND(I390*H390,2)</f>
        <v>0</v>
      </c>
      <c r="BL390" s="18" t="s">
        <v>297</v>
      </c>
      <c r="BM390" s="143" t="s">
        <v>621</v>
      </c>
    </row>
    <row r="391" spans="2:47" s="1" customFormat="1" ht="12">
      <c r="B391" s="33"/>
      <c r="D391" s="145" t="s">
        <v>218</v>
      </c>
      <c r="F391" s="146" t="s">
        <v>622</v>
      </c>
      <c r="I391" s="147"/>
      <c r="L391" s="33"/>
      <c r="M391" s="148"/>
      <c r="T391" s="54"/>
      <c r="AT391" s="18" t="s">
        <v>218</v>
      </c>
      <c r="AU391" s="18" t="s">
        <v>82</v>
      </c>
    </row>
    <row r="392" spans="2:47" s="1" customFormat="1" ht="12">
      <c r="B392" s="33"/>
      <c r="D392" s="149" t="s">
        <v>220</v>
      </c>
      <c r="F392" s="150" t="s">
        <v>623</v>
      </c>
      <c r="I392" s="147"/>
      <c r="L392" s="33"/>
      <c r="M392" s="148"/>
      <c r="T392" s="54"/>
      <c r="AT392" s="18" t="s">
        <v>220</v>
      </c>
      <c r="AU392" s="18" t="s">
        <v>82</v>
      </c>
    </row>
    <row r="393" spans="2:51" s="13" customFormat="1" ht="12">
      <c r="B393" s="157"/>
      <c r="D393" s="145" t="s">
        <v>222</v>
      </c>
      <c r="E393" s="158" t="s">
        <v>19</v>
      </c>
      <c r="F393" s="159" t="s">
        <v>245</v>
      </c>
      <c r="H393" s="160">
        <v>8</v>
      </c>
      <c r="I393" s="161"/>
      <c r="L393" s="157"/>
      <c r="M393" s="162"/>
      <c r="T393" s="163"/>
      <c r="AT393" s="158" t="s">
        <v>222</v>
      </c>
      <c r="AU393" s="158" t="s">
        <v>82</v>
      </c>
      <c r="AV393" s="13" t="s">
        <v>82</v>
      </c>
      <c r="AW393" s="13" t="s">
        <v>35</v>
      </c>
      <c r="AX393" s="13" t="s">
        <v>74</v>
      </c>
      <c r="AY393" s="158" t="s">
        <v>208</v>
      </c>
    </row>
    <row r="394" spans="2:51" s="13" customFormat="1" ht="12">
      <c r="B394" s="157"/>
      <c r="D394" s="145" t="s">
        <v>222</v>
      </c>
      <c r="E394" s="158" t="s">
        <v>19</v>
      </c>
      <c r="F394" s="159" t="s">
        <v>3578</v>
      </c>
      <c r="H394" s="160">
        <v>-1</v>
      </c>
      <c r="I394" s="161"/>
      <c r="L394" s="157"/>
      <c r="M394" s="162"/>
      <c r="T394" s="163"/>
      <c r="AT394" s="158" t="s">
        <v>222</v>
      </c>
      <c r="AU394" s="158" t="s">
        <v>82</v>
      </c>
      <c r="AV394" s="13" t="s">
        <v>82</v>
      </c>
      <c r="AW394" s="13" t="s">
        <v>35</v>
      </c>
      <c r="AX394" s="13" t="s">
        <v>74</v>
      </c>
      <c r="AY394" s="158" t="s">
        <v>208</v>
      </c>
    </row>
    <row r="395" spans="2:51" s="14" customFormat="1" ht="12">
      <c r="B395" s="164"/>
      <c r="D395" s="145" t="s">
        <v>222</v>
      </c>
      <c r="E395" s="165" t="s">
        <v>19</v>
      </c>
      <c r="F395" s="166" t="s">
        <v>226</v>
      </c>
      <c r="H395" s="167">
        <v>7</v>
      </c>
      <c r="I395" s="168"/>
      <c r="L395" s="164"/>
      <c r="M395" s="169"/>
      <c r="T395" s="170"/>
      <c r="AT395" s="165" t="s">
        <v>222</v>
      </c>
      <c r="AU395" s="165" t="s">
        <v>82</v>
      </c>
      <c r="AV395" s="14" t="s">
        <v>112</v>
      </c>
      <c r="AW395" s="14" t="s">
        <v>35</v>
      </c>
      <c r="AX395" s="14" t="s">
        <v>80</v>
      </c>
      <c r="AY395" s="165" t="s">
        <v>208</v>
      </c>
    </row>
    <row r="396" spans="2:65" s="1" customFormat="1" ht="16.5" customHeight="1">
      <c r="B396" s="33"/>
      <c r="C396" s="132" t="s">
        <v>971</v>
      </c>
      <c r="D396" s="132" t="s">
        <v>212</v>
      </c>
      <c r="E396" s="133" t="s">
        <v>3701</v>
      </c>
      <c r="F396" s="134" t="s">
        <v>3702</v>
      </c>
      <c r="G396" s="135" t="s">
        <v>367</v>
      </c>
      <c r="H396" s="136">
        <v>3</v>
      </c>
      <c r="I396" s="137"/>
      <c r="J396" s="138">
        <f>ROUND(I396*H396,2)</f>
        <v>0</v>
      </c>
      <c r="K396" s="134" t="s">
        <v>216</v>
      </c>
      <c r="L396" s="33"/>
      <c r="M396" s="139" t="s">
        <v>19</v>
      </c>
      <c r="N396" s="140" t="s">
        <v>45</v>
      </c>
      <c r="P396" s="141">
        <f>O396*H396</f>
        <v>0</v>
      </c>
      <c r="Q396" s="141">
        <v>0.000275</v>
      </c>
      <c r="R396" s="141">
        <f>Q396*H396</f>
        <v>0.000825</v>
      </c>
      <c r="S396" s="141">
        <v>0</v>
      </c>
      <c r="T396" s="142">
        <f>S396*H396</f>
        <v>0</v>
      </c>
      <c r="AR396" s="143" t="s">
        <v>297</v>
      </c>
      <c r="AT396" s="143" t="s">
        <v>212</v>
      </c>
      <c r="AU396" s="143" t="s">
        <v>82</v>
      </c>
      <c r="AY396" s="18" t="s">
        <v>208</v>
      </c>
      <c r="BE396" s="144">
        <f>IF(N396="základní",J396,0)</f>
        <v>0</v>
      </c>
      <c r="BF396" s="144">
        <f>IF(N396="snížená",J396,0)</f>
        <v>0</v>
      </c>
      <c r="BG396" s="144">
        <f>IF(N396="zákl. přenesená",J396,0)</f>
        <v>0</v>
      </c>
      <c r="BH396" s="144">
        <f>IF(N396="sníž. přenesená",J396,0)</f>
        <v>0</v>
      </c>
      <c r="BI396" s="144">
        <f>IF(N396="nulová",J396,0)</f>
        <v>0</v>
      </c>
      <c r="BJ396" s="18" t="s">
        <v>80</v>
      </c>
      <c r="BK396" s="144">
        <f>ROUND(I396*H396,2)</f>
        <v>0</v>
      </c>
      <c r="BL396" s="18" t="s">
        <v>297</v>
      </c>
      <c r="BM396" s="143" t="s">
        <v>3703</v>
      </c>
    </row>
    <row r="397" spans="2:47" s="1" customFormat="1" ht="12">
      <c r="B397" s="33"/>
      <c r="D397" s="145" t="s">
        <v>218</v>
      </c>
      <c r="F397" s="146" t="s">
        <v>3704</v>
      </c>
      <c r="I397" s="147"/>
      <c r="L397" s="33"/>
      <c r="M397" s="148"/>
      <c r="T397" s="54"/>
      <c r="AT397" s="18" t="s">
        <v>218</v>
      </c>
      <c r="AU397" s="18" t="s">
        <v>82</v>
      </c>
    </row>
    <row r="398" spans="2:47" s="1" customFormat="1" ht="12">
      <c r="B398" s="33"/>
      <c r="D398" s="149" t="s">
        <v>220</v>
      </c>
      <c r="F398" s="150" t="s">
        <v>3705</v>
      </c>
      <c r="I398" s="147"/>
      <c r="L398" s="33"/>
      <c r="M398" s="148"/>
      <c r="T398" s="54"/>
      <c r="AT398" s="18" t="s">
        <v>220</v>
      </c>
      <c r="AU398" s="18" t="s">
        <v>82</v>
      </c>
    </row>
    <row r="399" spans="2:65" s="1" customFormat="1" ht="16.5" customHeight="1">
      <c r="B399" s="33"/>
      <c r="C399" s="132" t="s">
        <v>2126</v>
      </c>
      <c r="D399" s="132" t="s">
        <v>212</v>
      </c>
      <c r="E399" s="133" t="s">
        <v>3706</v>
      </c>
      <c r="F399" s="134" t="s">
        <v>3707</v>
      </c>
      <c r="G399" s="135" t="s">
        <v>367</v>
      </c>
      <c r="H399" s="136">
        <v>1</v>
      </c>
      <c r="I399" s="137"/>
      <c r="J399" s="138">
        <f>ROUND(I399*H399,2)</f>
        <v>0</v>
      </c>
      <c r="K399" s="134" t="s">
        <v>19</v>
      </c>
      <c r="L399" s="33"/>
      <c r="M399" s="139" t="s">
        <v>19</v>
      </c>
      <c r="N399" s="140" t="s">
        <v>45</v>
      </c>
      <c r="P399" s="141">
        <f>O399*H399</f>
        <v>0</v>
      </c>
      <c r="Q399" s="141">
        <v>0</v>
      </c>
      <c r="R399" s="141">
        <f>Q399*H399</f>
        <v>0</v>
      </c>
      <c r="S399" s="141">
        <v>0</v>
      </c>
      <c r="T399" s="142">
        <f>S399*H399</f>
        <v>0</v>
      </c>
      <c r="AR399" s="143" t="s">
        <v>297</v>
      </c>
      <c r="AT399" s="143" t="s">
        <v>212</v>
      </c>
      <c r="AU399" s="143" t="s">
        <v>82</v>
      </c>
      <c r="AY399" s="18" t="s">
        <v>208</v>
      </c>
      <c r="BE399" s="144">
        <f>IF(N399="základní",J399,0)</f>
        <v>0</v>
      </c>
      <c r="BF399" s="144">
        <f>IF(N399="snížená",J399,0)</f>
        <v>0</v>
      </c>
      <c r="BG399" s="144">
        <f>IF(N399="zákl. přenesená",J399,0)</f>
        <v>0</v>
      </c>
      <c r="BH399" s="144">
        <f>IF(N399="sníž. přenesená",J399,0)</f>
        <v>0</v>
      </c>
      <c r="BI399" s="144">
        <f>IF(N399="nulová",J399,0)</f>
        <v>0</v>
      </c>
      <c r="BJ399" s="18" t="s">
        <v>80</v>
      </c>
      <c r="BK399" s="144">
        <f>ROUND(I399*H399,2)</f>
        <v>0</v>
      </c>
      <c r="BL399" s="18" t="s">
        <v>297</v>
      </c>
      <c r="BM399" s="143" t="s">
        <v>3708</v>
      </c>
    </row>
    <row r="400" spans="2:47" s="1" customFormat="1" ht="12">
      <c r="B400" s="33"/>
      <c r="D400" s="145" t="s">
        <v>218</v>
      </c>
      <c r="F400" s="146" t="s">
        <v>3707</v>
      </c>
      <c r="I400" s="147"/>
      <c r="L400" s="33"/>
      <c r="M400" s="148"/>
      <c r="T400" s="54"/>
      <c r="AT400" s="18" t="s">
        <v>218</v>
      </c>
      <c r="AU400" s="18" t="s">
        <v>82</v>
      </c>
    </row>
    <row r="401" spans="2:47" s="1" customFormat="1" ht="19.5">
      <c r="B401" s="33"/>
      <c r="D401" s="145" t="s">
        <v>418</v>
      </c>
      <c r="F401" s="181" t="s">
        <v>3709</v>
      </c>
      <c r="I401" s="147"/>
      <c r="L401" s="33"/>
      <c r="M401" s="148"/>
      <c r="T401" s="54"/>
      <c r="AT401" s="18" t="s">
        <v>418</v>
      </c>
      <c r="AU401" s="18" t="s">
        <v>82</v>
      </c>
    </row>
    <row r="402" spans="2:65" s="1" customFormat="1" ht="16.5" customHeight="1">
      <c r="B402" s="33"/>
      <c r="C402" s="132" t="s">
        <v>718</v>
      </c>
      <c r="D402" s="132" t="s">
        <v>212</v>
      </c>
      <c r="E402" s="133" t="s">
        <v>3710</v>
      </c>
      <c r="F402" s="134" t="s">
        <v>3711</v>
      </c>
      <c r="G402" s="135" t="s">
        <v>367</v>
      </c>
      <c r="H402" s="136">
        <v>1</v>
      </c>
      <c r="I402" s="137"/>
      <c r="J402" s="138">
        <f>ROUND(I402*H402,2)</f>
        <v>0</v>
      </c>
      <c r="K402" s="134" t="s">
        <v>19</v>
      </c>
      <c r="L402" s="33"/>
      <c r="M402" s="139" t="s">
        <v>19</v>
      </c>
      <c r="N402" s="140" t="s">
        <v>45</v>
      </c>
      <c r="P402" s="141">
        <f>O402*H402</f>
        <v>0</v>
      </c>
      <c r="Q402" s="141">
        <v>0</v>
      </c>
      <c r="R402" s="141">
        <f>Q402*H402</f>
        <v>0</v>
      </c>
      <c r="S402" s="141">
        <v>0</v>
      </c>
      <c r="T402" s="142">
        <f>S402*H402</f>
        <v>0</v>
      </c>
      <c r="AR402" s="143" t="s">
        <v>297</v>
      </c>
      <c r="AT402" s="143" t="s">
        <v>212</v>
      </c>
      <c r="AU402" s="143" t="s">
        <v>82</v>
      </c>
      <c r="AY402" s="18" t="s">
        <v>208</v>
      </c>
      <c r="BE402" s="144">
        <f>IF(N402="základní",J402,0)</f>
        <v>0</v>
      </c>
      <c r="BF402" s="144">
        <f>IF(N402="snížená",J402,0)</f>
        <v>0</v>
      </c>
      <c r="BG402" s="144">
        <f>IF(N402="zákl. přenesená",J402,0)</f>
        <v>0</v>
      </c>
      <c r="BH402" s="144">
        <f>IF(N402="sníž. přenesená",J402,0)</f>
        <v>0</v>
      </c>
      <c r="BI402" s="144">
        <f>IF(N402="nulová",J402,0)</f>
        <v>0</v>
      </c>
      <c r="BJ402" s="18" t="s">
        <v>80</v>
      </c>
      <c r="BK402" s="144">
        <f>ROUND(I402*H402,2)</f>
        <v>0</v>
      </c>
      <c r="BL402" s="18" t="s">
        <v>297</v>
      </c>
      <c r="BM402" s="143" t="s">
        <v>3712</v>
      </c>
    </row>
    <row r="403" spans="2:47" s="1" customFormat="1" ht="12">
      <c r="B403" s="33"/>
      <c r="D403" s="145" t="s">
        <v>218</v>
      </c>
      <c r="F403" s="146" t="s">
        <v>3711</v>
      </c>
      <c r="I403" s="147"/>
      <c r="L403" s="33"/>
      <c r="M403" s="148"/>
      <c r="T403" s="54"/>
      <c r="AT403" s="18" t="s">
        <v>218</v>
      </c>
      <c r="AU403" s="18" t="s">
        <v>82</v>
      </c>
    </row>
    <row r="404" spans="2:47" s="1" customFormat="1" ht="19.5">
      <c r="B404" s="33"/>
      <c r="D404" s="145" t="s">
        <v>418</v>
      </c>
      <c r="F404" s="181" t="s">
        <v>3709</v>
      </c>
      <c r="I404" s="147"/>
      <c r="L404" s="33"/>
      <c r="M404" s="148"/>
      <c r="T404" s="54"/>
      <c r="AT404" s="18" t="s">
        <v>418</v>
      </c>
      <c r="AU404" s="18" t="s">
        <v>82</v>
      </c>
    </row>
    <row r="405" spans="2:65" s="1" customFormat="1" ht="16.5" customHeight="1">
      <c r="B405" s="33"/>
      <c r="C405" s="132" t="s">
        <v>2152</v>
      </c>
      <c r="D405" s="132" t="s">
        <v>212</v>
      </c>
      <c r="E405" s="133" t="s">
        <v>3713</v>
      </c>
      <c r="F405" s="134" t="s">
        <v>3714</v>
      </c>
      <c r="G405" s="135" t="s">
        <v>367</v>
      </c>
      <c r="H405" s="136">
        <v>1</v>
      </c>
      <c r="I405" s="137"/>
      <c r="J405" s="138">
        <f>ROUND(I405*H405,2)</f>
        <v>0</v>
      </c>
      <c r="K405" s="134" t="s">
        <v>19</v>
      </c>
      <c r="L405" s="33"/>
      <c r="M405" s="139" t="s">
        <v>19</v>
      </c>
      <c r="N405" s="140" t="s">
        <v>45</v>
      </c>
      <c r="P405" s="141">
        <f>O405*H405</f>
        <v>0</v>
      </c>
      <c r="Q405" s="141">
        <v>0</v>
      </c>
      <c r="R405" s="141">
        <f>Q405*H405</f>
        <v>0</v>
      </c>
      <c r="S405" s="141">
        <v>0</v>
      </c>
      <c r="T405" s="142">
        <f>S405*H405</f>
        <v>0</v>
      </c>
      <c r="AR405" s="143" t="s">
        <v>297</v>
      </c>
      <c r="AT405" s="143" t="s">
        <v>212</v>
      </c>
      <c r="AU405" s="143" t="s">
        <v>82</v>
      </c>
      <c r="AY405" s="18" t="s">
        <v>208</v>
      </c>
      <c r="BE405" s="144">
        <f>IF(N405="základní",J405,0)</f>
        <v>0</v>
      </c>
      <c r="BF405" s="144">
        <f>IF(N405="snížená",J405,0)</f>
        <v>0</v>
      </c>
      <c r="BG405" s="144">
        <f>IF(N405="zákl. přenesená",J405,0)</f>
        <v>0</v>
      </c>
      <c r="BH405" s="144">
        <f>IF(N405="sníž. přenesená",J405,0)</f>
        <v>0</v>
      </c>
      <c r="BI405" s="144">
        <f>IF(N405="nulová",J405,0)</f>
        <v>0</v>
      </c>
      <c r="BJ405" s="18" t="s">
        <v>80</v>
      </c>
      <c r="BK405" s="144">
        <f>ROUND(I405*H405,2)</f>
        <v>0</v>
      </c>
      <c r="BL405" s="18" t="s">
        <v>297</v>
      </c>
      <c r="BM405" s="143" t="s">
        <v>3715</v>
      </c>
    </row>
    <row r="406" spans="2:47" s="1" customFormat="1" ht="12">
      <c r="B406" s="33"/>
      <c r="D406" s="145" t="s">
        <v>218</v>
      </c>
      <c r="F406" s="146" t="s">
        <v>3714</v>
      </c>
      <c r="I406" s="147"/>
      <c r="L406" s="33"/>
      <c r="M406" s="148"/>
      <c r="T406" s="54"/>
      <c r="AT406" s="18" t="s">
        <v>218</v>
      </c>
      <c r="AU406" s="18" t="s">
        <v>82</v>
      </c>
    </row>
    <row r="407" spans="2:47" s="1" customFormat="1" ht="19.5">
      <c r="B407" s="33"/>
      <c r="D407" s="145" t="s">
        <v>418</v>
      </c>
      <c r="F407" s="181" t="s">
        <v>3709</v>
      </c>
      <c r="I407" s="147"/>
      <c r="L407" s="33"/>
      <c r="M407" s="148"/>
      <c r="T407" s="54"/>
      <c r="AT407" s="18" t="s">
        <v>418</v>
      </c>
      <c r="AU407" s="18" t="s">
        <v>82</v>
      </c>
    </row>
    <row r="408" spans="2:65" s="1" customFormat="1" ht="16.5" customHeight="1">
      <c r="B408" s="33"/>
      <c r="C408" s="132" t="s">
        <v>2158</v>
      </c>
      <c r="D408" s="132" t="s">
        <v>212</v>
      </c>
      <c r="E408" s="133" t="s">
        <v>3716</v>
      </c>
      <c r="F408" s="134" t="s">
        <v>3717</v>
      </c>
      <c r="G408" s="135" t="s">
        <v>367</v>
      </c>
      <c r="H408" s="136">
        <v>1</v>
      </c>
      <c r="I408" s="137"/>
      <c r="J408" s="138">
        <f>ROUND(I408*H408,2)</f>
        <v>0</v>
      </c>
      <c r="K408" s="134" t="s">
        <v>19</v>
      </c>
      <c r="L408" s="33"/>
      <c r="M408" s="139" t="s">
        <v>19</v>
      </c>
      <c r="N408" s="140" t="s">
        <v>45</v>
      </c>
      <c r="P408" s="141">
        <f>O408*H408</f>
        <v>0</v>
      </c>
      <c r="Q408" s="141">
        <v>0</v>
      </c>
      <c r="R408" s="141">
        <f>Q408*H408</f>
        <v>0</v>
      </c>
      <c r="S408" s="141">
        <v>0</v>
      </c>
      <c r="T408" s="142">
        <f>S408*H408</f>
        <v>0</v>
      </c>
      <c r="AR408" s="143" t="s">
        <v>297</v>
      </c>
      <c r="AT408" s="143" t="s">
        <v>212</v>
      </c>
      <c r="AU408" s="143" t="s">
        <v>82</v>
      </c>
      <c r="AY408" s="18" t="s">
        <v>208</v>
      </c>
      <c r="BE408" s="144">
        <f>IF(N408="základní",J408,0)</f>
        <v>0</v>
      </c>
      <c r="BF408" s="144">
        <f>IF(N408="snížená",J408,0)</f>
        <v>0</v>
      </c>
      <c r="BG408" s="144">
        <f>IF(N408="zákl. přenesená",J408,0)</f>
        <v>0</v>
      </c>
      <c r="BH408" s="144">
        <f>IF(N408="sníž. přenesená",J408,0)</f>
        <v>0</v>
      </c>
      <c r="BI408" s="144">
        <f>IF(N408="nulová",J408,0)</f>
        <v>0</v>
      </c>
      <c r="BJ408" s="18" t="s">
        <v>80</v>
      </c>
      <c r="BK408" s="144">
        <f>ROUND(I408*H408,2)</f>
        <v>0</v>
      </c>
      <c r="BL408" s="18" t="s">
        <v>297</v>
      </c>
      <c r="BM408" s="143" t="s">
        <v>3718</v>
      </c>
    </row>
    <row r="409" spans="2:47" s="1" customFormat="1" ht="12">
      <c r="B409" s="33"/>
      <c r="D409" s="145" t="s">
        <v>218</v>
      </c>
      <c r="F409" s="146" t="s">
        <v>3717</v>
      </c>
      <c r="I409" s="147"/>
      <c r="L409" s="33"/>
      <c r="M409" s="148"/>
      <c r="T409" s="54"/>
      <c r="AT409" s="18" t="s">
        <v>218</v>
      </c>
      <c r="AU409" s="18" t="s">
        <v>82</v>
      </c>
    </row>
    <row r="410" spans="2:47" s="1" customFormat="1" ht="19.5">
      <c r="B410" s="33"/>
      <c r="D410" s="145" t="s">
        <v>418</v>
      </c>
      <c r="F410" s="181" t="s">
        <v>3709</v>
      </c>
      <c r="I410" s="147"/>
      <c r="L410" s="33"/>
      <c r="M410" s="148"/>
      <c r="T410" s="54"/>
      <c r="AT410" s="18" t="s">
        <v>418</v>
      </c>
      <c r="AU410" s="18" t="s">
        <v>82</v>
      </c>
    </row>
    <row r="411" spans="2:65" s="1" customFormat="1" ht="16.5" customHeight="1">
      <c r="B411" s="33"/>
      <c r="C411" s="132" t="s">
        <v>624</v>
      </c>
      <c r="D411" s="132" t="s">
        <v>212</v>
      </c>
      <c r="E411" s="133" t="s">
        <v>625</v>
      </c>
      <c r="F411" s="134" t="s">
        <v>626</v>
      </c>
      <c r="G411" s="135" t="s">
        <v>286</v>
      </c>
      <c r="H411" s="136">
        <v>0.584</v>
      </c>
      <c r="I411" s="137"/>
      <c r="J411" s="138">
        <f>ROUND(I411*H411,2)</f>
        <v>0</v>
      </c>
      <c r="K411" s="134" t="s">
        <v>216</v>
      </c>
      <c r="L411" s="33"/>
      <c r="M411" s="139" t="s">
        <v>19</v>
      </c>
      <c r="N411" s="140" t="s">
        <v>45</v>
      </c>
      <c r="P411" s="141">
        <f>O411*H411</f>
        <v>0</v>
      </c>
      <c r="Q411" s="141">
        <v>0</v>
      </c>
      <c r="R411" s="141">
        <f>Q411*H411</f>
        <v>0</v>
      </c>
      <c r="S411" s="141">
        <v>0</v>
      </c>
      <c r="T411" s="142">
        <f>S411*H411</f>
        <v>0</v>
      </c>
      <c r="AR411" s="143" t="s">
        <v>297</v>
      </c>
      <c r="AT411" s="143" t="s">
        <v>212</v>
      </c>
      <c r="AU411" s="143" t="s">
        <v>82</v>
      </c>
      <c r="AY411" s="18" t="s">
        <v>208</v>
      </c>
      <c r="BE411" s="144">
        <f>IF(N411="základní",J411,0)</f>
        <v>0</v>
      </c>
      <c r="BF411" s="144">
        <f>IF(N411="snížená",J411,0)</f>
        <v>0</v>
      </c>
      <c r="BG411" s="144">
        <f>IF(N411="zákl. přenesená",J411,0)</f>
        <v>0</v>
      </c>
      <c r="BH411" s="144">
        <f>IF(N411="sníž. přenesená",J411,0)</f>
        <v>0</v>
      </c>
      <c r="BI411" s="144">
        <f>IF(N411="nulová",J411,0)</f>
        <v>0</v>
      </c>
      <c r="BJ411" s="18" t="s">
        <v>80</v>
      </c>
      <c r="BK411" s="144">
        <f>ROUND(I411*H411,2)</f>
        <v>0</v>
      </c>
      <c r="BL411" s="18" t="s">
        <v>297</v>
      </c>
      <c r="BM411" s="143" t="s">
        <v>627</v>
      </c>
    </row>
    <row r="412" spans="2:47" s="1" customFormat="1" ht="19.5">
      <c r="B412" s="33"/>
      <c r="D412" s="145" t="s">
        <v>218</v>
      </c>
      <c r="F412" s="146" t="s">
        <v>628</v>
      </c>
      <c r="I412" s="147"/>
      <c r="L412" s="33"/>
      <c r="M412" s="148"/>
      <c r="T412" s="54"/>
      <c r="AT412" s="18" t="s">
        <v>218</v>
      </c>
      <c r="AU412" s="18" t="s">
        <v>82</v>
      </c>
    </row>
    <row r="413" spans="2:47" s="1" customFormat="1" ht="12">
      <c r="B413" s="33"/>
      <c r="D413" s="149" t="s">
        <v>220</v>
      </c>
      <c r="F413" s="150" t="s">
        <v>629</v>
      </c>
      <c r="I413" s="147"/>
      <c r="L413" s="33"/>
      <c r="M413" s="148"/>
      <c r="T413" s="54"/>
      <c r="AT413" s="18" t="s">
        <v>220</v>
      </c>
      <c r="AU413" s="18" t="s">
        <v>82</v>
      </c>
    </row>
    <row r="414" spans="2:51" s="13" customFormat="1" ht="12">
      <c r="B414" s="157"/>
      <c r="D414" s="145" t="s">
        <v>222</v>
      </c>
      <c r="E414" s="158" t="s">
        <v>19</v>
      </c>
      <c r="F414" s="159" t="s">
        <v>3719</v>
      </c>
      <c r="H414" s="160">
        <v>0.652</v>
      </c>
      <c r="I414" s="161"/>
      <c r="L414" s="157"/>
      <c r="M414" s="162"/>
      <c r="T414" s="163"/>
      <c r="AT414" s="158" t="s">
        <v>222</v>
      </c>
      <c r="AU414" s="158" t="s">
        <v>82</v>
      </c>
      <c r="AV414" s="13" t="s">
        <v>82</v>
      </c>
      <c r="AW414" s="13" t="s">
        <v>35</v>
      </c>
      <c r="AX414" s="13" t="s">
        <v>74</v>
      </c>
      <c r="AY414" s="158" t="s">
        <v>208</v>
      </c>
    </row>
    <row r="415" spans="2:51" s="13" customFormat="1" ht="12">
      <c r="B415" s="157"/>
      <c r="D415" s="145" t="s">
        <v>222</v>
      </c>
      <c r="E415" s="158" t="s">
        <v>19</v>
      </c>
      <c r="F415" s="159" t="s">
        <v>3720</v>
      </c>
      <c r="H415" s="160">
        <v>-0.068</v>
      </c>
      <c r="I415" s="161"/>
      <c r="L415" s="157"/>
      <c r="M415" s="162"/>
      <c r="T415" s="163"/>
      <c r="AT415" s="158" t="s">
        <v>222</v>
      </c>
      <c r="AU415" s="158" t="s">
        <v>82</v>
      </c>
      <c r="AV415" s="13" t="s">
        <v>82</v>
      </c>
      <c r="AW415" s="13" t="s">
        <v>35</v>
      </c>
      <c r="AX415" s="13" t="s">
        <v>74</v>
      </c>
      <c r="AY415" s="158" t="s">
        <v>208</v>
      </c>
    </row>
    <row r="416" spans="2:51" s="14" customFormat="1" ht="12">
      <c r="B416" s="164"/>
      <c r="D416" s="145" t="s">
        <v>222</v>
      </c>
      <c r="E416" s="165" t="s">
        <v>19</v>
      </c>
      <c r="F416" s="166" t="s">
        <v>226</v>
      </c>
      <c r="H416" s="167">
        <v>0.584</v>
      </c>
      <c r="I416" s="168"/>
      <c r="L416" s="164"/>
      <c r="M416" s="169"/>
      <c r="T416" s="170"/>
      <c r="AT416" s="165" t="s">
        <v>222</v>
      </c>
      <c r="AU416" s="165" t="s">
        <v>82</v>
      </c>
      <c r="AV416" s="14" t="s">
        <v>112</v>
      </c>
      <c r="AW416" s="14" t="s">
        <v>35</v>
      </c>
      <c r="AX416" s="14" t="s">
        <v>80</v>
      </c>
      <c r="AY416" s="165" t="s">
        <v>208</v>
      </c>
    </row>
    <row r="417" spans="2:63" s="11" customFormat="1" ht="22.9" customHeight="1">
      <c r="B417" s="120"/>
      <c r="D417" s="121" t="s">
        <v>73</v>
      </c>
      <c r="E417" s="130" t="s">
        <v>3721</v>
      </c>
      <c r="F417" s="130" t="s">
        <v>3722</v>
      </c>
      <c r="I417" s="123"/>
      <c r="J417" s="131">
        <f>BK417</f>
        <v>0</v>
      </c>
      <c r="L417" s="120"/>
      <c r="M417" s="125"/>
      <c r="P417" s="126">
        <f>SUM(P418:P429)</f>
        <v>0</v>
      </c>
      <c r="R417" s="126">
        <f>SUM(R418:R429)</f>
        <v>0.1169</v>
      </c>
      <c r="T417" s="127">
        <f>SUM(T418:T429)</f>
        <v>0</v>
      </c>
      <c r="AR417" s="121" t="s">
        <v>82</v>
      </c>
      <c r="AT417" s="128" t="s">
        <v>73</v>
      </c>
      <c r="AU417" s="128" t="s">
        <v>80</v>
      </c>
      <c r="AY417" s="121" t="s">
        <v>208</v>
      </c>
      <c r="BK417" s="129">
        <f>SUM(BK418:BK429)</f>
        <v>0</v>
      </c>
    </row>
    <row r="418" spans="2:65" s="1" customFormat="1" ht="16.5" customHeight="1">
      <c r="B418" s="33"/>
      <c r="C418" s="132" t="s">
        <v>713</v>
      </c>
      <c r="D418" s="132" t="s">
        <v>212</v>
      </c>
      <c r="E418" s="133" t="s">
        <v>3723</v>
      </c>
      <c r="F418" s="134" t="s">
        <v>3724</v>
      </c>
      <c r="G418" s="135" t="s">
        <v>548</v>
      </c>
      <c r="H418" s="136">
        <v>3</v>
      </c>
      <c r="I418" s="137"/>
      <c r="J418" s="138">
        <f>ROUND(I418*H418,2)</f>
        <v>0</v>
      </c>
      <c r="K418" s="134" t="s">
        <v>216</v>
      </c>
      <c r="L418" s="33"/>
      <c r="M418" s="139" t="s">
        <v>19</v>
      </c>
      <c r="N418" s="140" t="s">
        <v>45</v>
      </c>
      <c r="P418" s="141">
        <f>O418*H418</f>
        <v>0</v>
      </c>
      <c r="Q418" s="141">
        <v>0.0156</v>
      </c>
      <c r="R418" s="141">
        <f>Q418*H418</f>
        <v>0.046799999999999994</v>
      </c>
      <c r="S418" s="141">
        <v>0</v>
      </c>
      <c r="T418" s="142">
        <f>S418*H418</f>
        <v>0</v>
      </c>
      <c r="AR418" s="143" t="s">
        <v>297</v>
      </c>
      <c r="AT418" s="143" t="s">
        <v>212</v>
      </c>
      <c r="AU418" s="143" t="s">
        <v>82</v>
      </c>
      <c r="AY418" s="18" t="s">
        <v>208</v>
      </c>
      <c r="BE418" s="144">
        <f>IF(N418="základní",J418,0)</f>
        <v>0</v>
      </c>
      <c r="BF418" s="144">
        <f>IF(N418="snížená",J418,0)</f>
        <v>0</v>
      </c>
      <c r="BG418" s="144">
        <f>IF(N418="zákl. přenesená",J418,0)</f>
        <v>0</v>
      </c>
      <c r="BH418" s="144">
        <f>IF(N418="sníž. přenesená",J418,0)</f>
        <v>0</v>
      </c>
      <c r="BI418" s="144">
        <f>IF(N418="nulová",J418,0)</f>
        <v>0</v>
      </c>
      <c r="BJ418" s="18" t="s">
        <v>80</v>
      </c>
      <c r="BK418" s="144">
        <f>ROUND(I418*H418,2)</f>
        <v>0</v>
      </c>
      <c r="BL418" s="18" t="s">
        <v>297</v>
      </c>
      <c r="BM418" s="143" t="s">
        <v>3725</v>
      </c>
    </row>
    <row r="419" spans="2:47" s="1" customFormat="1" ht="12">
      <c r="B419" s="33"/>
      <c r="D419" s="145" t="s">
        <v>218</v>
      </c>
      <c r="F419" s="146" t="s">
        <v>3726</v>
      </c>
      <c r="I419" s="147"/>
      <c r="L419" s="33"/>
      <c r="M419" s="148"/>
      <c r="T419" s="54"/>
      <c r="AT419" s="18" t="s">
        <v>218</v>
      </c>
      <c r="AU419" s="18" t="s">
        <v>82</v>
      </c>
    </row>
    <row r="420" spans="2:47" s="1" customFormat="1" ht="12">
      <c r="B420" s="33"/>
      <c r="D420" s="149" t="s">
        <v>220</v>
      </c>
      <c r="F420" s="150" t="s">
        <v>3727</v>
      </c>
      <c r="I420" s="147"/>
      <c r="L420" s="33"/>
      <c r="M420" s="148"/>
      <c r="T420" s="54"/>
      <c r="AT420" s="18" t="s">
        <v>220</v>
      </c>
      <c r="AU420" s="18" t="s">
        <v>82</v>
      </c>
    </row>
    <row r="421" spans="2:65" s="1" customFormat="1" ht="21.75" customHeight="1">
      <c r="B421" s="33"/>
      <c r="C421" s="132" t="s">
        <v>2082</v>
      </c>
      <c r="D421" s="132" t="s">
        <v>212</v>
      </c>
      <c r="E421" s="133" t="s">
        <v>3728</v>
      </c>
      <c r="F421" s="134" t="s">
        <v>3729</v>
      </c>
      <c r="G421" s="135" t="s">
        <v>548</v>
      </c>
      <c r="H421" s="136">
        <v>4</v>
      </c>
      <c r="I421" s="137"/>
      <c r="J421" s="138">
        <f>ROUND(I421*H421,2)</f>
        <v>0</v>
      </c>
      <c r="K421" s="134" t="s">
        <v>216</v>
      </c>
      <c r="L421" s="33"/>
      <c r="M421" s="139" t="s">
        <v>19</v>
      </c>
      <c r="N421" s="140" t="s">
        <v>45</v>
      </c>
      <c r="P421" s="141">
        <f>O421*H421</f>
        <v>0</v>
      </c>
      <c r="Q421" s="141">
        <v>0.01665</v>
      </c>
      <c r="R421" s="141">
        <f>Q421*H421</f>
        <v>0.0666</v>
      </c>
      <c r="S421" s="141">
        <v>0</v>
      </c>
      <c r="T421" s="142">
        <f>S421*H421</f>
        <v>0</v>
      </c>
      <c r="AR421" s="143" t="s">
        <v>297</v>
      </c>
      <c r="AT421" s="143" t="s">
        <v>212</v>
      </c>
      <c r="AU421" s="143" t="s">
        <v>82</v>
      </c>
      <c r="AY421" s="18" t="s">
        <v>208</v>
      </c>
      <c r="BE421" s="144">
        <f>IF(N421="základní",J421,0)</f>
        <v>0</v>
      </c>
      <c r="BF421" s="144">
        <f>IF(N421="snížená",J421,0)</f>
        <v>0</v>
      </c>
      <c r="BG421" s="144">
        <f>IF(N421="zákl. přenesená",J421,0)</f>
        <v>0</v>
      </c>
      <c r="BH421" s="144">
        <f>IF(N421="sníž. přenesená",J421,0)</f>
        <v>0</v>
      </c>
      <c r="BI421" s="144">
        <f>IF(N421="nulová",J421,0)</f>
        <v>0</v>
      </c>
      <c r="BJ421" s="18" t="s">
        <v>80</v>
      </c>
      <c r="BK421" s="144">
        <f>ROUND(I421*H421,2)</f>
        <v>0</v>
      </c>
      <c r="BL421" s="18" t="s">
        <v>297</v>
      </c>
      <c r="BM421" s="143" t="s">
        <v>3730</v>
      </c>
    </row>
    <row r="422" spans="2:47" s="1" customFormat="1" ht="19.5">
      <c r="B422" s="33"/>
      <c r="D422" s="145" t="s">
        <v>218</v>
      </c>
      <c r="F422" s="146" t="s">
        <v>3731</v>
      </c>
      <c r="I422" s="147"/>
      <c r="L422" s="33"/>
      <c r="M422" s="148"/>
      <c r="T422" s="54"/>
      <c r="AT422" s="18" t="s">
        <v>218</v>
      </c>
      <c r="AU422" s="18" t="s">
        <v>82</v>
      </c>
    </row>
    <row r="423" spans="2:47" s="1" customFormat="1" ht="12">
      <c r="B423" s="33"/>
      <c r="D423" s="149" t="s">
        <v>220</v>
      </c>
      <c r="F423" s="150" t="s">
        <v>3732</v>
      </c>
      <c r="I423" s="147"/>
      <c r="L423" s="33"/>
      <c r="M423" s="148"/>
      <c r="T423" s="54"/>
      <c r="AT423" s="18" t="s">
        <v>220</v>
      </c>
      <c r="AU423" s="18" t="s">
        <v>82</v>
      </c>
    </row>
    <row r="424" spans="2:65" s="1" customFormat="1" ht="16.5" customHeight="1">
      <c r="B424" s="33"/>
      <c r="C424" s="132" t="s">
        <v>2092</v>
      </c>
      <c r="D424" s="132" t="s">
        <v>212</v>
      </c>
      <c r="E424" s="133" t="s">
        <v>3733</v>
      </c>
      <c r="F424" s="134" t="s">
        <v>3734</v>
      </c>
      <c r="G424" s="135" t="s">
        <v>548</v>
      </c>
      <c r="H424" s="136">
        <v>7</v>
      </c>
      <c r="I424" s="137"/>
      <c r="J424" s="138">
        <f>ROUND(I424*H424,2)</f>
        <v>0</v>
      </c>
      <c r="K424" s="134" t="s">
        <v>216</v>
      </c>
      <c r="L424" s="33"/>
      <c r="M424" s="139" t="s">
        <v>19</v>
      </c>
      <c r="N424" s="140" t="s">
        <v>45</v>
      </c>
      <c r="P424" s="141">
        <f>O424*H424</f>
        <v>0</v>
      </c>
      <c r="Q424" s="141">
        <v>0.0005</v>
      </c>
      <c r="R424" s="141">
        <f>Q424*H424</f>
        <v>0.0035</v>
      </c>
      <c r="S424" s="141">
        <v>0</v>
      </c>
      <c r="T424" s="142">
        <f>S424*H424</f>
        <v>0</v>
      </c>
      <c r="AR424" s="143" t="s">
        <v>297</v>
      </c>
      <c r="AT424" s="143" t="s">
        <v>212</v>
      </c>
      <c r="AU424" s="143" t="s">
        <v>82</v>
      </c>
      <c r="AY424" s="18" t="s">
        <v>208</v>
      </c>
      <c r="BE424" s="144">
        <f>IF(N424="základní",J424,0)</f>
        <v>0</v>
      </c>
      <c r="BF424" s="144">
        <f>IF(N424="snížená",J424,0)</f>
        <v>0</v>
      </c>
      <c r="BG424" s="144">
        <f>IF(N424="zákl. přenesená",J424,0)</f>
        <v>0</v>
      </c>
      <c r="BH424" s="144">
        <f>IF(N424="sníž. přenesená",J424,0)</f>
        <v>0</v>
      </c>
      <c r="BI424" s="144">
        <f>IF(N424="nulová",J424,0)</f>
        <v>0</v>
      </c>
      <c r="BJ424" s="18" t="s">
        <v>80</v>
      </c>
      <c r="BK424" s="144">
        <f>ROUND(I424*H424,2)</f>
        <v>0</v>
      </c>
      <c r="BL424" s="18" t="s">
        <v>297</v>
      </c>
      <c r="BM424" s="143" t="s">
        <v>3735</v>
      </c>
    </row>
    <row r="425" spans="2:47" s="1" customFormat="1" ht="12">
      <c r="B425" s="33"/>
      <c r="D425" s="145" t="s">
        <v>218</v>
      </c>
      <c r="F425" s="146" t="s">
        <v>3736</v>
      </c>
      <c r="I425" s="147"/>
      <c r="L425" s="33"/>
      <c r="M425" s="148"/>
      <c r="T425" s="54"/>
      <c r="AT425" s="18" t="s">
        <v>218</v>
      </c>
      <c r="AU425" s="18" t="s">
        <v>82</v>
      </c>
    </row>
    <row r="426" spans="2:47" s="1" customFormat="1" ht="12">
      <c r="B426" s="33"/>
      <c r="D426" s="149" t="s">
        <v>220</v>
      </c>
      <c r="F426" s="150" t="s">
        <v>3737</v>
      </c>
      <c r="I426" s="147"/>
      <c r="L426" s="33"/>
      <c r="M426" s="148"/>
      <c r="T426" s="54"/>
      <c r="AT426" s="18" t="s">
        <v>220</v>
      </c>
      <c r="AU426" s="18" t="s">
        <v>82</v>
      </c>
    </row>
    <row r="427" spans="2:65" s="1" customFormat="1" ht="16.5" customHeight="1">
      <c r="B427" s="33"/>
      <c r="C427" s="132" t="s">
        <v>2110</v>
      </c>
      <c r="D427" s="132" t="s">
        <v>212</v>
      </c>
      <c r="E427" s="133" t="s">
        <v>3738</v>
      </c>
      <c r="F427" s="134" t="s">
        <v>3739</v>
      </c>
      <c r="G427" s="135" t="s">
        <v>286</v>
      </c>
      <c r="H427" s="136">
        <v>0.117</v>
      </c>
      <c r="I427" s="137"/>
      <c r="J427" s="138">
        <f>ROUND(I427*H427,2)</f>
        <v>0</v>
      </c>
      <c r="K427" s="134" t="s">
        <v>216</v>
      </c>
      <c r="L427" s="33"/>
      <c r="M427" s="139" t="s">
        <v>19</v>
      </c>
      <c r="N427" s="140" t="s">
        <v>45</v>
      </c>
      <c r="P427" s="141">
        <f>O427*H427</f>
        <v>0</v>
      </c>
      <c r="Q427" s="141">
        <v>0</v>
      </c>
      <c r="R427" s="141">
        <f>Q427*H427</f>
        <v>0</v>
      </c>
      <c r="S427" s="141">
        <v>0</v>
      </c>
      <c r="T427" s="142">
        <f>S427*H427</f>
        <v>0</v>
      </c>
      <c r="AR427" s="143" t="s">
        <v>297</v>
      </c>
      <c r="AT427" s="143" t="s">
        <v>212</v>
      </c>
      <c r="AU427" s="143" t="s">
        <v>82</v>
      </c>
      <c r="AY427" s="18" t="s">
        <v>208</v>
      </c>
      <c r="BE427" s="144">
        <f>IF(N427="základní",J427,0)</f>
        <v>0</v>
      </c>
      <c r="BF427" s="144">
        <f>IF(N427="snížená",J427,0)</f>
        <v>0</v>
      </c>
      <c r="BG427" s="144">
        <f>IF(N427="zákl. přenesená",J427,0)</f>
        <v>0</v>
      </c>
      <c r="BH427" s="144">
        <f>IF(N427="sníž. přenesená",J427,0)</f>
        <v>0</v>
      </c>
      <c r="BI427" s="144">
        <f>IF(N427="nulová",J427,0)</f>
        <v>0</v>
      </c>
      <c r="BJ427" s="18" t="s">
        <v>80</v>
      </c>
      <c r="BK427" s="144">
        <f>ROUND(I427*H427,2)</f>
        <v>0</v>
      </c>
      <c r="BL427" s="18" t="s">
        <v>297</v>
      </c>
      <c r="BM427" s="143" t="s">
        <v>3740</v>
      </c>
    </row>
    <row r="428" spans="2:47" s="1" customFormat="1" ht="19.5">
      <c r="B428" s="33"/>
      <c r="D428" s="145" t="s">
        <v>218</v>
      </c>
      <c r="F428" s="146" t="s">
        <v>3741</v>
      </c>
      <c r="I428" s="147"/>
      <c r="L428" s="33"/>
      <c r="M428" s="148"/>
      <c r="T428" s="54"/>
      <c r="AT428" s="18" t="s">
        <v>218</v>
      </c>
      <c r="AU428" s="18" t="s">
        <v>82</v>
      </c>
    </row>
    <row r="429" spans="2:47" s="1" customFormat="1" ht="12">
      <c r="B429" s="33"/>
      <c r="D429" s="149" t="s">
        <v>220</v>
      </c>
      <c r="F429" s="150" t="s">
        <v>3742</v>
      </c>
      <c r="I429" s="147"/>
      <c r="L429" s="33"/>
      <c r="M429" s="148"/>
      <c r="T429" s="54"/>
      <c r="AT429" s="18" t="s">
        <v>220</v>
      </c>
      <c r="AU429" s="18" t="s">
        <v>82</v>
      </c>
    </row>
    <row r="430" spans="2:63" s="11" customFormat="1" ht="25.9" customHeight="1">
      <c r="B430" s="120"/>
      <c r="D430" s="121" t="s">
        <v>73</v>
      </c>
      <c r="E430" s="122" t="s">
        <v>630</v>
      </c>
      <c r="F430" s="122" t="s">
        <v>631</v>
      </c>
      <c r="I430" s="123"/>
      <c r="J430" s="124">
        <f>BK430</f>
        <v>0</v>
      </c>
      <c r="L430" s="120"/>
      <c r="M430" s="125"/>
      <c r="P430" s="126">
        <f>SUM(P431:P436)</f>
        <v>0</v>
      </c>
      <c r="R430" s="126">
        <f>SUM(R431:R436)</f>
        <v>0</v>
      </c>
      <c r="T430" s="127">
        <f>SUM(T431:T436)</f>
        <v>0</v>
      </c>
      <c r="AR430" s="121" t="s">
        <v>112</v>
      </c>
      <c r="AT430" s="128" t="s">
        <v>73</v>
      </c>
      <c r="AU430" s="128" t="s">
        <v>74</v>
      </c>
      <c r="AY430" s="121" t="s">
        <v>208</v>
      </c>
      <c r="BK430" s="129">
        <f>SUM(BK431:BK436)</f>
        <v>0</v>
      </c>
    </row>
    <row r="431" spans="2:65" s="1" customFormat="1" ht="16.5" customHeight="1">
      <c r="B431" s="33"/>
      <c r="C431" s="132" t="s">
        <v>632</v>
      </c>
      <c r="D431" s="132" t="s">
        <v>212</v>
      </c>
      <c r="E431" s="133" t="s">
        <v>633</v>
      </c>
      <c r="F431" s="134" t="s">
        <v>634</v>
      </c>
      <c r="G431" s="135" t="s">
        <v>635</v>
      </c>
      <c r="H431" s="136">
        <v>95</v>
      </c>
      <c r="I431" s="137"/>
      <c r="J431" s="138">
        <f>ROUND(I431*H431,2)</f>
        <v>0</v>
      </c>
      <c r="K431" s="134" t="s">
        <v>216</v>
      </c>
      <c r="L431" s="33"/>
      <c r="M431" s="139" t="s">
        <v>19</v>
      </c>
      <c r="N431" s="140" t="s">
        <v>45</v>
      </c>
      <c r="P431" s="141">
        <f>O431*H431</f>
        <v>0</v>
      </c>
      <c r="Q431" s="141">
        <v>0</v>
      </c>
      <c r="R431" s="141">
        <f>Q431*H431</f>
        <v>0</v>
      </c>
      <c r="S431" s="141">
        <v>0</v>
      </c>
      <c r="T431" s="142">
        <f>S431*H431</f>
        <v>0</v>
      </c>
      <c r="AR431" s="143" t="s">
        <v>636</v>
      </c>
      <c r="AT431" s="143" t="s">
        <v>212</v>
      </c>
      <c r="AU431" s="143" t="s">
        <v>80</v>
      </c>
      <c r="AY431" s="18" t="s">
        <v>208</v>
      </c>
      <c r="BE431" s="144">
        <f>IF(N431="základní",J431,0)</f>
        <v>0</v>
      </c>
      <c r="BF431" s="144">
        <f>IF(N431="snížená",J431,0)</f>
        <v>0</v>
      </c>
      <c r="BG431" s="144">
        <f>IF(N431="zákl. přenesená",J431,0)</f>
        <v>0</v>
      </c>
      <c r="BH431" s="144">
        <f>IF(N431="sníž. přenesená",J431,0)</f>
        <v>0</v>
      </c>
      <c r="BI431" s="144">
        <f>IF(N431="nulová",J431,0)</f>
        <v>0</v>
      </c>
      <c r="BJ431" s="18" t="s">
        <v>80</v>
      </c>
      <c r="BK431" s="144">
        <f>ROUND(I431*H431,2)</f>
        <v>0</v>
      </c>
      <c r="BL431" s="18" t="s">
        <v>636</v>
      </c>
      <c r="BM431" s="143" t="s">
        <v>637</v>
      </c>
    </row>
    <row r="432" spans="2:47" s="1" customFormat="1" ht="12">
      <c r="B432" s="33"/>
      <c r="D432" s="145" t="s">
        <v>218</v>
      </c>
      <c r="F432" s="146" t="s">
        <v>638</v>
      </c>
      <c r="I432" s="147"/>
      <c r="L432" s="33"/>
      <c r="M432" s="148"/>
      <c r="T432" s="54"/>
      <c r="AT432" s="18" t="s">
        <v>218</v>
      </c>
      <c r="AU432" s="18" t="s">
        <v>80</v>
      </c>
    </row>
    <row r="433" spans="2:47" s="1" customFormat="1" ht="12">
      <c r="B433" s="33"/>
      <c r="D433" s="149" t="s">
        <v>220</v>
      </c>
      <c r="F433" s="150" t="s">
        <v>639</v>
      </c>
      <c r="I433" s="147"/>
      <c r="L433" s="33"/>
      <c r="M433" s="148"/>
      <c r="T433" s="54"/>
      <c r="AT433" s="18" t="s">
        <v>220</v>
      </c>
      <c r="AU433" s="18" t="s">
        <v>80</v>
      </c>
    </row>
    <row r="434" spans="2:51" s="13" customFormat="1" ht="12">
      <c r="B434" s="157"/>
      <c r="D434" s="145" t="s">
        <v>222</v>
      </c>
      <c r="E434" s="158" t="s">
        <v>19</v>
      </c>
      <c r="F434" s="159" t="s">
        <v>660</v>
      </c>
      <c r="H434" s="160">
        <v>100</v>
      </c>
      <c r="I434" s="161"/>
      <c r="L434" s="157"/>
      <c r="M434" s="162"/>
      <c r="T434" s="163"/>
      <c r="AT434" s="158" t="s">
        <v>222</v>
      </c>
      <c r="AU434" s="158" t="s">
        <v>80</v>
      </c>
      <c r="AV434" s="13" t="s">
        <v>82</v>
      </c>
      <c r="AW434" s="13" t="s">
        <v>35</v>
      </c>
      <c r="AX434" s="13" t="s">
        <v>74</v>
      </c>
      <c r="AY434" s="158" t="s">
        <v>208</v>
      </c>
    </row>
    <row r="435" spans="2:51" s="13" customFormat="1" ht="12">
      <c r="B435" s="157"/>
      <c r="D435" s="145" t="s">
        <v>222</v>
      </c>
      <c r="E435" s="158" t="s">
        <v>19</v>
      </c>
      <c r="F435" s="159" t="s">
        <v>3743</v>
      </c>
      <c r="H435" s="160">
        <v>-5</v>
      </c>
      <c r="I435" s="161"/>
      <c r="L435" s="157"/>
      <c r="M435" s="162"/>
      <c r="T435" s="163"/>
      <c r="AT435" s="158" t="s">
        <v>222</v>
      </c>
      <c r="AU435" s="158" t="s">
        <v>80</v>
      </c>
      <c r="AV435" s="13" t="s">
        <v>82</v>
      </c>
      <c r="AW435" s="13" t="s">
        <v>35</v>
      </c>
      <c r="AX435" s="13" t="s">
        <v>74</v>
      </c>
      <c r="AY435" s="158" t="s">
        <v>208</v>
      </c>
    </row>
    <row r="436" spans="2:51" s="14" customFormat="1" ht="12">
      <c r="B436" s="164"/>
      <c r="D436" s="145" t="s">
        <v>222</v>
      </c>
      <c r="E436" s="165" t="s">
        <v>19</v>
      </c>
      <c r="F436" s="166" t="s">
        <v>226</v>
      </c>
      <c r="H436" s="167">
        <v>95</v>
      </c>
      <c r="I436" s="168"/>
      <c r="L436" s="164"/>
      <c r="M436" s="185"/>
      <c r="N436" s="186"/>
      <c r="O436" s="186"/>
      <c r="P436" s="186"/>
      <c r="Q436" s="186"/>
      <c r="R436" s="186"/>
      <c r="S436" s="186"/>
      <c r="T436" s="187"/>
      <c r="AT436" s="165" t="s">
        <v>222</v>
      </c>
      <c r="AU436" s="165" t="s">
        <v>80</v>
      </c>
      <c r="AV436" s="14" t="s">
        <v>112</v>
      </c>
      <c r="AW436" s="14" t="s">
        <v>35</v>
      </c>
      <c r="AX436" s="14" t="s">
        <v>80</v>
      </c>
      <c r="AY436" s="165" t="s">
        <v>208</v>
      </c>
    </row>
    <row r="437" spans="2:12" s="1" customFormat="1" ht="6.95" customHeight="1">
      <c r="B437" s="42"/>
      <c r="C437" s="43"/>
      <c r="D437" s="43"/>
      <c r="E437" s="43"/>
      <c r="F437" s="43"/>
      <c r="G437" s="43"/>
      <c r="H437" s="43"/>
      <c r="I437" s="43"/>
      <c r="J437" s="43"/>
      <c r="K437" s="43"/>
      <c r="L437" s="33"/>
    </row>
  </sheetData>
  <sheetProtection algorithmName="SHA-512" hashValue="e2ntY6/BejLYwJUyA30Oxa/DCnkHc9yYAEbduIxOWKz7ITD01GFx/Bw/l5VKLS4hiTu8E9aKGqLcmFJ3pdq8UQ==" saltValue="eathm7Cr0w8HFFjUDpinkswB2A6WE+7Kpc1nkub438qp0q272uSRfeVCPCH3t5g+x2lbAkeOOL6f31zV9hE1ww==" spinCount="100000" sheet="1" objects="1" scenarios="1" formatColumns="0" formatRows="0" autoFilter="0"/>
  <autoFilter ref="C101:K436"/>
  <mergeCells count="15">
    <mergeCell ref="E88:H88"/>
    <mergeCell ref="E92:H92"/>
    <mergeCell ref="E90:H90"/>
    <mergeCell ref="E94:H9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hyperlinks>
    <hyperlink ref="F107" r:id="rId1" display="https://podminky.urs.cz/item/CS_URS_2022_01/132251102"/>
    <hyperlink ref="F113" r:id="rId2" display="https://podminky.urs.cz/item/CS_URS_2022_01/133251101"/>
    <hyperlink ref="F117" r:id="rId3" display="https://podminky.urs.cz/item/CS_URS_2022_01/162751117"/>
    <hyperlink ref="F120" r:id="rId4" display="https://podminky.urs.cz/item/CS_URS_2022_01/171152501"/>
    <hyperlink ref="F124" r:id="rId5" display="https://podminky.urs.cz/item/CS_URS_2022_01/171201221"/>
    <hyperlink ref="F128" r:id="rId6" display="https://podminky.urs.cz/item/CS_URS_2022_01/171251201"/>
    <hyperlink ref="F132" r:id="rId7" display="https://podminky.urs.cz/item/CS_URS_2022_01/174151101"/>
    <hyperlink ref="F136" r:id="rId8" display="https://podminky.urs.cz/item/CS_URS_2022_01/175151101"/>
    <hyperlink ref="F144" r:id="rId9" display="https://podminky.urs.cz/item/CS_URS_2022_01/451573111"/>
    <hyperlink ref="F149" r:id="rId10" display="https://podminky.urs.cz/item/CS_URS_2022_01/871171211"/>
    <hyperlink ref="F160" r:id="rId11" display="https://podminky.urs.cz/item/CS_URS_2022_01/998271201"/>
    <hyperlink ref="F165" r:id="rId12" display="https://podminky.urs.cz/item/CS_URS_2022_01/721173401"/>
    <hyperlink ref="F171" r:id="rId13" display="https://podminky.urs.cz/item/CS_URS_2022_01/721173402"/>
    <hyperlink ref="F177" r:id="rId14" display="https://podminky.urs.cz/item/CS_URS_2022_01/721174024"/>
    <hyperlink ref="F181" r:id="rId15" display="https://podminky.urs.cz/item/CS_URS_2022_01/721174025"/>
    <hyperlink ref="F188" r:id="rId16" display="https://podminky.urs.cz/item/CS_URS_2022_01/721174042"/>
    <hyperlink ref="F192" r:id="rId17" display="https://podminky.urs.cz/item/CS_URS_2022_01/721174043"/>
    <hyperlink ref="F198" r:id="rId18" display="https://podminky.urs.cz/item/CS_URS_2022_01/721174044"/>
    <hyperlink ref="F202" r:id="rId19" display="https://podminky.urs.cz/item/CS_URS_2022_01/721174045"/>
    <hyperlink ref="F206" r:id="rId20" display="https://podminky.urs.cz/item/CS_URS_2022_01/721174055"/>
    <hyperlink ref="F210" r:id="rId21" display="https://podminky.urs.cz/item/CS_URS_2022_01/721174063"/>
    <hyperlink ref="F213" r:id="rId22" display="https://podminky.urs.cz/item/CS_URS_2022_01/721175232"/>
    <hyperlink ref="F217" r:id="rId23" display="https://podminky.urs.cz/item/CS_URS_2022_01/721211401"/>
    <hyperlink ref="F220" r:id="rId24" display="https://podminky.urs.cz/item/CS_URS_2022_01/721233212"/>
    <hyperlink ref="F223" r:id="rId25" display="https://podminky.urs.cz/item/CS_URS_2022_01/721241102"/>
    <hyperlink ref="F226" r:id="rId26" display="https://podminky.urs.cz/item/CS_URS_2022_01/721273153"/>
    <hyperlink ref="F229" r:id="rId27" display="https://podminky.urs.cz/item/CS_URS_2022_01/721290111"/>
    <hyperlink ref="F240" r:id="rId28" display="https://podminky.urs.cz/item/CS_URS_2022_01/998721103"/>
    <hyperlink ref="F247" r:id="rId29" display="https://podminky.urs.cz/item/CS_URS_2022_01/722174022"/>
    <hyperlink ref="F257" r:id="rId30" display="https://podminky.urs.cz/item/CS_URS_2022_01/722174023"/>
    <hyperlink ref="F265" r:id="rId31" display="https://podminky.urs.cz/item/CS_URS_2022_01/722174024"/>
    <hyperlink ref="F271" r:id="rId32" display="https://podminky.urs.cz/item/CS_URS_2022_01/722174025"/>
    <hyperlink ref="F275" r:id="rId33" display="https://podminky.urs.cz/item/CS_URS_2022_01/722181251"/>
    <hyperlink ref="F281" r:id="rId34" display="https://podminky.urs.cz/item/CS_URS_2022_01/722181252"/>
    <hyperlink ref="F285" r:id="rId35" display="https://podminky.urs.cz/item/CS_URS_2022_01/722224152"/>
    <hyperlink ref="F288" r:id="rId36" display="https://podminky.urs.cz/item/CS_URS_2022_01/722290215"/>
    <hyperlink ref="F291" r:id="rId37" display="https://podminky.urs.cz/item/CS_URS_2022_01/722290234"/>
    <hyperlink ref="F302" r:id="rId38" display="https://podminky.urs.cz/item/CS_URS_2022_01/998722103"/>
    <hyperlink ref="F309" r:id="rId39" display="https://podminky.urs.cz/item/CS_URS_2022_01/725112022"/>
    <hyperlink ref="F312" r:id="rId40" display="https://podminky.urs.cz/item/CS_URS_2022_01/725112173"/>
    <hyperlink ref="F315" r:id="rId41" display="https://podminky.urs.cz/item/CS_URS_2022_01/725121502"/>
    <hyperlink ref="F318" r:id="rId42" display="https://podminky.urs.cz/item/CS_URS_2022_01/725211603"/>
    <hyperlink ref="F321" r:id="rId43" display="https://podminky.urs.cz/item/CS_URS_2022_01/725211681"/>
    <hyperlink ref="F324" r:id="rId44" display="https://podminky.urs.cz/item/CS_URS_2022_01/725241128"/>
    <hyperlink ref="F327" r:id="rId45" display="https://podminky.urs.cz/item/CS_URS_2022_01/725244215"/>
    <hyperlink ref="F330" r:id="rId46" display="https://podminky.urs.cz/item/CS_URS_2022_01/725291708"/>
    <hyperlink ref="F333" r:id="rId47" display="https://podminky.urs.cz/item/CS_URS_2022_01/725291722"/>
    <hyperlink ref="F336" r:id="rId48" display="https://podminky.urs.cz/item/CS_URS_2022_01/725311121"/>
    <hyperlink ref="F342" r:id="rId49" display="https://podminky.urs.cz/item/CS_URS_2022_01/725311131"/>
    <hyperlink ref="F345" r:id="rId50" display="https://podminky.urs.cz/item/CS_URS_2022_01/725331111"/>
    <hyperlink ref="F348" r:id="rId51" display="https://podminky.urs.cz/item/CS_URS_2022_01/725813111"/>
    <hyperlink ref="F366" r:id="rId52" display="https://podminky.urs.cz/item/CS_URS_2022_01/725821325"/>
    <hyperlink ref="F372" r:id="rId53" display="https://podminky.urs.cz/item/CS_URS_2022_01/725822611"/>
    <hyperlink ref="F375" r:id="rId54" display="https://podminky.urs.cz/item/CS_URS_2022_01/725839202"/>
    <hyperlink ref="F380" r:id="rId55" display="https://podminky.urs.cz/item/CS_URS_2022_01/725851305"/>
    <hyperlink ref="F386" r:id="rId56" display="https://podminky.urs.cz/item/CS_URS_2022_01/725851325"/>
    <hyperlink ref="F389" r:id="rId57" display="https://podminky.urs.cz/item/CS_URS_2022_01/725861101"/>
    <hyperlink ref="F392" r:id="rId58" display="https://podminky.urs.cz/item/CS_URS_2022_01/725862103"/>
    <hyperlink ref="F398" r:id="rId59" display="https://podminky.urs.cz/item/CS_URS_2022_01/725865411"/>
    <hyperlink ref="F413" r:id="rId60" display="https://podminky.urs.cz/item/CS_URS_2022_01/998725103"/>
    <hyperlink ref="F420" r:id="rId61" display="https://podminky.urs.cz/item/CS_URS_2022_01/726131021"/>
    <hyperlink ref="F423" r:id="rId62" display="https://podminky.urs.cz/item/CS_URS_2022_01/726131041"/>
    <hyperlink ref="F426" r:id="rId63" display="https://podminky.urs.cz/item/CS_URS_2022_01/726191002"/>
    <hyperlink ref="F429" r:id="rId64" display="https://podminky.urs.cz/item/CS_URS_2022_01/998726113"/>
    <hyperlink ref="F433" r:id="rId65" display="https://podminky.urs.cz/item/CS_URS_2022_01/HZS249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6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2:BM23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158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171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2" t="str">
        <f>'Rekapitulace stavby'!K6</f>
        <v>Přístavba objektu SOŠ a SOU Kladno</v>
      </c>
      <c r="F7" s="333"/>
      <c r="G7" s="333"/>
      <c r="H7" s="333"/>
      <c r="L7" s="21"/>
    </row>
    <row r="8" spans="2:12" ht="12.75">
      <c r="B8" s="21"/>
      <c r="D8" s="28" t="s">
        <v>172</v>
      </c>
      <c r="L8" s="21"/>
    </row>
    <row r="9" spans="2:12" ht="16.5" customHeight="1">
      <c r="B9" s="21"/>
      <c r="E9" s="332" t="s">
        <v>1576</v>
      </c>
      <c r="F9" s="310"/>
      <c r="G9" s="310"/>
      <c r="H9" s="310"/>
      <c r="L9" s="21"/>
    </row>
    <row r="10" spans="2:12" ht="12" customHeight="1">
      <c r="B10" s="21"/>
      <c r="D10" s="28" t="s">
        <v>174</v>
      </c>
      <c r="L10" s="21"/>
    </row>
    <row r="11" spans="2:12" s="1" customFormat="1" ht="16.5" customHeight="1">
      <c r="B11" s="33"/>
      <c r="E11" s="319" t="s">
        <v>175</v>
      </c>
      <c r="F11" s="334"/>
      <c r="G11" s="334"/>
      <c r="H11" s="334"/>
      <c r="L11" s="33"/>
    </row>
    <row r="12" spans="2:12" s="1" customFormat="1" ht="12" customHeight="1">
      <c r="B12" s="33"/>
      <c r="D12" s="28" t="s">
        <v>176</v>
      </c>
      <c r="L12" s="33"/>
    </row>
    <row r="13" spans="2:12" s="1" customFormat="1" ht="16.5" customHeight="1">
      <c r="B13" s="33"/>
      <c r="E13" s="311" t="s">
        <v>640</v>
      </c>
      <c r="F13" s="334"/>
      <c r="G13" s="334"/>
      <c r="H13" s="334"/>
      <c r="L13" s="33"/>
    </row>
    <row r="14" spans="2:12" s="1" customFormat="1" ht="12">
      <c r="B14" s="33"/>
      <c r="L14" s="33"/>
    </row>
    <row r="15" spans="2:12" s="1" customFormat="1" ht="12" customHeight="1">
      <c r="B15" s="33"/>
      <c r="D15" s="28" t="s">
        <v>18</v>
      </c>
      <c r="F15" s="26" t="s">
        <v>19</v>
      </c>
      <c r="I15" s="28" t="s">
        <v>20</v>
      </c>
      <c r="J15" s="26" t="s">
        <v>19</v>
      </c>
      <c r="L15" s="33"/>
    </row>
    <row r="16" spans="2:12" s="1" customFormat="1" ht="12" customHeight="1">
      <c r="B16" s="33"/>
      <c r="D16" s="28" t="s">
        <v>21</v>
      </c>
      <c r="F16" s="26" t="s">
        <v>22</v>
      </c>
      <c r="I16" s="28" t="s">
        <v>23</v>
      </c>
      <c r="J16" s="50" t="str">
        <f>'Rekapitulace stavby'!AN8</f>
        <v>19. 9. 2023</v>
      </c>
      <c r="L16" s="33"/>
    </row>
    <row r="17" spans="2:12" s="1" customFormat="1" ht="10.9" customHeight="1">
      <c r="B17" s="33"/>
      <c r="L17" s="33"/>
    </row>
    <row r="18" spans="2:12" s="1" customFormat="1" ht="12" customHeight="1">
      <c r="B18" s="33"/>
      <c r="D18" s="28" t="s">
        <v>25</v>
      </c>
      <c r="I18" s="28" t="s">
        <v>26</v>
      </c>
      <c r="J18" s="26" t="s">
        <v>19</v>
      </c>
      <c r="L18" s="33"/>
    </row>
    <row r="19" spans="2:12" s="1" customFormat="1" ht="18" customHeight="1">
      <c r="B19" s="33"/>
      <c r="E19" s="26" t="s">
        <v>27</v>
      </c>
      <c r="I19" s="28" t="s">
        <v>28</v>
      </c>
      <c r="J19" s="26" t="s">
        <v>19</v>
      </c>
      <c r="L19" s="33"/>
    </row>
    <row r="20" spans="2:12" s="1" customFormat="1" ht="6.95" customHeight="1">
      <c r="B20" s="33"/>
      <c r="L20" s="33"/>
    </row>
    <row r="21" spans="2:12" s="1" customFormat="1" ht="12" customHeight="1">
      <c r="B21" s="33"/>
      <c r="D21" s="28" t="s">
        <v>29</v>
      </c>
      <c r="I21" s="28" t="s">
        <v>26</v>
      </c>
      <c r="J21" s="29" t="str">
        <f>'Rekapitulace stavby'!AN13</f>
        <v>Vyplň údaj</v>
      </c>
      <c r="L21" s="33"/>
    </row>
    <row r="22" spans="2:12" s="1" customFormat="1" ht="18" customHeight="1">
      <c r="B22" s="33"/>
      <c r="E22" s="335" t="str">
        <f>'Rekapitulace stavby'!E14</f>
        <v>Vyplň údaj</v>
      </c>
      <c r="F22" s="324"/>
      <c r="G22" s="324"/>
      <c r="H22" s="324"/>
      <c r="I22" s="28" t="s">
        <v>28</v>
      </c>
      <c r="J22" s="29" t="str">
        <f>'Rekapitulace stavby'!AN14</f>
        <v>Vyplň údaj</v>
      </c>
      <c r="L22" s="33"/>
    </row>
    <row r="23" spans="2:12" s="1" customFormat="1" ht="6.95" customHeight="1">
      <c r="B23" s="33"/>
      <c r="L23" s="33"/>
    </row>
    <row r="24" spans="2:12" s="1" customFormat="1" ht="12" customHeight="1">
      <c r="B24" s="33"/>
      <c r="D24" s="28" t="s">
        <v>31</v>
      </c>
      <c r="I24" s="28" t="s">
        <v>26</v>
      </c>
      <c r="J24" s="26" t="s">
        <v>32</v>
      </c>
      <c r="L24" s="33"/>
    </row>
    <row r="25" spans="2:12" s="1" customFormat="1" ht="18" customHeight="1">
      <c r="B25" s="33"/>
      <c r="E25" s="26" t="s">
        <v>33</v>
      </c>
      <c r="I25" s="28" t="s">
        <v>28</v>
      </c>
      <c r="J25" s="26" t="s">
        <v>34</v>
      </c>
      <c r="L25" s="33"/>
    </row>
    <row r="26" spans="2:12" s="1" customFormat="1" ht="6.95" customHeight="1">
      <c r="B26" s="33"/>
      <c r="L26" s="33"/>
    </row>
    <row r="27" spans="2:12" s="1" customFormat="1" ht="12" customHeight="1">
      <c r="B27" s="33"/>
      <c r="D27" s="28" t="s">
        <v>36</v>
      </c>
      <c r="I27" s="28" t="s">
        <v>26</v>
      </c>
      <c r="J27" s="26" t="s">
        <v>19</v>
      </c>
      <c r="L27" s="33"/>
    </row>
    <row r="28" spans="2:12" s="1" customFormat="1" ht="18" customHeight="1">
      <c r="B28" s="33"/>
      <c r="E28" s="26" t="s">
        <v>37</v>
      </c>
      <c r="I28" s="28" t="s">
        <v>28</v>
      </c>
      <c r="J28" s="26" t="s">
        <v>19</v>
      </c>
      <c r="L28" s="33"/>
    </row>
    <row r="29" spans="2:12" s="1" customFormat="1" ht="6.95" customHeight="1">
      <c r="B29" s="33"/>
      <c r="L29" s="33"/>
    </row>
    <row r="30" spans="2:12" s="1" customFormat="1" ht="12" customHeight="1">
      <c r="B30" s="33"/>
      <c r="D30" s="28" t="s">
        <v>38</v>
      </c>
      <c r="L30" s="33"/>
    </row>
    <row r="31" spans="2:12" s="7" customFormat="1" ht="143.25" customHeight="1">
      <c r="B31" s="92"/>
      <c r="E31" s="328" t="s">
        <v>39</v>
      </c>
      <c r="F31" s="328"/>
      <c r="G31" s="328"/>
      <c r="H31" s="328"/>
      <c r="L31" s="92"/>
    </row>
    <row r="32" spans="2:12" s="1" customFormat="1" ht="6.95" customHeight="1">
      <c r="B32" s="33"/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25.35" customHeight="1">
      <c r="B34" s="33"/>
      <c r="D34" s="93" t="s">
        <v>40</v>
      </c>
      <c r="J34" s="64">
        <f>ROUND(J98,2)</f>
        <v>0</v>
      </c>
      <c r="L34" s="33"/>
    </row>
    <row r="35" spans="2:12" s="1" customFormat="1" ht="6.95" customHeight="1">
      <c r="B35" s="33"/>
      <c r="D35" s="51"/>
      <c r="E35" s="51"/>
      <c r="F35" s="51"/>
      <c r="G35" s="51"/>
      <c r="H35" s="51"/>
      <c r="I35" s="51"/>
      <c r="J35" s="51"/>
      <c r="K35" s="51"/>
      <c r="L35" s="33"/>
    </row>
    <row r="36" spans="2:12" s="1" customFormat="1" ht="14.45" customHeight="1">
      <c r="B36" s="33"/>
      <c r="F36" s="36" t="s">
        <v>42</v>
      </c>
      <c r="I36" s="36" t="s">
        <v>41</v>
      </c>
      <c r="J36" s="36" t="s">
        <v>43</v>
      </c>
      <c r="L36" s="33"/>
    </row>
    <row r="37" spans="2:12" s="1" customFormat="1" ht="14.45" customHeight="1">
      <c r="B37" s="33"/>
      <c r="D37" s="53" t="s">
        <v>44</v>
      </c>
      <c r="E37" s="28" t="s">
        <v>45</v>
      </c>
      <c r="F37" s="83">
        <f>ROUND((SUM(BE98:BE229)),2)</f>
        <v>0</v>
      </c>
      <c r="I37" s="94">
        <v>0.21</v>
      </c>
      <c r="J37" s="83">
        <f>ROUND(((SUM(BE98:BE229))*I37),2)</f>
        <v>0</v>
      </c>
      <c r="L37" s="33"/>
    </row>
    <row r="38" spans="2:12" s="1" customFormat="1" ht="14.45" customHeight="1">
      <c r="B38" s="33"/>
      <c r="E38" s="28" t="s">
        <v>46</v>
      </c>
      <c r="F38" s="83">
        <f>ROUND((SUM(BF98:BF229)),2)</f>
        <v>0</v>
      </c>
      <c r="I38" s="94">
        <v>0.12</v>
      </c>
      <c r="J38" s="83">
        <f>ROUND(((SUM(BF98:BF229))*I38),2)</f>
        <v>0</v>
      </c>
      <c r="L38" s="33"/>
    </row>
    <row r="39" spans="2:12" s="1" customFormat="1" ht="14.45" customHeight="1" hidden="1">
      <c r="B39" s="33"/>
      <c r="E39" s="28" t="s">
        <v>47</v>
      </c>
      <c r="F39" s="83">
        <f>ROUND((SUM(BG98:BG229)),2)</f>
        <v>0</v>
      </c>
      <c r="I39" s="94">
        <v>0.21</v>
      </c>
      <c r="J39" s="83">
        <f>0</f>
        <v>0</v>
      </c>
      <c r="L39" s="33"/>
    </row>
    <row r="40" spans="2:12" s="1" customFormat="1" ht="14.45" customHeight="1" hidden="1">
      <c r="B40" s="33"/>
      <c r="E40" s="28" t="s">
        <v>48</v>
      </c>
      <c r="F40" s="83">
        <f>ROUND((SUM(BH98:BH229)),2)</f>
        <v>0</v>
      </c>
      <c r="I40" s="94">
        <v>0.12</v>
      </c>
      <c r="J40" s="83">
        <f>0</f>
        <v>0</v>
      </c>
      <c r="L40" s="33"/>
    </row>
    <row r="41" spans="2:12" s="1" customFormat="1" ht="14.45" customHeight="1" hidden="1">
      <c r="B41" s="33"/>
      <c r="E41" s="28" t="s">
        <v>49</v>
      </c>
      <c r="F41" s="83">
        <f>ROUND((SUM(BI98:BI229)),2)</f>
        <v>0</v>
      </c>
      <c r="I41" s="94">
        <v>0</v>
      </c>
      <c r="J41" s="83">
        <f>0</f>
        <v>0</v>
      </c>
      <c r="L41" s="33"/>
    </row>
    <row r="42" spans="2:12" s="1" customFormat="1" ht="6.95" customHeight="1">
      <c r="B42" s="33"/>
      <c r="L42" s="33"/>
    </row>
    <row r="43" spans="2:12" s="1" customFormat="1" ht="25.35" customHeight="1">
      <c r="B43" s="33"/>
      <c r="C43" s="95"/>
      <c r="D43" s="96" t="s">
        <v>50</v>
      </c>
      <c r="E43" s="55"/>
      <c r="F43" s="55"/>
      <c r="G43" s="97" t="s">
        <v>51</v>
      </c>
      <c r="H43" s="98" t="s">
        <v>52</v>
      </c>
      <c r="I43" s="55"/>
      <c r="J43" s="99">
        <f>SUM(J34:J41)</f>
        <v>0</v>
      </c>
      <c r="K43" s="100"/>
      <c r="L43" s="33"/>
    </row>
    <row r="44" spans="2:12" s="1" customFormat="1" ht="14.4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3"/>
    </row>
    <row r="48" spans="2:12" s="1" customFormat="1" ht="6.95" customHeight="1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33"/>
    </row>
    <row r="49" spans="2:12" s="1" customFormat="1" ht="24.95" customHeight="1">
      <c r="B49" s="33"/>
      <c r="C49" s="22" t="s">
        <v>178</v>
      </c>
      <c r="L49" s="33"/>
    </row>
    <row r="50" spans="2:12" s="1" customFormat="1" ht="6.95" customHeight="1">
      <c r="B50" s="33"/>
      <c r="L50" s="33"/>
    </row>
    <row r="51" spans="2:12" s="1" customFormat="1" ht="12" customHeight="1">
      <c r="B51" s="33"/>
      <c r="C51" s="28" t="s">
        <v>16</v>
      </c>
      <c r="L51" s="33"/>
    </row>
    <row r="52" spans="2:12" s="1" customFormat="1" ht="16.5" customHeight="1">
      <c r="B52" s="33"/>
      <c r="E52" s="332" t="str">
        <f>E7</f>
        <v>Přístavba objektu SOŠ a SOU Kladno</v>
      </c>
      <c r="F52" s="333"/>
      <c r="G52" s="333"/>
      <c r="H52" s="333"/>
      <c r="L52" s="33"/>
    </row>
    <row r="53" spans="2:12" ht="12" customHeight="1">
      <c r="B53" s="21"/>
      <c r="C53" s="28" t="s">
        <v>172</v>
      </c>
      <c r="L53" s="21"/>
    </row>
    <row r="54" spans="2:12" ht="16.5" customHeight="1">
      <c r="B54" s="21"/>
      <c r="E54" s="332" t="s">
        <v>1576</v>
      </c>
      <c r="F54" s="310"/>
      <c r="G54" s="310"/>
      <c r="H54" s="310"/>
      <c r="L54" s="21"/>
    </row>
    <row r="55" spans="2:12" ht="12" customHeight="1">
      <c r="B55" s="21"/>
      <c r="C55" s="28" t="s">
        <v>174</v>
      </c>
      <c r="L55" s="21"/>
    </row>
    <row r="56" spans="2:12" s="1" customFormat="1" ht="16.5" customHeight="1">
      <c r="B56" s="33"/>
      <c r="E56" s="319" t="s">
        <v>175</v>
      </c>
      <c r="F56" s="334"/>
      <c r="G56" s="334"/>
      <c r="H56" s="334"/>
      <c r="L56" s="33"/>
    </row>
    <row r="57" spans="2:12" s="1" customFormat="1" ht="12" customHeight="1">
      <c r="B57" s="33"/>
      <c r="C57" s="28" t="s">
        <v>176</v>
      </c>
      <c r="L57" s="33"/>
    </row>
    <row r="58" spans="2:12" s="1" customFormat="1" ht="16.5" customHeight="1">
      <c r="B58" s="33"/>
      <c r="E58" s="311" t="str">
        <f>E13</f>
        <v>C. - ÚT</v>
      </c>
      <c r="F58" s="334"/>
      <c r="G58" s="334"/>
      <c r="H58" s="334"/>
      <c r="L58" s="33"/>
    </row>
    <row r="59" spans="2:12" s="1" customFormat="1" ht="6.95" customHeight="1">
      <c r="B59" s="33"/>
      <c r="L59" s="33"/>
    </row>
    <row r="60" spans="2:12" s="1" customFormat="1" ht="12" customHeight="1">
      <c r="B60" s="33"/>
      <c r="C60" s="28" t="s">
        <v>21</v>
      </c>
      <c r="F60" s="26" t="str">
        <f>F16</f>
        <v>Kladno</v>
      </c>
      <c r="I60" s="28" t="s">
        <v>23</v>
      </c>
      <c r="J60" s="50" t="str">
        <f>IF(J16="","",J16)</f>
        <v>19. 9. 2023</v>
      </c>
      <c r="L60" s="33"/>
    </row>
    <row r="61" spans="2:12" s="1" customFormat="1" ht="6.95" customHeight="1">
      <c r="B61" s="33"/>
      <c r="L61" s="33"/>
    </row>
    <row r="62" spans="2:12" s="1" customFormat="1" ht="40.15" customHeight="1">
      <c r="B62" s="33"/>
      <c r="C62" s="28" t="s">
        <v>25</v>
      </c>
      <c r="F62" s="26" t="str">
        <f>E19</f>
        <v>SOŠ a SOU Kladno, Nám. E. Beneše 2353, Kladno</v>
      </c>
      <c r="I62" s="28" t="s">
        <v>31</v>
      </c>
      <c r="J62" s="31" t="str">
        <f>E25</f>
        <v>Ateliér Civilista s.r.o., Bratronice 241, 273 63</v>
      </c>
      <c r="L62" s="33"/>
    </row>
    <row r="63" spans="2:12" s="1" customFormat="1" ht="15.2" customHeight="1">
      <c r="B63" s="33"/>
      <c r="C63" s="28" t="s">
        <v>29</v>
      </c>
      <c r="F63" s="26" t="str">
        <f>IF(E22="","",E22)</f>
        <v>Vyplň údaj</v>
      </c>
      <c r="I63" s="28" t="s">
        <v>36</v>
      </c>
      <c r="J63" s="31" t="str">
        <f>E28</f>
        <v xml:space="preserve"> </v>
      </c>
      <c r="L63" s="33"/>
    </row>
    <row r="64" spans="2:12" s="1" customFormat="1" ht="10.35" customHeight="1">
      <c r="B64" s="33"/>
      <c r="L64" s="33"/>
    </row>
    <row r="65" spans="2:12" s="1" customFormat="1" ht="29.25" customHeight="1">
      <c r="B65" s="33"/>
      <c r="C65" s="101" t="s">
        <v>179</v>
      </c>
      <c r="D65" s="95"/>
      <c r="E65" s="95"/>
      <c r="F65" s="95"/>
      <c r="G65" s="95"/>
      <c r="H65" s="95"/>
      <c r="I65" s="95"/>
      <c r="J65" s="102" t="s">
        <v>180</v>
      </c>
      <c r="K65" s="95"/>
      <c r="L65" s="33"/>
    </row>
    <row r="66" spans="2:12" s="1" customFormat="1" ht="10.35" customHeight="1">
      <c r="B66" s="33"/>
      <c r="L66" s="33"/>
    </row>
    <row r="67" spans="2:47" s="1" customFormat="1" ht="22.9" customHeight="1">
      <c r="B67" s="33"/>
      <c r="C67" s="103" t="s">
        <v>72</v>
      </c>
      <c r="J67" s="64">
        <f>J98</f>
        <v>0</v>
      </c>
      <c r="L67" s="33"/>
      <c r="AU67" s="18" t="s">
        <v>181</v>
      </c>
    </row>
    <row r="68" spans="2:12" s="8" customFormat="1" ht="24.95" customHeight="1">
      <c r="B68" s="104"/>
      <c r="D68" s="105" t="s">
        <v>3744</v>
      </c>
      <c r="E68" s="106"/>
      <c r="F68" s="106"/>
      <c r="G68" s="106"/>
      <c r="H68" s="106"/>
      <c r="I68" s="106"/>
      <c r="J68" s="107">
        <f>J99</f>
        <v>0</v>
      </c>
      <c r="L68" s="104"/>
    </row>
    <row r="69" spans="2:12" s="8" customFormat="1" ht="24.95" customHeight="1">
      <c r="B69" s="104"/>
      <c r="D69" s="105" t="s">
        <v>641</v>
      </c>
      <c r="E69" s="106"/>
      <c r="F69" s="106"/>
      <c r="G69" s="106"/>
      <c r="H69" s="106"/>
      <c r="I69" s="106"/>
      <c r="J69" s="107">
        <f>J108</f>
        <v>0</v>
      </c>
      <c r="L69" s="104"/>
    </row>
    <row r="70" spans="2:12" s="8" customFormat="1" ht="24.95" customHeight="1">
      <c r="B70" s="104"/>
      <c r="D70" s="105" t="s">
        <v>642</v>
      </c>
      <c r="E70" s="106"/>
      <c r="F70" s="106"/>
      <c r="G70" s="106"/>
      <c r="H70" s="106"/>
      <c r="I70" s="106"/>
      <c r="J70" s="107">
        <f>J126</f>
        <v>0</v>
      </c>
      <c r="L70" s="104"/>
    </row>
    <row r="71" spans="2:12" s="8" customFormat="1" ht="24.95" customHeight="1">
      <c r="B71" s="104"/>
      <c r="D71" s="105" t="s">
        <v>3745</v>
      </c>
      <c r="E71" s="106"/>
      <c r="F71" s="106"/>
      <c r="G71" s="106"/>
      <c r="H71" s="106"/>
      <c r="I71" s="106"/>
      <c r="J71" s="107">
        <f>J184</f>
        <v>0</v>
      </c>
      <c r="L71" s="104"/>
    </row>
    <row r="72" spans="2:12" s="8" customFormat="1" ht="24.95" customHeight="1">
      <c r="B72" s="104"/>
      <c r="D72" s="105" t="s">
        <v>3746</v>
      </c>
      <c r="E72" s="106"/>
      <c r="F72" s="106"/>
      <c r="G72" s="106"/>
      <c r="H72" s="106"/>
      <c r="I72" s="106"/>
      <c r="J72" s="107">
        <f>J201</f>
        <v>0</v>
      </c>
      <c r="L72" s="104"/>
    </row>
    <row r="73" spans="2:12" s="8" customFormat="1" ht="24.95" customHeight="1">
      <c r="B73" s="104"/>
      <c r="D73" s="105" t="s">
        <v>643</v>
      </c>
      <c r="E73" s="106"/>
      <c r="F73" s="106"/>
      <c r="G73" s="106"/>
      <c r="H73" s="106"/>
      <c r="I73" s="106"/>
      <c r="J73" s="107">
        <f>J208</f>
        <v>0</v>
      </c>
      <c r="L73" s="104"/>
    </row>
    <row r="74" spans="2:12" s="8" customFormat="1" ht="24.95" customHeight="1">
      <c r="B74" s="104"/>
      <c r="D74" s="105" t="s">
        <v>3747</v>
      </c>
      <c r="E74" s="106"/>
      <c r="F74" s="106"/>
      <c r="G74" s="106"/>
      <c r="H74" s="106"/>
      <c r="I74" s="106"/>
      <c r="J74" s="107">
        <f>J225</f>
        <v>0</v>
      </c>
      <c r="L74" s="104"/>
    </row>
    <row r="75" spans="2:12" s="1" customFormat="1" ht="21.75" customHeight="1">
      <c r="B75" s="33"/>
      <c r="L75" s="33"/>
    </row>
    <row r="76" spans="2:12" s="1" customFormat="1" ht="6.95" customHeight="1"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33"/>
    </row>
    <row r="80" spans="2:12" s="1" customFormat="1" ht="6.95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33"/>
    </row>
    <row r="81" spans="2:12" s="1" customFormat="1" ht="24.95" customHeight="1">
      <c r="B81" s="33"/>
      <c r="C81" s="22" t="s">
        <v>193</v>
      </c>
      <c r="L81" s="33"/>
    </row>
    <row r="82" spans="2:12" s="1" customFormat="1" ht="6.95" customHeight="1">
      <c r="B82" s="33"/>
      <c r="L82" s="33"/>
    </row>
    <row r="83" spans="2:12" s="1" customFormat="1" ht="12" customHeight="1">
      <c r="B83" s="33"/>
      <c r="C83" s="28" t="s">
        <v>16</v>
      </c>
      <c r="L83" s="33"/>
    </row>
    <row r="84" spans="2:12" s="1" customFormat="1" ht="16.5" customHeight="1">
      <c r="B84" s="33"/>
      <c r="E84" s="332" t="str">
        <f>E7</f>
        <v>Přístavba objektu SOŠ a SOU Kladno</v>
      </c>
      <c r="F84" s="333"/>
      <c r="G84" s="333"/>
      <c r="H84" s="333"/>
      <c r="L84" s="33"/>
    </row>
    <row r="85" spans="2:12" ht="12" customHeight="1">
      <c r="B85" s="21"/>
      <c r="C85" s="28" t="s">
        <v>172</v>
      </c>
      <c r="L85" s="21"/>
    </row>
    <row r="86" spans="2:12" ht="16.5" customHeight="1">
      <c r="B86" s="21"/>
      <c r="E86" s="332" t="s">
        <v>1576</v>
      </c>
      <c r="F86" s="310"/>
      <c r="G86" s="310"/>
      <c r="H86" s="310"/>
      <c r="L86" s="21"/>
    </row>
    <row r="87" spans="2:12" ht="12" customHeight="1">
      <c r="B87" s="21"/>
      <c r="C87" s="28" t="s">
        <v>174</v>
      </c>
      <c r="L87" s="21"/>
    </row>
    <row r="88" spans="2:12" s="1" customFormat="1" ht="16.5" customHeight="1">
      <c r="B88" s="33"/>
      <c r="E88" s="319" t="s">
        <v>175</v>
      </c>
      <c r="F88" s="334"/>
      <c r="G88" s="334"/>
      <c r="H88" s="334"/>
      <c r="L88" s="33"/>
    </row>
    <row r="89" spans="2:12" s="1" customFormat="1" ht="12" customHeight="1">
      <c r="B89" s="33"/>
      <c r="C89" s="28" t="s">
        <v>176</v>
      </c>
      <c r="L89" s="33"/>
    </row>
    <row r="90" spans="2:12" s="1" customFormat="1" ht="16.5" customHeight="1">
      <c r="B90" s="33"/>
      <c r="E90" s="311" t="str">
        <f>E13</f>
        <v>C. - ÚT</v>
      </c>
      <c r="F90" s="334"/>
      <c r="G90" s="334"/>
      <c r="H90" s="334"/>
      <c r="L90" s="33"/>
    </row>
    <row r="91" spans="2:12" s="1" customFormat="1" ht="6.95" customHeight="1">
      <c r="B91" s="33"/>
      <c r="L91" s="33"/>
    </row>
    <row r="92" spans="2:12" s="1" customFormat="1" ht="12" customHeight="1">
      <c r="B92" s="33"/>
      <c r="C92" s="28" t="s">
        <v>21</v>
      </c>
      <c r="F92" s="26" t="str">
        <f>F16</f>
        <v>Kladno</v>
      </c>
      <c r="I92" s="28" t="s">
        <v>23</v>
      </c>
      <c r="J92" s="50" t="str">
        <f>IF(J16="","",J16)</f>
        <v>19. 9. 2023</v>
      </c>
      <c r="L92" s="33"/>
    </row>
    <row r="93" spans="2:12" s="1" customFormat="1" ht="6.95" customHeight="1">
      <c r="B93" s="33"/>
      <c r="L93" s="33"/>
    </row>
    <row r="94" spans="2:12" s="1" customFormat="1" ht="40.15" customHeight="1">
      <c r="B94" s="33"/>
      <c r="C94" s="28" t="s">
        <v>25</v>
      </c>
      <c r="F94" s="26" t="str">
        <f>E19</f>
        <v>SOŠ a SOU Kladno, Nám. E. Beneše 2353, Kladno</v>
      </c>
      <c r="I94" s="28" t="s">
        <v>31</v>
      </c>
      <c r="J94" s="31" t="str">
        <f>E25</f>
        <v>Ateliér Civilista s.r.o., Bratronice 241, 273 63</v>
      </c>
      <c r="L94" s="33"/>
    </row>
    <row r="95" spans="2:12" s="1" customFormat="1" ht="15.2" customHeight="1">
      <c r="B95" s="33"/>
      <c r="C95" s="28" t="s">
        <v>29</v>
      </c>
      <c r="F95" s="26" t="str">
        <f>IF(E22="","",E22)</f>
        <v>Vyplň údaj</v>
      </c>
      <c r="I95" s="28" t="s">
        <v>36</v>
      </c>
      <c r="J95" s="31" t="str">
        <f>E28</f>
        <v xml:space="preserve"> </v>
      </c>
      <c r="L95" s="33"/>
    </row>
    <row r="96" spans="2:12" s="1" customFormat="1" ht="10.35" customHeight="1">
      <c r="B96" s="33"/>
      <c r="L96" s="33"/>
    </row>
    <row r="97" spans="2:20" s="10" customFormat="1" ht="29.25" customHeight="1">
      <c r="B97" s="112"/>
      <c r="C97" s="113" t="s">
        <v>194</v>
      </c>
      <c r="D97" s="114" t="s">
        <v>59</v>
      </c>
      <c r="E97" s="114" t="s">
        <v>55</v>
      </c>
      <c r="F97" s="114" t="s">
        <v>56</v>
      </c>
      <c r="G97" s="114" t="s">
        <v>195</v>
      </c>
      <c r="H97" s="114" t="s">
        <v>196</v>
      </c>
      <c r="I97" s="114" t="s">
        <v>197</v>
      </c>
      <c r="J97" s="114" t="s">
        <v>180</v>
      </c>
      <c r="K97" s="115" t="s">
        <v>198</v>
      </c>
      <c r="L97" s="112"/>
      <c r="M97" s="57" t="s">
        <v>19</v>
      </c>
      <c r="N97" s="58" t="s">
        <v>44</v>
      </c>
      <c r="O97" s="58" t="s">
        <v>199</v>
      </c>
      <c r="P97" s="58" t="s">
        <v>200</v>
      </c>
      <c r="Q97" s="58" t="s">
        <v>201</v>
      </c>
      <c r="R97" s="58" t="s">
        <v>202</v>
      </c>
      <c r="S97" s="58" t="s">
        <v>203</v>
      </c>
      <c r="T97" s="59" t="s">
        <v>204</v>
      </c>
    </row>
    <row r="98" spans="2:63" s="1" customFormat="1" ht="22.9" customHeight="1">
      <c r="B98" s="33"/>
      <c r="C98" s="62" t="s">
        <v>205</v>
      </c>
      <c r="J98" s="116">
        <f>BK98</f>
        <v>0</v>
      </c>
      <c r="L98" s="33"/>
      <c r="M98" s="60"/>
      <c r="N98" s="51"/>
      <c r="O98" s="51"/>
      <c r="P98" s="117">
        <f>P99+P108+P126+P184+P201+P208+P225</f>
        <v>0</v>
      </c>
      <c r="Q98" s="51"/>
      <c r="R98" s="117">
        <f>R99+R108+R126+R184+R201+R208+R225</f>
        <v>0</v>
      </c>
      <c r="S98" s="51"/>
      <c r="T98" s="118">
        <f>T99+T108+T126+T184+T201+T208+T225</f>
        <v>0</v>
      </c>
      <c r="AT98" s="18" t="s">
        <v>73</v>
      </c>
      <c r="AU98" s="18" t="s">
        <v>181</v>
      </c>
      <c r="BK98" s="119">
        <f>BK99+BK108+BK126+BK184+BK201+BK208+BK225</f>
        <v>0</v>
      </c>
    </row>
    <row r="99" spans="2:63" s="11" customFormat="1" ht="25.9" customHeight="1">
      <c r="B99" s="120"/>
      <c r="D99" s="121" t="s">
        <v>73</v>
      </c>
      <c r="E99" s="122" t="s">
        <v>3748</v>
      </c>
      <c r="F99" s="122" t="s">
        <v>3749</v>
      </c>
      <c r="I99" s="123"/>
      <c r="J99" s="124">
        <f>BK99</f>
        <v>0</v>
      </c>
      <c r="L99" s="120"/>
      <c r="M99" s="125"/>
      <c r="P99" s="126">
        <f>SUM(P100:P107)</f>
        <v>0</v>
      </c>
      <c r="R99" s="126">
        <f>SUM(R100:R107)</f>
        <v>0</v>
      </c>
      <c r="T99" s="127">
        <f>SUM(T100:T107)</f>
        <v>0</v>
      </c>
      <c r="AR99" s="121" t="s">
        <v>80</v>
      </c>
      <c r="AT99" s="128" t="s">
        <v>73</v>
      </c>
      <c r="AU99" s="128" t="s">
        <v>74</v>
      </c>
      <c r="AY99" s="121" t="s">
        <v>208</v>
      </c>
      <c r="BK99" s="129">
        <f>SUM(BK100:BK107)</f>
        <v>0</v>
      </c>
    </row>
    <row r="100" spans="2:65" s="1" customFormat="1" ht="16.5" customHeight="1">
      <c r="B100" s="33"/>
      <c r="C100" s="132" t="s">
        <v>80</v>
      </c>
      <c r="D100" s="132" t="s">
        <v>212</v>
      </c>
      <c r="E100" s="133" t="s">
        <v>894</v>
      </c>
      <c r="F100" s="134" t="s">
        <v>3750</v>
      </c>
      <c r="G100" s="135" t="s">
        <v>654</v>
      </c>
      <c r="H100" s="136">
        <v>1</v>
      </c>
      <c r="I100" s="137"/>
      <c r="J100" s="138">
        <f>ROUND(I100*H100,2)</f>
        <v>0</v>
      </c>
      <c r="K100" s="134" t="s">
        <v>19</v>
      </c>
      <c r="L100" s="33"/>
      <c r="M100" s="139" t="s">
        <v>19</v>
      </c>
      <c r="N100" s="140" t="s">
        <v>45</v>
      </c>
      <c r="P100" s="141">
        <f>O100*H100</f>
        <v>0</v>
      </c>
      <c r="Q100" s="141">
        <v>0</v>
      </c>
      <c r="R100" s="141">
        <f>Q100*H100</f>
        <v>0</v>
      </c>
      <c r="S100" s="141">
        <v>0</v>
      </c>
      <c r="T100" s="142">
        <f>S100*H100</f>
        <v>0</v>
      </c>
      <c r="AR100" s="143" t="s">
        <v>112</v>
      </c>
      <c r="AT100" s="143" t="s">
        <v>212</v>
      </c>
      <c r="AU100" s="143" t="s">
        <v>80</v>
      </c>
      <c r="AY100" s="18" t="s">
        <v>208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8" t="s">
        <v>80</v>
      </c>
      <c r="BK100" s="144">
        <f>ROUND(I100*H100,2)</f>
        <v>0</v>
      </c>
      <c r="BL100" s="18" t="s">
        <v>112</v>
      </c>
      <c r="BM100" s="143" t="s">
        <v>82</v>
      </c>
    </row>
    <row r="101" spans="2:47" s="1" customFormat="1" ht="12">
      <c r="B101" s="33"/>
      <c r="D101" s="145" t="s">
        <v>218</v>
      </c>
      <c r="F101" s="146" t="s">
        <v>3750</v>
      </c>
      <c r="I101" s="147"/>
      <c r="L101" s="33"/>
      <c r="M101" s="148"/>
      <c r="T101" s="54"/>
      <c r="AT101" s="18" t="s">
        <v>218</v>
      </c>
      <c r="AU101" s="18" t="s">
        <v>80</v>
      </c>
    </row>
    <row r="102" spans="2:65" s="1" customFormat="1" ht="16.5" customHeight="1">
      <c r="B102" s="33"/>
      <c r="C102" s="132" t="s">
        <v>82</v>
      </c>
      <c r="D102" s="132" t="s">
        <v>212</v>
      </c>
      <c r="E102" s="133" t="s">
        <v>896</v>
      </c>
      <c r="F102" s="134" t="s">
        <v>3751</v>
      </c>
      <c r="G102" s="135" t="s">
        <v>654</v>
      </c>
      <c r="H102" s="136">
        <v>1</v>
      </c>
      <c r="I102" s="137"/>
      <c r="J102" s="138">
        <f>ROUND(I102*H102,2)</f>
        <v>0</v>
      </c>
      <c r="K102" s="134" t="s">
        <v>19</v>
      </c>
      <c r="L102" s="33"/>
      <c r="M102" s="139" t="s">
        <v>19</v>
      </c>
      <c r="N102" s="140" t="s">
        <v>45</v>
      </c>
      <c r="P102" s="141">
        <f>O102*H102</f>
        <v>0</v>
      </c>
      <c r="Q102" s="141">
        <v>0</v>
      </c>
      <c r="R102" s="141">
        <f>Q102*H102</f>
        <v>0</v>
      </c>
      <c r="S102" s="141">
        <v>0</v>
      </c>
      <c r="T102" s="142">
        <f>S102*H102</f>
        <v>0</v>
      </c>
      <c r="AR102" s="143" t="s">
        <v>112</v>
      </c>
      <c r="AT102" s="143" t="s">
        <v>212</v>
      </c>
      <c r="AU102" s="143" t="s">
        <v>80</v>
      </c>
      <c r="AY102" s="18" t="s">
        <v>208</v>
      </c>
      <c r="BE102" s="144">
        <f>IF(N102="základní",J102,0)</f>
        <v>0</v>
      </c>
      <c r="BF102" s="144">
        <f>IF(N102="snížená",J102,0)</f>
        <v>0</v>
      </c>
      <c r="BG102" s="144">
        <f>IF(N102="zákl. přenesená",J102,0)</f>
        <v>0</v>
      </c>
      <c r="BH102" s="144">
        <f>IF(N102="sníž. přenesená",J102,0)</f>
        <v>0</v>
      </c>
      <c r="BI102" s="144">
        <f>IF(N102="nulová",J102,0)</f>
        <v>0</v>
      </c>
      <c r="BJ102" s="18" t="s">
        <v>80</v>
      </c>
      <c r="BK102" s="144">
        <f>ROUND(I102*H102,2)</f>
        <v>0</v>
      </c>
      <c r="BL102" s="18" t="s">
        <v>112</v>
      </c>
      <c r="BM102" s="143" t="s">
        <v>112</v>
      </c>
    </row>
    <row r="103" spans="2:47" s="1" customFormat="1" ht="12">
      <c r="B103" s="33"/>
      <c r="D103" s="145" t="s">
        <v>218</v>
      </c>
      <c r="F103" s="146" t="s">
        <v>3751</v>
      </c>
      <c r="I103" s="147"/>
      <c r="L103" s="33"/>
      <c r="M103" s="148"/>
      <c r="T103" s="54"/>
      <c r="AT103" s="18" t="s">
        <v>218</v>
      </c>
      <c r="AU103" s="18" t="s">
        <v>80</v>
      </c>
    </row>
    <row r="104" spans="2:65" s="1" customFormat="1" ht="16.5" customHeight="1">
      <c r="B104" s="33"/>
      <c r="C104" s="132" t="s">
        <v>90</v>
      </c>
      <c r="D104" s="132" t="s">
        <v>212</v>
      </c>
      <c r="E104" s="133" t="s">
        <v>898</v>
      </c>
      <c r="F104" s="134" t="s">
        <v>3752</v>
      </c>
      <c r="G104" s="135" t="s">
        <v>654</v>
      </c>
      <c r="H104" s="136">
        <v>2</v>
      </c>
      <c r="I104" s="137"/>
      <c r="J104" s="138">
        <f>ROUND(I104*H104,2)</f>
        <v>0</v>
      </c>
      <c r="K104" s="134" t="s">
        <v>19</v>
      </c>
      <c r="L104" s="33"/>
      <c r="M104" s="139" t="s">
        <v>19</v>
      </c>
      <c r="N104" s="140" t="s">
        <v>45</v>
      </c>
      <c r="P104" s="141">
        <f>O104*H104</f>
        <v>0</v>
      </c>
      <c r="Q104" s="141">
        <v>0</v>
      </c>
      <c r="R104" s="141">
        <f>Q104*H104</f>
        <v>0</v>
      </c>
      <c r="S104" s="141">
        <v>0</v>
      </c>
      <c r="T104" s="142">
        <f>S104*H104</f>
        <v>0</v>
      </c>
      <c r="AR104" s="143" t="s">
        <v>112</v>
      </c>
      <c r="AT104" s="143" t="s">
        <v>212</v>
      </c>
      <c r="AU104" s="143" t="s">
        <v>80</v>
      </c>
      <c r="AY104" s="18" t="s">
        <v>208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8" t="s">
        <v>80</v>
      </c>
      <c r="BK104" s="144">
        <f>ROUND(I104*H104,2)</f>
        <v>0</v>
      </c>
      <c r="BL104" s="18" t="s">
        <v>112</v>
      </c>
      <c r="BM104" s="143" t="s">
        <v>209</v>
      </c>
    </row>
    <row r="105" spans="2:47" s="1" customFormat="1" ht="12">
      <c r="B105" s="33"/>
      <c r="D105" s="145" t="s">
        <v>218</v>
      </c>
      <c r="F105" s="146" t="s">
        <v>3752</v>
      </c>
      <c r="I105" s="147"/>
      <c r="L105" s="33"/>
      <c r="M105" s="148"/>
      <c r="T105" s="54"/>
      <c r="AT105" s="18" t="s">
        <v>218</v>
      </c>
      <c r="AU105" s="18" t="s">
        <v>80</v>
      </c>
    </row>
    <row r="106" spans="2:65" s="1" customFormat="1" ht="16.5" customHeight="1">
      <c r="B106" s="33"/>
      <c r="C106" s="132" t="s">
        <v>112</v>
      </c>
      <c r="D106" s="132" t="s">
        <v>212</v>
      </c>
      <c r="E106" s="133" t="s">
        <v>900</v>
      </c>
      <c r="F106" s="134" t="s">
        <v>3753</v>
      </c>
      <c r="G106" s="135" t="s">
        <v>654</v>
      </c>
      <c r="H106" s="136">
        <v>1</v>
      </c>
      <c r="I106" s="137"/>
      <c r="J106" s="138">
        <f>ROUND(I106*H106,2)</f>
        <v>0</v>
      </c>
      <c r="K106" s="134" t="s">
        <v>19</v>
      </c>
      <c r="L106" s="33"/>
      <c r="M106" s="139" t="s">
        <v>19</v>
      </c>
      <c r="N106" s="140" t="s">
        <v>45</v>
      </c>
      <c r="P106" s="141">
        <f>O106*H106</f>
        <v>0</v>
      </c>
      <c r="Q106" s="141">
        <v>0</v>
      </c>
      <c r="R106" s="141">
        <f>Q106*H106</f>
        <v>0</v>
      </c>
      <c r="S106" s="141">
        <v>0</v>
      </c>
      <c r="T106" s="142">
        <f>S106*H106</f>
        <v>0</v>
      </c>
      <c r="AR106" s="143" t="s">
        <v>112</v>
      </c>
      <c r="AT106" s="143" t="s">
        <v>212</v>
      </c>
      <c r="AU106" s="143" t="s">
        <v>80</v>
      </c>
      <c r="AY106" s="18" t="s">
        <v>208</v>
      </c>
      <c r="BE106" s="144">
        <f>IF(N106="základní",J106,0)</f>
        <v>0</v>
      </c>
      <c r="BF106" s="144">
        <f>IF(N106="snížená",J106,0)</f>
        <v>0</v>
      </c>
      <c r="BG106" s="144">
        <f>IF(N106="zákl. přenesená",J106,0)</f>
        <v>0</v>
      </c>
      <c r="BH106" s="144">
        <f>IF(N106="sníž. přenesená",J106,0)</f>
        <v>0</v>
      </c>
      <c r="BI106" s="144">
        <f>IF(N106="nulová",J106,0)</f>
        <v>0</v>
      </c>
      <c r="BJ106" s="18" t="s">
        <v>80</v>
      </c>
      <c r="BK106" s="144">
        <f>ROUND(I106*H106,2)</f>
        <v>0</v>
      </c>
      <c r="BL106" s="18" t="s">
        <v>112</v>
      </c>
      <c r="BM106" s="143" t="s">
        <v>245</v>
      </c>
    </row>
    <row r="107" spans="2:47" s="1" customFormat="1" ht="12">
      <c r="B107" s="33"/>
      <c r="D107" s="145" t="s">
        <v>218</v>
      </c>
      <c r="F107" s="146" t="s">
        <v>3753</v>
      </c>
      <c r="I107" s="147"/>
      <c r="L107" s="33"/>
      <c r="M107" s="148"/>
      <c r="T107" s="54"/>
      <c r="AT107" s="18" t="s">
        <v>218</v>
      </c>
      <c r="AU107" s="18" t="s">
        <v>80</v>
      </c>
    </row>
    <row r="108" spans="2:63" s="11" customFormat="1" ht="25.9" customHeight="1">
      <c r="B108" s="120"/>
      <c r="D108" s="121" t="s">
        <v>73</v>
      </c>
      <c r="E108" s="122" t="s">
        <v>644</v>
      </c>
      <c r="F108" s="122" t="s">
        <v>645</v>
      </c>
      <c r="I108" s="123"/>
      <c r="J108" s="124">
        <f>BK108</f>
        <v>0</v>
      </c>
      <c r="L108" s="120"/>
      <c r="M108" s="125"/>
      <c r="P108" s="126">
        <f>SUM(P109:P125)</f>
        <v>0</v>
      </c>
      <c r="R108" s="126">
        <f>SUM(R109:R125)</f>
        <v>0</v>
      </c>
      <c r="T108" s="127">
        <f>SUM(T109:T125)</f>
        <v>0</v>
      </c>
      <c r="AR108" s="121" t="s">
        <v>80</v>
      </c>
      <c r="AT108" s="128" t="s">
        <v>73</v>
      </c>
      <c r="AU108" s="128" t="s">
        <v>74</v>
      </c>
      <c r="AY108" s="121" t="s">
        <v>208</v>
      </c>
      <c r="BK108" s="129">
        <f>SUM(BK109:BK125)</f>
        <v>0</v>
      </c>
    </row>
    <row r="109" spans="2:65" s="1" customFormat="1" ht="16.5" customHeight="1">
      <c r="B109" s="33"/>
      <c r="C109" s="132" t="s">
        <v>209</v>
      </c>
      <c r="D109" s="132" t="s">
        <v>212</v>
      </c>
      <c r="E109" s="133" t="s">
        <v>902</v>
      </c>
      <c r="F109" s="134" t="s">
        <v>3754</v>
      </c>
      <c r="G109" s="135" t="s">
        <v>236</v>
      </c>
      <c r="H109" s="136">
        <v>1</v>
      </c>
      <c r="I109" s="137"/>
      <c r="J109" s="138">
        <f>ROUND(I109*H109,2)</f>
        <v>0</v>
      </c>
      <c r="K109" s="134" t="s">
        <v>19</v>
      </c>
      <c r="L109" s="33"/>
      <c r="M109" s="139" t="s">
        <v>19</v>
      </c>
      <c r="N109" s="140" t="s">
        <v>45</v>
      </c>
      <c r="P109" s="141">
        <f>O109*H109</f>
        <v>0</v>
      </c>
      <c r="Q109" s="141">
        <v>0</v>
      </c>
      <c r="R109" s="141">
        <f>Q109*H109</f>
        <v>0</v>
      </c>
      <c r="S109" s="141">
        <v>0</v>
      </c>
      <c r="T109" s="142">
        <f>S109*H109</f>
        <v>0</v>
      </c>
      <c r="AR109" s="143" t="s">
        <v>112</v>
      </c>
      <c r="AT109" s="143" t="s">
        <v>212</v>
      </c>
      <c r="AU109" s="143" t="s">
        <v>80</v>
      </c>
      <c r="AY109" s="18" t="s">
        <v>208</v>
      </c>
      <c r="BE109" s="144">
        <f>IF(N109="základní",J109,0)</f>
        <v>0</v>
      </c>
      <c r="BF109" s="144">
        <f>IF(N109="snížená",J109,0)</f>
        <v>0</v>
      </c>
      <c r="BG109" s="144">
        <f>IF(N109="zákl. přenesená",J109,0)</f>
        <v>0</v>
      </c>
      <c r="BH109" s="144">
        <f>IF(N109="sníž. přenesená",J109,0)</f>
        <v>0</v>
      </c>
      <c r="BI109" s="144">
        <f>IF(N109="nulová",J109,0)</f>
        <v>0</v>
      </c>
      <c r="BJ109" s="18" t="s">
        <v>80</v>
      </c>
      <c r="BK109" s="144">
        <f>ROUND(I109*H109,2)</f>
        <v>0</v>
      </c>
      <c r="BL109" s="18" t="s">
        <v>112</v>
      </c>
      <c r="BM109" s="143" t="s">
        <v>807</v>
      </c>
    </row>
    <row r="110" spans="2:47" s="1" customFormat="1" ht="12">
      <c r="B110" s="33"/>
      <c r="D110" s="145" t="s">
        <v>218</v>
      </c>
      <c r="F110" s="146" t="s">
        <v>3754</v>
      </c>
      <c r="I110" s="147"/>
      <c r="L110" s="33"/>
      <c r="M110" s="148"/>
      <c r="T110" s="54"/>
      <c r="AT110" s="18" t="s">
        <v>218</v>
      </c>
      <c r="AU110" s="18" t="s">
        <v>80</v>
      </c>
    </row>
    <row r="111" spans="2:65" s="1" customFormat="1" ht="16.5" customHeight="1">
      <c r="B111" s="33"/>
      <c r="C111" s="132" t="s">
        <v>788</v>
      </c>
      <c r="D111" s="132" t="s">
        <v>212</v>
      </c>
      <c r="E111" s="133" t="s">
        <v>905</v>
      </c>
      <c r="F111" s="134" t="s">
        <v>3755</v>
      </c>
      <c r="G111" s="135" t="s">
        <v>236</v>
      </c>
      <c r="H111" s="136">
        <v>9</v>
      </c>
      <c r="I111" s="137"/>
      <c r="J111" s="138">
        <f>ROUND(I111*H111,2)</f>
        <v>0</v>
      </c>
      <c r="K111" s="134" t="s">
        <v>19</v>
      </c>
      <c r="L111" s="33"/>
      <c r="M111" s="139" t="s">
        <v>19</v>
      </c>
      <c r="N111" s="140" t="s">
        <v>45</v>
      </c>
      <c r="P111" s="141">
        <f>O111*H111</f>
        <v>0</v>
      </c>
      <c r="Q111" s="141">
        <v>0</v>
      </c>
      <c r="R111" s="141">
        <f>Q111*H111</f>
        <v>0</v>
      </c>
      <c r="S111" s="141">
        <v>0</v>
      </c>
      <c r="T111" s="142">
        <f>S111*H111</f>
        <v>0</v>
      </c>
      <c r="AR111" s="143" t="s">
        <v>112</v>
      </c>
      <c r="AT111" s="143" t="s">
        <v>212</v>
      </c>
      <c r="AU111" s="143" t="s">
        <v>80</v>
      </c>
      <c r="AY111" s="18" t="s">
        <v>208</v>
      </c>
      <c r="BE111" s="144">
        <f>IF(N111="základní",J111,0)</f>
        <v>0</v>
      </c>
      <c r="BF111" s="144">
        <f>IF(N111="snížená",J111,0)</f>
        <v>0</v>
      </c>
      <c r="BG111" s="144">
        <f>IF(N111="zákl. přenesená",J111,0)</f>
        <v>0</v>
      </c>
      <c r="BH111" s="144">
        <f>IF(N111="sníž. přenesená",J111,0)</f>
        <v>0</v>
      </c>
      <c r="BI111" s="144">
        <f>IF(N111="nulová",J111,0)</f>
        <v>0</v>
      </c>
      <c r="BJ111" s="18" t="s">
        <v>80</v>
      </c>
      <c r="BK111" s="144">
        <f>ROUND(I111*H111,2)</f>
        <v>0</v>
      </c>
      <c r="BL111" s="18" t="s">
        <v>112</v>
      </c>
      <c r="BM111" s="143" t="s">
        <v>8</v>
      </c>
    </row>
    <row r="112" spans="2:47" s="1" customFormat="1" ht="12">
      <c r="B112" s="33"/>
      <c r="D112" s="145" t="s">
        <v>218</v>
      </c>
      <c r="F112" s="146" t="s">
        <v>3755</v>
      </c>
      <c r="I112" s="147"/>
      <c r="L112" s="33"/>
      <c r="M112" s="148"/>
      <c r="T112" s="54"/>
      <c r="AT112" s="18" t="s">
        <v>218</v>
      </c>
      <c r="AU112" s="18" t="s">
        <v>80</v>
      </c>
    </row>
    <row r="113" spans="2:65" s="1" customFormat="1" ht="16.5" customHeight="1">
      <c r="B113" s="33"/>
      <c r="C113" s="132" t="s">
        <v>245</v>
      </c>
      <c r="D113" s="132" t="s">
        <v>212</v>
      </c>
      <c r="E113" s="133" t="s">
        <v>907</v>
      </c>
      <c r="F113" s="134" t="s">
        <v>3756</v>
      </c>
      <c r="G113" s="135" t="s">
        <v>236</v>
      </c>
      <c r="H113" s="136">
        <v>21</v>
      </c>
      <c r="I113" s="137"/>
      <c r="J113" s="138">
        <f>ROUND(I113*H113,2)</f>
        <v>0</v>
      </c>
      <c r="K113" s="134" t="s">
        <v>19</v>
      </c>
      <c r="L113" s="33"/>
      <c r="M113" s="139" t="s">
        <v>19</v>
      </c>
      <c r="N113" s="140" t="s">
        <v>45</v>
      </c>
      <c r="P113" s="141">
        <f>O113*H113</f>
        <v>0</v>
      </c>
      <c r="Q113" s="141">
        <v>0</v>
      </c>
      <c r="R113" s="141">
        <f>Q113*H113</f>
        <v>0</v>
      </c>
      <c r="S113" s="141">
        <v>0</v>
      </c>
      <c r="T113" s="142">
        <f>S113*H113</f>
        <v>0</v>
      </c>
      <c r="AR113" s="143" t="s">
        <v>112</v>
      </c>
      <c r="AT113" s="143" t="s">
        <v>212</v>
      </c>
      <c r="AU113" s="143" t="s">
        <v>80</v>
      </c>
      <c r="AY113" s="18" t="s">
        <v>208</v>
      </c>
      <c r="BE113" s="144">
        <f>IF(N113="základní",J113,0)</f>
        <v>0</v>
      </c>
      <c r="BF113" s="144">
        <f>IF(N113="snížená",J113,0)</f>
        <v>0</v>
      </c>
      <c r="BG113" s="144">
        <f>IF(N113="zákl. přenesená",J113,0)</f>
        <v>0</v>
      </c>
      <c r="BH113" s="144">
        <f>IF(N113="sníž. přenesená",J113,0)</f>
        <v>0</v>
      </c>
      <c r="BI113" s="144">
        <f>IF(N113="nulová",J113,0)</f>
        <v>0</v>
      </c>
      <c r="BJ113" s="18" t="s">
        <v>80</v>
      </c>
      <c r="BK113" s="144">
        <f>ROUND(I113*H113,2)</f>
        <v>0</v>
      </c>
      <c r="BL113" s="18" t="s">
        <v>112</v>
      </c>
      <c r="BM113" s="143" t="s">
        <v>837</v>
      </c>
    </row>
    <row r="114" spans="2:47" s="1" customFormat="1" ht="12">
      <c r="B114" s="33"/>
      <c r="D114" s="145" t="s">
        <v>218</v>
      </c>
      <c r="F114" s="146" t="s">
        <v>3756</v>
      </c>
      <c r="I114" s="147"/>
      <c r="L114" s="33"/>
      <c r="M114" s="148"/>
      <c r="T114" s="54"/>
      <c r="AT114" s="18" t="s">
        <v>218</v>
      </c>
      <c r="AU114" s="18" t="s">
        <v>80</v>
      </c>
    </row>
    <row r="115" spans="2:65" s="1" customFormat="1" ht="16.5" customHeight="1">
      <c r="B115" s="33"/>
      <c r="C115" s="132" t="s">
        <v>273</v>
      </c>
      <c r="D115" s="132" t="s">
        <v>212</v>
      </c>
      <c r="E115" s="133" t="s">
        <v>909</v>
      </c>
      <c r="F115" s="134" t="s">
        <v>3757</v>
      </c>
      <c r="G115" s="135" t="s">
        <v>236</v>
      </c>
      <c r="H115" s="136">
        <v>56</v>
      </c>
      <c r="I115" s="137"/>
      <c r="J115" s="138">
        <f>ROUND(I115*H115,2)</f>
        <v>0</v>
      </c>
      <c r="K115" s="134" t="s">
        <v>19</v>
      </c>
      <c r="L115" s="33"/>
      <c r="M115" s="139" t="s">
        <v>19</v>
      </c>
      <c r="N115" s="140" t="s">
        <v>45</v>
      </c>
      <c r="P115" s="141">
        <f>O115*H115</f>
        <v>0</v>
      </c>
      <c r="Q115" s="141">
        <v>0</v>
      </c>
      <c r="R115" s="141">
        <f>Q115*H115</f>
        <v>0</v>
      </c>
      <c r="S115" s="141">
        <v>0</v>
      </c>
      <c r="T115" s="142">
        <f>S115*H115</f>
        <v>0</v>
      </c>
      <c r="AR115" s="143" t="s">
        <v>112</v>
      </c>
      <c r="AT115" s="143" t="s">
        <v>212</v>
      </c>
      <c r="AU115" s="143" t="s">
        <v>80</v>
      </c>
      <c r="AY115" s="18" t="s">
        <v>208</v>
      </c>
      <c r="BE115" s="144">
        <f>IF(N115="základní",J115,0)</f>
        <v>0</v>
      </c>
      <c r="BF115" s="144">
        <f>IF(N115="snížená",J115,0)</f>
        <v>0</v>
      </c>
      <c r="BG115" s="144">
        <f>IF(N115="zákl. přenesená",J115,0)</f>
        <v>0</v>
      </c>
      <c r="BH115" s="144">
        <f>IF(N115="sníž. přenesená",J115,0)</f>
        <v>0</v>
      </c>
      <c r="BI115" s="144">
        <f>IF(N115="nulová",J115,0)</f>
        <v>0</v>
      </c>
      <c r="BJ115" s="18" t="s">
        <v>80</v>
      </c>
      <c r="BK115" s="144">
        <f>ROUND(I115*H115,2)</f>
        <v>0</v>
      </c>
      <c r="BL115" s="18" t="s">
        <v>112</v>
      </c>
      <c r="BM115" s="143" t="s">
        <v>297</v>
      </c>
    </row>
    <row r="116" spans="2:47" s="1" customFormat="1" ht="12">
      <c r="B116" s="33"/>
      <c r="D116" s="145" t="s">
        <v>218</v>
      </c>
      <c r="F116" s="146" t="s">
        <v>3757</v>
      </c>
      <c r="I116" s="147"/>
      <c r="L116" s="33"/>
      <c r="M116" s="148"/>
      <c r="T116" s="54"/>
      <c r="AT116" s="18" t="s">
        <v>218</v>
      </c>
      <c r="AU116" s="18" t="s">
        <v>80</v>
      </c>
    </row>
    <row r="117" spans="2:65" s="1" customFormat="1" ht="16.5" customHeight="1">
      <c r="B117" s="33"/>
      <c r="C117" s="132" t="s">
        <v>807</v>
      </c>
      <c r="D117" s="132" t="s">
        <v>212</v>
      </c>
      <c r="E117" s="133" t="s">
        <v>911</v>
      </c>
      <c r="F117" s="134" t="s">
        <v>3758</v>
      </c>
      <c r="G117" s="135" t="s">
        <v>236</v>
      </c>
      <c r="H117" s="136">
        <v>30</v>
      </c>
      <c r="I117" s="137"/>
      <c r="J117" s="138">
        <f>ROUND(I117*H117,2)</f>
        <v>0</v>
      </c>
      <c r="K117" s="134" t="s">
        <v>19</v>
      </c>
      <c r="L117" s="33"/>
      <c r="M117" s="139" t="s">
        <v>19</v>
      </c>
      <c r="N117" s="140" t="s">
        <v>45</v>
      </c>
      <c r="P117" s="141">
        <f>O117*H117</f>
        <v>0</v>
      </c>
      <c r="Q117" s="141">
        <v>0</v>
      </c>
      <c r="R117" s="141">
        <f>Q117*H117</f>
        <v>0</v>
      </c>
      <c r="S117" s="141">
        <v>0</v>
      </c>
      <c r="T117" s="142">
        <f>S117*H117</f>
        <v>0</v>
      </c>
      <c r="AR117" s="143" t="s">
        <v>112</v>
      </c>
      <c r="AT117" s="143" t="s">
        <v>212</v>
      </c>
      <c r="AU117" s="143" t="s">
        <v>80</v>
      </c>
      <c r="AY117" s="18" t="s">
        <v>208</v>
      </c>
      <c r="BE117" s="144">
        <f>IF(N117="základní",J117,0)</f>
        <v>0</v>
      </c>
      <c r="BF117" s="144">
        <f>IF(N117="snížená",J117,0)</f>
        <v>0</v>
      </c>
      <c r="BG117" s="144">
        <f>IF(N117="zákl. přenesená",J117,0)</f>
        <v>0</v>
      </c>
      <c r="BH117" s="144">
        <f>IF(N117="sníž. přenesená",J117,0)</f>
        <v>0</v>
      </c>
      <c r="BI117" s="144">
        <f>IF(N117="nulová",J117,0)</f>
        <v>0</v>
      </c>
      <c r="BJ117" s="18" t="s">
        <v>80</v>
      </c>
      <c r="BK117" s="144">
        <f>ROUND(I117*H117,2)</f>
        <v>0</v>
      </c>
      <c r="BL117" s="18" t="s">
        <v>112</v>
      </c>
      <c r="BM117" s="143" t="s">
        <v>913</v>
      </c>
    </row>
    <row r="118" spans="2:47" s="1" customFormat="1" ht="12">
      <c r="B118" s="33"/>
      <c r="D118" s="145" t="s">
        <v>218</v>
      </c>
      <c r="F118" s="146" t="s">
        <v>3758</v>
      </c>
      <c r="I118" s="147"/>
      <c r="L118" s="33"/>
      <c r="M118" s="148"/>
      <c r="T118" s="54"/>
      <c r="AT118" s="18" t="s">
        <v>218</v>
      </c>
      <c r="AU118" s="18" t="s">
        <v>80</v>
      </c>
    </row>
    <row r="119" spans="2:65" s="1" customFormat="1" ht="16.5" customHeight="1">
      <c r="B119" s="33"/>
      <c r="C119" s="132" t="s">
        <v>646</v>
      </c>
      <c r="D119" s="132" t="s">
        <v>212</v>
      </c>
      <c r="E119" s="133" t="s">
        <v>647</v>
      </c>
      <c r="F119" s="134" t="s">
        <v>648</v>
      </c>
      <c r="G119" s="135" t="s">
        <v>236</v>
      </c>
      <c r="H119" s="136">
        <v>1808</v>
      </c>
      <c r="I119" s="137"/>
      <c r="J119" s="138">
        <f>ROUND(I119*H119,2)</f>
        <v>0</v>
      </c>
      <c r="K119" s="134" t="s">
        <v>19</v>
      </c>
      <c r="L119" s="33"/>
      <c r="M119" s="139" t="s">
        <v>19</v>
      </c>
      <c r="N119" s="140" t="s">
        <v>45</v>
      </c>
      <c r="P119" s="141">
        <f>O119*H119</f>
        <v>0</v>
      </c>
      <c r="Q119" s="141">
        <v>0</v>
      </c>
      <c r="R119" s="141">
        <f>Q119*H119</f>
        <v>0</v>
      </c>
      <c r="S119" s="141">
        <v>0</v>
      </c>
      <c r="T119" s="142">
        <f>S119*H119</f>
        <v>0</v>
      </c>
      <c r="AR119" s="143" t="s">
        <v>112</v>
      </c>
      <c r="AT119" s="143" t="s">
        <v>212</v>
      </c>
      <c r="AU119" s="143" t="s">
        <v>80</v>
      </c>
      <c r="AY119" s="18" t="s">
        <v>208</v>
      </c>
      <c r="BE119" s="144">
        <f>IF(N119="základní",J119,0)</f>
        <v>0</v>
      </c>
      <c r="BF119" s="144">
        <f>IF(N119="snížená",J119,0)</f>
        <v>0</v>
      </c>
      <c r="BG119" s="144">
        <f>IF(N119="zákl. přenesená",J119,0)</f>
        <v>0</v>
      </c>
      <c r="BH119" s="144">
        <f>IF(N119="sníž. přenesená",J119,0)</f>
        <v>0</v>
      </c>
      <c r="BI119" s="144">
        <f>IF(N119="nulová",J119,0)</f>
        <v>0</v>
      </c>
      <c r="BJ119" s="18" t="s">
        <v>80</v>
      </c>
      <c r="BK119" s="144">
        <f>ROUND(I119*H119,2)</f>
        <v>0</v>
      </c>
      <c r="BL119" s="18" t="s">
        <v>112</v>
      </c>
      <c r="BM119" s="143" t="s">
        <v>649</v>
      </c>
    </row>
    <row r="120" spans="2:47" s="1" customFormat="1" ht="12">
      <c r="B120" s="33"/>
      <c r="D120" s="145" t="s">
        <v>218</v>
      </c>
      <c r="F120" s="146" t="s">
        <v>648</v>
      </c>
      <c r="I120" s="147"/>
      <c r="L120" s="33"/>
      <c r="M120" s="148"/>
      <c r="T120" s="54"/>
      <c r="AT120" s="18" t="s">
        <v>218</v>
      </c>
      <c r="AU120" s="18" t="s">
        <v>80</v>
      </c>
    </row>
    <row r="121" spans="2:51" s="13" customFormat="1" ht="12">
      <c r="B121" s="157"/>
      <c r="D121" s="145" t="s">
        <v>222</v>
      </c>
      <c r="E121" s="158" t="s">
        <v>19</v>
      </c>
      <c r="F121" s="159" t="s">
        <v>3759</v>
      </c>
      <c r="H121" s="160">
        <v>2000</v>
      </c>
      <c r="I121" s="161"/>
      <c r="L121" s="157"/>
      <c r="M121" s="162"/>
      <c r="T121" s="163"/>
      <c r="AT121" s="158" t="s">
        <v>222</v>
      </c>
      <c r="AU121" s="158" t="s">
        <v>80</v>
      </c>
      <c r="AV121" s="13" t="s">
        <v>82</v>
      </c>
      <c r="AW121" s="13" t="s">
        <v>35</v>
      </c>
      <c r="AX121" s="13" t="s">
        <v>74</v>
      </c>
      <c r="AY121" s="158" t="s">
        <v>208</v>
      </c>
    </row>
    <row r="122" spans="2:51" s="13" customFormat="1" ht="12">
      <c r="B122" s="157"/>
      <c r="D122" s="145" t="s">
        <v>222</v>
      </c>
      <c r="E122" s="158" t="s">
        <v>19</v>
      </c>
      <c r="F122" s="159" t="s">
        <v>3760</v>
      </c>
      <c r="H122" s="160">
        <v>-192</v>
      </c>
      <c r="I122" s="161"/>
      <c r="L122" s="157"/>
      <c r="M122" s="162"/>
      <c r="T122" s="163"/>
      <c r="AT122" s="158" t="s">
        <v>222</v>
      </c>
      <c r="AU122" s="158" t="s">
        <v>80</v>
      </c>
      <c r="AV122" s="13" t="s">
        <v>82</v>
      </c>
      <c r="AW122" s="13" t="s">
        <v>35</v>
      </c>
      <c r="AX122" s="13" t="s">
        <v>74</v>
      </c>
      <c r="AY122" s="158" t="s">
        <v>208</v>
      </c>
    </row>
    <row r="123" spans="2:51" s="14" customFormat="1" ht="12">
      <c r="B123" s="164"/>
      <c r="D123" s="145" t="s">
        <v>222</v>
      </c>
      <c r="E123" s="165" t="s">
        <v>19</v>
      </c>
      <c r="F123" s="166" t="s">
        <v>226</v>
      </c>
      <c r="H123" s="167">
        <v>1808</v>
      </c>
      <c r="I123" s="168"/>
      <c r="L123" s="164"/>
      <c r="M123" s="169"/>
      <c r="T123" s="170"/>
      <c r="AT123" s="165" t="s">
        <v>222</v>
      </c>
      <c r="AU123" s="165" t="s">
        <v>80</v>
      </c>
      <c r="AV123" s="14" t="s">
        <v>112</v>
      </c>
      <c r="AW123" s="14" t="s">
        <v>35</v>
      </c>
      <c r="AX123" s="14" t="s">
        <v>80</v>
      </c>
      <c r="AY123" s="165" t="s">
        <v>208</v>
      </c>
    </row>
    <row r="124" spans="2:65" s="1" customFormat="1" ht="16.5" customHeight="1">
      <c r="B124" s="33"/>
      <c r="C124" s="132" t="s">
        <v>8</v>
      </c>
      <c r="D124" s="132" t="s">
        <v>212</v>
      </c>
      <c r="E124" s="133" t="s">
        <v>915</v>
      </c>
      <c r="F124" s="134" t="s">
        <v>3761</v>
      </c>
      <c r="G124" s="135" t="s">
        <v>236</v>
      </c>
      <c r="H124" s="136">
        <v>17</v>
      </c>
      <c r="I124" s="137"/>
      <c r="J124" s="138">
        <f>ROUND(I124*H124,2)</f>
        <v>0</v>
      </c>
      <c r="K124" s="134" t="s">
        <v>19</v>
      </c>
      <c r="L124" s="33"/>
      <c r="M124" s="139" t="s">
        <v>19</v>
      </c>
      <c r="N124" s="140" t="s">
        <v>45</v>
      </c>
      <c r="P124" s="141">
        <f>O124*H124</f>
        <v>0</v>
      </c>
      <c r="Q124" s="141">
        <v>0</v>
      </c>
      <c r="R124" s="141">
        <f>Q124*H124</f>
        <v>0</v>
      </c>
      <c r="S124" s="141">
        <v>0</v>
      </c>
      <c r="T124" s="142">
        <f>S124*H124</f>
        <v>0</v>
      </c>
      <c r="AR124" s="143" t="s">
        <v>112</v>
      </c>
      <c r="AT124" s="143" t="s">
        <v>212</v>
      </c>
      <c r="AU124" s="143" t="s">
        <v>80</v>
      </c>
      <c r="AY124" s="18" t="s">
        <v>208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18" t="s">
        <v>80</v>
      </c>
      <c r="BK124" s="144">
        <f>ROUND(I124*H124,2)</f>
        <v>0</v>
      </c>
      <c r="BL124" s="18" t="s">
        <v>112</v>
      </c>
      <c r="BM124" s="143" t="s">
        <v>533</v>
      </c>
    </row>
    <row r="125" spans="2:47" s="1" customFormat="1" ht="12">
      <c r="B125" s="33"/>
      <c r="D125" s="145" t="s">
        <v>218</v>
      </c>
      <c r="F125" s="146" t="s">
        <v>3761</v>
      </c>
      <c r="I125" s="147"/>
      <c r="L125" s="33"/>
      <c r="M125" s="148"/>
      <c r="T125" s="54"/>
      <c r="AT125" s="18" t="s">
        <v>218</v>
      </c>
      <c r="AU125" s="18" t="s">
        <v>80</v>
      </c>
    </row>
    <row r="126" spans="2:63" s="11" customFormat="1" ht="25.9" customHeight="1">
      <c r="B126" s="120"/>
      <c r="D126" s="121" t="s">
        <v>73</v>
      </c>
      <c r="E126" s="122" t="s">
        <v>650</v>
      </c>
      <c r="F126" s="122" t="s">
        <v>651</v>
      </c>
      <c r="I126" s="123"/>
      <c r="J126" s="124">
        <f>BK126</f>
        <v>0</v>
      </c>
      <c r="L126" s="120"/>
      <c r="M126" s="125"/>
      <c r="P126" s="126">
        <f>SUM(P127:P183)</f>
        <v>0</v>
      </c>
      <c r="R126" s="126">
        <f>SUM(R127:R183)</f>
        <v>0</v>
      </c>
      <c r="T126" s="127">
        <f>SUM(T127:T183)</f>
        <v>0</v>
      </c>
      <c r="AR126" s="121" t="s">
        <v>80</v>
      </c>
      <c r="AT126" s="128" t="s">
        <v>73</v>
      </c>
      <c r="AU126" s="128" t="s">
        <v>74</v>
      </c>
      <c r="AY126" s="121" t="s">
        <v>208</v>
      </c>
      <c r="BK126" s="129">
        <f>SUM(BK127:BK183)</f>
        <v>0</v>
      </c>
    </row>
    <row r="127" spans="2:65" s="1" customFormat="1" ht="16.5" customHeight="1">
      <c r="B127" s="33"/>
      <c r="C127" s="132" t="s">
        <v>829</v>
      </c>
      <c r="D127" s="132" t="s">
        <v>212</v>
      </c>
      <c r="E127" s="133" t="s">
        <v>671</v>
      </c>
      <c r="F127" s="134" t="s">
        <v>3762</v>
      </c>
      <c r="G127" s="135" t="s">
        <v>654</v>
      </c>
      <c r="H127" s="136">
        <v>2</v>
      </c>
      <c r="I127" s="137"/>
      <c r="J127" s="138">
        <f>ROUND(I127*H127,2)</f>
        <v>0</v>
      </c>
      <c r="K127" s="134" t="s">
        <v>19</v>
      </c>
      <c r="L127" s="33"/>
      <c r="M127" s="139" t="s">
        <v>19</v>
      </c>
      <c r="N127" s="140" t="s">
        <v>45</v>
      </c>
      <c r="P127" s="141">
        <f>O127*H127</f>
        <v>0</v>
      </c>
      <c r="Q127" s="141">
        <v>0</v>
      </c>
      <c r="R127" s="141">
        <f>Q127*H127</f>
        <v>0</v>
      </c>
      <c r="S127" s="141">
        <v>0</v>
      </c>
      <c r="T127" s="142">
        <f>S127*H127</f>
        <v>0</v>
      </c>
      <c r="AR127" s="143" t="s">
        <v>112</v>
      </c>
      <c r="AT127" s="143" t="s">
        <v>212</v>
      </c>
      <c r="AU127" s="143" t="s">
        <v>80</v>
      </c>
      <c r="AY127" s="18" t="s">
        <v>208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8" t="s">
        <v>80</v>
      </c>
      <c r="BK127" s="144">
        <f>ROUND(I127*H127,2)</f>
        <v>0</v>
      </c>
      <c r="BL127" s="18" t="s">
        <v>112</v>
      </c>
      <c r="BM127" s="143" t="s">
        <v>919</v>
      </c>
    </row>
    <row r="128" spans="2:47" s="1" customFormat="1" ht="12">
      <c r="B128" s="33"/>
      <c r="D128" s="145" t="s">
        <v>218</v>
      </c>
      <c r="F128" s="146" t="s">
        <v>3762</v>
      </c>
      <c r="I128" s="147"/>
      <c r="L128" s="33"/>
      <c r="M128" s="148"/>
      <c r="T128" s="54"/>
      <c r="AT128" s="18" t="s">
        <v>218</v>
      </c>
      <c r="AU128" s="18" t="s">
        <v>80</v>
      </c>
    </row>
    <row r="129" spans="2:65" s="1" customFormat="1" ht="16.5" customHeight="1">
      <c r="B129" s="33"/>
      <c r="C129" s="132" t="s">
        <v>837</v>
      </c>
      <c r="D129" s="132" t="s">
        <v>212</v>
      </c>
      <c r="E129" s="133" t="s">
        <v>675</v>
      </c>
      <c r="F129" s="134" t="s">
        <v>3763</v>
      </c>
      <c r="G129" s="135" t="s">
        <v>654</v>
      </c>
      <c r="H129" s="136">
        <v>12</v>
      </c>
      <c r="I129" s="137"/>
      <c r="J129" s="138">
        <f>ROUND(I129*H129,2)</f>
        <v>0</v>
      </c>
      <c r="K129" s="134" t="s">
        <v>19</v>
      </c>
      <c r="L129" s="33"/>
      <c r="M129" s="139" t="s">
        <v>19</v>
      </c>
      <c r="N129" s="140" t="s">
        <v>45</v>
      </c>
      <c r="P129" s="141">
        <f>O129*H129</f>
        <v>0</v>
      </c>
      <c r="Q129" s="141">
        <v>0</v>
      </c>
      <c r="R129" s="141">
        <f>Q129*H129</f>
        <v>0</v>
      </c>
      <c r="S129" s="141">
        <v>0</v>
      </c>
      <c r="T129" s="142">
        <f>S129*H129</f>
        <v>0</v>
      </c>
      <c r="AR129" s="143" t="s">
        <v>112</v>
      </c>
      <c r="AT129" s="143" t="s">
        <v>212</v>
      </c>
      <c r="AU129" s="143" t="s">
        <v>80</v>
      </c>
      <c r="AY129" s="18" t="s">
        <v>208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18" t="s">
        <v>80</v>
      </c>
      <c r="BK129" s="144">
        <f>ROUND(I129*H129,2)</f>
        <v>0</v>
      </c>
      <c r="BL129" s="18" t="s">
        <v>112</v>
      </c>
      <c r="BM129" s="143" t="s">
        <v>921</v>
      </c>
    </row>
    <row r="130" spans="2:47" s="1" customFormat="1" ht="12">
      <c r="B130" s="33"/>
      <c r="D130" s="145" t="s">
        <v>218</v>
      </c>
      <c r="F130" s="146" t="s">
        <v>3763</v>
      </c>
      <c r="I130" s="147"/>
      <c r="L130" s="33"/>
      <c r="M130" s="148"/>
      <c r="T130" s="54"/>
      <c r="AT130" s="18" t="s">
        <v>218</v>
      </c>
      <c r="AU130" s="18" t="s">
        <v>80</v>
      </c>
    </row>
    <row r="131" spans="2:65" s="1" customFormat="1" ht="16.5" customHeight="1">
      <c r="B131" s="33"/>
      <c r="C131" s="132" t="s">
        <v>679</v>
      </c>
      <c r="D131" s="132" t="s">
        <v>212</v>
      </c>
      <c r="E131" s="133" t="s">
        <v>922</v>
      </c>
      <c r="F131" s="134" t="s">
        <v>3764</v>
      </c>
      <c r="G131" s="135" t="s">
        <v>654</v>
      </c>
      <c r="H131" s="136">
        <v>22</v>
      </c>
      <c r="I131" s="137"/>
      <c r="J131" s="138">
        <f>ROUND(I131*H131,2)</f>
        <v>0</v>
      </c>
      <c r="K131" s="134" t="s">
        <v>19</v>
      </c>
      <c r="L131" s="33"/>
      <c r="M131" s="139" t="s">
        <v>19</v>
      </c>
      <c r="N131" s="140" t="s">
        <v>45</v>
      </c>
      <c r="P131" s="141">
        <f>O131*H131</f>
        <v>0</v>
      </c>
      <c r="Q131" s="141">
        <v>0</v>
      </c>
      <c r="R131" s="141">
        <f>Q131*H131</f>
        <v>0</v>
      </c>
      <c r="S131" s="141">
        <v>0</v>
      </c>
      <c r="T131" s="142">
        <f>S131*H131</f>
        <v>0</v>
      </c>
      <c r="AR131" s="143" t="s">
        <v>112</v>
      </c>
      <c r="AT131" s="143" t="s">
        <v>212</v>
      </c>
      <c r="AU131" s="143" t="s">
        <v>80</v>
      </c>
      <c r="AY131" s="18" t="s">
        <v>208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8" t="s">
        <v>80</v>
      </c>
      <c r="BK131" s="144">
        <f>ROUND(I131*H131,2)</f>
        <v>0</v>
      </c>
      <c r="BL131" s="18" t="s">
        <v>112</v>
      </c>
      <c r="BM131" s="143" t="s">
        <v>924</v>
      </c>
    </row>
    <row r="132" spans="2:47" s="1" customFormat="1" ht="12">
      <c r="B132" s="33"/>
      <c r="D132" s="145" t="s">
        <v>218</v>
      </c>
      <c r="F132" s="146" t="s">
        <v>3764</v>
      </c>
      <c r="I132" s="147"/>
      <c r="L132" s="33"/>
      <c r="M132" s="148"/>
      <c r="T132" s="54"/>
      <c r="AT132" s="18" t="s">
        <v>218</v>
      </c>
      <c r="AU132" s="18" t="s">
        <v>80</v>
      </c>
    </row>
    <row r="133" spans="2:65" s="1" customFormat="1" ht="16.5" customHeight="1">
      <c r="B133" s="33"/>
      <c r="C133" s="132" t="s">
        <v>297</v>
      </c>
      <c r="D133" s="132" t="s">
        <v>212</v>
      </c>
      <c r="E133" s="133" t="s">
        <v>925</v>
      </c>
      <c r="F133" s="134" t="s">
        <v>3765</v>
      </c>
      <c r="G133" s="135" t="s">
        <v>654</v>
      </c>
      <c r="H133" s="136">
        <v>34</v>
      </c>
      <c r="I133" s="137"/>
      <c r="J133" s="138">
        <f>ROUND(I133*H133,2)</f>
        <v>0</v>
      </c>
      <c r="K133" s="134" t="s">
        <v>19</v>
      </c>
      <c r="L133" s="33"/>
      <c r="M133" s="139" t="s">
        <v>19</v>
      </c>
      <c r="N133" s="140" t="s">
        <v>45</v>
      </c>
      <c r="P133" s="141">
        <f>O133*H133</f>
        <v>0</v>
      </c>
      <c r="Q133" s="141">
        <v>0</v>
      </c>
      <c r="R133" s="141">
        <f>Q133*H133</f>
        <v>0</v>
      </c>
      <c r="S133" s="141">
        <v>0</v>
      </c>
      <c r="T133" s="142">
        <f>S133*H133</f>
        <v>0</v>
      </c>
      <c r="AR133" s="143" t="s">
        <v>112</v>
      </c>
      <c r="AT133" s="143" t="s">
        <v>212</v>
      </c>
      <c r="AU133" s="143" t="s">
        <v>80</v>
      </c>
      <c r="AY133" s="18" t="s">
        <v>208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8" t="s">
        <v>80</v>
      </c>
      <c r="BK133" s="144">
        <f>ROUND(I133*H133,2)</f>
        <v>0</v>
      </c>
      <c r="BL133" s="18" t="s">
        <v>112</v>
      </c>
      <c r="BM133" s="143" t="s">
        <v>927</v>
      </c>
    </row>
    <row r="134" spans="2:47" s="1" customFormat="1" ht="12">
      <c r="B134" s="33"/>
      <c r="D134" s="145" t="s">
        <v>218</v>
      </c>
      <c r="F134" s="146" t="s">
        <v>3765</v>
      </c>
      <c r="I134" s="147"/>
      <c r="L134" s="33"/>
      <c r="M134" s="148"/>
      <c r="T134" s="54"/>
      <c r="AT134" s="18" t="s">
        <v>218</v>
      </c>
      <c r="AU134" s="18" t="s">
        <v>80</v>
      </c>
    </row>
    <row r="135" spans="2:65" s="1" customFormat="1" ht="16.5" customHeight="1">
      <c r="B135" s="33"/>
      <c r="C135" s="132" t="s">
        <v>741</v>
      </c>
      <c r="D135" s="132" t="s">
        <v>212</v>
      </c>
      <c r="E135" s="133" t="s">
        <v>928</v>
      </c>
      <c r="F135" s="134" t="s">
        <v>3766</v>
      </c>
      <c r="G135" s="135" t="s">
        <v>654</v>
      </c>
      <c r="H135" s="136">
        <v>3</v>
      </c>
      <c r="I135" s="137"/>
      <c r="J135" s="138">
        <f>ROUND(I135*H135,2)</f>
        <v>0</v>
      </c>
      <c r="K135" s="134" t="s">
        <v>19</v>
      </c>
      <c r="L135" s="33"/>
      <c r="M135" s="139" t="s">
        <v>19</v>
      </c>
      <c r="N135" s="140" t="s">
        <v>45</v>
      </c>
      <c r="P135" s="141">
        <f>O135*H135</f>
        <v>0</v>
      </c>
      <c r="Q135" s="141">
        <v>0</v>
      </c>
      <c r="R135" s="141">
        <f>Q135*H135</f>
        <v>0</v>
      </c>
      <c r="S135" s="141">
        <v>0</v>
      </c>
      <c r="T135" s="142">
        <f>S135*H135</f>
        <v>0</v>
      </c>
      <c r="AR135" s="143" t="s">
        <v>112</v>
      </c>
      <c r="AT135" s="143" t="s">
        <v>212</v>
      </c>
      <c r="AU135" s="143" t="s">
        <v>80</v>
      </c>
      <c r="AY135" s="18" t="s">
        <v>208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8" t="s">
        <v>80</v>
      </c>
      <c r="BK135" s="144">
        <f>ROUND(I135*H135,2)</f>
        <v>0</v>
      </c>
      <c r="BL135" s="18" t="s">
        <v>112</v>
      </c>
      <c r="BM135" s="143" t="s">
        <v>304</v>
      </c>
    </row>
    <row r="136" spans="2:47" s="1" customFormat="1" ht="12">
      <c r="B136" s="33"/>
      <c r="D136" s="145" t="s">
        <v>218</v>
      </c>
      <c r="F136" s="146" t="s">
        <v>3766</v>
      </c>
      <c r="I136" s="147"/>
      <c r="L136" s="33"/>
      <c r="M136" s="148"/>
      <c r="T136" s="54"/>
      <c r="AT136" s="18" t="s">
        <v>218</v>
      </c>
      <c r="AU136" s="18" t="s">
        <v>80</v>
      </c>
    </row>
    <row r="137" spans="2:65" s="1" customFormat="1" ht="16.5" customHeight="1">
      <c r="B137" s="33"/>
      <c r="C137" s="132" t="s">
        <v>913</v>
      </c>
      <c r="D137" s="132" t="s">
        <v>212</v>
      </c>
      <c r="E137" s="133" t="s">
        <v>930</v>
      </c>
      <c r="F137" s="134" t="s">
        <v>3767</v>
      </c>
      <c r="G137" s="135" t="s">
        <v>654</v>
      </c>
      <c r="H137" s="136">
        <v>8</v>
      </c>
      <c r="I137" s="137"/>
      <c r="J137" s="138">
        <f>ROUND(I137*H137,2)</f>
        <v>0</v>
      </c>
      <c r="K137" s="134" t="s">
        <v>19</v>
      </c>
      <c r="L137" s="33"/>
      <c r="M137" s="139" t="s">
        <v>19</v>
      </c>
      <c r="N137" s="140" t="s">
        <v>45</v>
      </c>
      <c r="P137" s="141">
        <f>O137*H137</f>
        <v>0</v>
      </c>
      <c r="Q137" s="141">
        <v>0</v>
      </c>
      <c r="R137" s="141">
        <f>Q137*H137</f>
        <v>0</v>
      </c>
      <c r="S137" s="141">
        <v>0</v>
      </c>
      <c r="T137" s="142">
        <f>S137*H137</f>
        <v>0</v>
      </c>
      <c r="AR137" s="143" t="s">
        <v>112</v>
      </c>
      <c r="AT137" s="143" t="s">
        <v>212</v>
      </c>
      <c r="AU137" s="143" t="s">
        <v>80</v>
      </c>
      <c r="AY137" s="18" t="s">
        <v>208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8" t="s">
        <v>80</v>
      </c>
      <c r="BK137" s="144">
        <f>ROUND(I137*H137,2)</f>
        <v>0</v>
      </c>
      <c r="BL137" s="18" t="s">
        <v>112</v>
      </c>
      <c r="BM137" s="143" t="s">
        <v>550</v>
      </c>
    </row>
    <row r="138" spans="2:47" s="1" customFormat="1" ht="12">
      <c r="B138" s="33"/>
      <c r="D138" s="145" t="s">
        <v>218</v>
      </c>
      <c r="F138" s="146" t="s">
        <v>3767</v>
      </c>
      <c r="I138" s="147"/>
      <c r="L138" s="33"/>
      <c r="M138" s="148"/>
      <c r="T138" s="54"/>
      <c r="AT138" s="18" t="s">
        <v>218</v>
      </c>
      <c r="AU138" s="18" t="s">
        <v>80</v>
      </c>
    </row>
    <row r="139" spans="2:65" s="1" customFormat="1" ht="16.5" customHeight="1">
      <c r="B139" s="33"/>
      <c r="C139" s="132" t="s">
        <v>1220</v>
      </c>
      <c r="D139" s="132" t="s">
        <v>212</v>
      </c>
      <c r="E139" s="133" t="s">
        <v>932</v>
      </c>
      <c r="F139" s="134" t="s">
        <v>3768</v>
      </c>
      <c r="G139" s="135" t="s">
        <v>654</v>
      </c>
      <c r="H139" s="136">
        <v>1</v>
      </c>
      <c r="I139" s="137"/>
      <c r="J139" s="138">
        <f>ROUND(I139*H139,2)</f>
        <v>0</v>
      </c>
      <c r="K139" s="134" t="s">
        <v>19</v>
      </c>
      <c r="L139" s="33"/>
      <c r="M139" s="139" t="s">
        <v>19</v>
      </c>
      <c r="N139" s="140" t="s">
        <v>45</v>
      </c>
      <c r="P139" s="141">
        <f>O139*H139</f>
        <v>0</v>
      </c>
      <c r="Q139" s="141">
        <v>0</v>
      </c>
      <c r="R139" s="141">
        <f>Q139*H139</f>
        <v>0</v>
      </c>
      <c r="S139" s="141">
        <v>0</v>
      </c>
      <c r="T139" s="142">
        <f>S139*H139</f>
        <v>0</v>
      </c>
      <c r="AR139" s="143" t="s">
        <v>112</v>
      </c>
      <c r="AT139" s="143" t="s">
        <v>212</v>
      </c>
      <c r="AU139" s="143" t="s">
        <v>80</v>
      </c>
      <c r="AY139" s="18" t="s">
        <v>208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8" t="s">
        <v>80</v>
      </c>
      <c r="BK139" s="144">
        <f>ROUND(I139*H139,2)</f>
        <v>0</v>
      </c>
      <c r="BL139" s="18" t="s">
        <v>112</v>
      </c>
      <c r="BM139" s="143" t="s">
        <v>934</v>
      </c>
    </row>
    <row r="140" spans="2:47" s="1" customFormat="1" ht="12">
      <c r="B140" s="33"/>
      <c r="D140" s="145" t="s">
        <v>218</v>
      </c>
      <c r="F140" s="146" t="s">
        <v>3768</v>
      </c>
      <c r="I140" s="147"/>
      <c r="L140" s="33"/>
      <c r="M140" s="148"/>
      <c r="T140" s="54"/>
      <c r="AT140" s="18" t="s">
        <v>218</v>
      </c>
      <c r="AU140" s="18" t="s">
        <v>80</v>
      </c>
    </row>
    <row r="141" spans="2:65" s="1" customFormat="1" ht="16.5" customHeight="1">
      <c r="B141" s="33"/>
      <c r="C141" s="132" t="s">
        <v>649</v>
      </c>
      <c r="D141" s="132" t="s">
        <v>212</v>
      </c>
      <c r="E141" s="133" t="s">
        <v>680</v>
      </c>
      <c r="F141" s="134" t="s">
        <v>3769</v>
      </c>
      <c r="G141" s="135" t="s">
        <v>654</v>
      </c>
      <c r="H141" s="136">
        <v>4</v>
      </c>
      <c r="I141" s="137"/>
      <c r="J141" s="138">
        <f>ROUND(I141*H141,2)</f>
        <v>0</v>
      </c>
      <c r="K141" s="134" t="s">
        <v>19</v>
      </c>
      <c r="L141" s="33"/>
      <c r="M141" s="139" t="s">
        <v>19</v>
      </c>
      <c r="N141" s="140" t="s">
        <v>45</v>
      </c>
      <c r="P141" s="141">
        <f>O141*H141</f>
        <v>0</v>
      </c>
      <c r="Q141" s="141">
        <v>0</v>
      </c>
      <c r="R141" s="141">
        <f>Q141*H141</f>
        <v>0</v>
      </c>
      <c r="S141" s="141">
        <v>0</v>
      </c>
      <c r="T141" s="142">
        <f>S141*H141</f>
        <v>0</v>
      </c>
      <c r="AR141" s="143" t="s">
        <v>112</v>
      </c>
      <c r="AT141" s="143" t="s">
        <v>212</v>
      </c>
      <c r="AU141" s="143" t="s">
        <v>80</v>
      </c>
      <c r="AY141" s="18" t="s">
        <v>208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8" t="s">
        <v>80</v>
      </c>
      <c r="BK141" s="144">
        <f>ROUND(I141*H141,2)</f>
        <v>0</v>
      </c>
      <c r="BL141" s="18" t="s">
        <v>112</v>
      </c>
      <c r="BM141" s="143" t="s">
        <v>936</v>
      </c>
    </row>
    <row r="142" spans="2:47" s="1" customFormat="1" ht="12">
      <c r="B142" s="33"/>
      <c r="D142" s="145" t="s">
        <v>218</v>
      </c>
      <c r="F142" s="146" t="s">
        <v>3769</v>
      </c>
      <c r="I142" s="147"/>
      <c r="L142" s="33"/>
      <c r="M142" s="148"/>
      <c r="T142" s="54"/>
      <c r="AT142" s="18" t="s">
        <v>218</v>
      </c>
      <c r="AU142" s="18" t="s">
        <v>80</v>
      </c>
    </row>
    <row r="143" spans="2:65" s="1" customFormat="1" ht="16.5" customHeight="1">
      <c r="B143" s="33"/>
      <c r="C143" s="132" t="s">
        <v>7</v>
      </c>
      <c r="D143" s="132" t="s">
        <v>212</v>
      </c>
      <c r="E143" s="133" t="s">
        <v>684</v>
      </c>
      <c r="F143" s="134" t="s">
        <v>3770</v>
      </c>
      <c r="G143" s="135" t="s">
        <v>654</v>
      </c>
      <c r="H143" s="136">
        <v>2</v>
      </c>
      <c r="I143" s="137"/>
      <c r="J143" s="138">
        <f>ROUND(I143*H143,2)</f>
        <v>0</v>
      </c>
      <c r="K143" s="134" t="s">
        <v>19</v>
      </c>
      <c r="L143" s="33"/>
      <c r="M143" s="139" t="s">
        <v>19</v>
      </c>
      <c r="N143" s="140" t="s">
        <v>45</v>
      </c>
      <c r="P143" s="141">
        <f>O143*H143</f>
        <v>0</v>
      </c>
      <c r="Q143" s="141">
        <v>0</v>
      </c>
      <c r="R143" s="141">
        <f>Q143*H143</f>
        <v>0</v>
      </c>
      <c r="S143" s="141">
        <v>0</v>
      </c>
      <c r="T143" s="142">
        <f>S143*H143</f>
        <v>0</v>
      </c>
      <c r="AR143" s="143" t="s">
        <v>112</v>
      </c>
      <c r="AT143" s="143" t="s">
        <v>212</v>
      </c>
      <c r="AU143" s="143" t="s">
        <v>80</v>
      </c>
      <c r="AY143" s="18" t="s">
        <v>208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8" t="s">
        <v>80</v>
      </c>
      <c r="BK143" s="144">
        <f>ROUND(I143*H143,2)</f>
        <v>0</v>
      </c>
      <c r="BL143" s="18" t="s">
        <v>112</v>
      </c>
      <c r="BM143" s="143" t="s">
        <v>875</v>
      </c>
    </row>
    <row r="144" spans="2:47" s="1" customFormat="1" ht="12">
      <c r="B144" s="33"/>
      <c r="D144" s="145" t="s">
        <v>218</v>
      </c>
      <c r="F144" s="146" t="s">
        <v>3770</v>
      </c>
      <c r="I144" s="147"/>
      <c r="L144" s="33"/>
      <c r="M144" s="148"/>
      <c r="T144" s="54"/>
      <c r="AT144" s="18" t="s">
        <v>218</v>
      </c>
      <c r="AU144" s="18" t="s">
        <v>80</v>
      </c>
    </row>
    <row r="145" spans="2:65" s="1" customFormat="1" ht="16.5" customHeight="1">
      <c r="B145" s="33"/>
      <c r="C145" s="132" t="s">
        <v>533</v>
      </c>
      <c r="D145" s="132" t="s">
        <v>212</v>
      </c>
      <c r="E145" s="133" t="s">
        <v>938</v>
      </c>
      <c r="F145" s="134" t="s">
        <v>3771</v>
      </c>
      <c r="G145" s="135" t="s">
        <v>654</v>
      </c>
      <c r="H145" s="136">
        <v>2</v>
      </c>
      <c r="I145" s="137"/>
      <c r="J145" s="138">
        <f>ROUND(I145*H145,2)</f>
        <v>0</v>
      </c>
      <c r="K145" s="134" t="s">
        <v>19</v>
      </c>
      <c r="L145" s="33"/>
      <c r="M145" s="139" t="s">
        <v>19</v>
      </c>
      <c r="N145" s="140" t="s">
        <v>45</v>
      </c>
      <c r="P145" s="141">
        <f>O145*H145</f>
        <v>0</v>
      </c>
      <c r="Q145" s="141">
        <v>0</v>
      </c>
      <c r="R145" s="141">
        <f>Q145*H145</f>
        <v>0</v>
      </c>
      <c r="S145" s="141">
        <v>0</v>
      </c>
      <c r="T145" s="142">
        <f>S145*H145</f>
        <v>0</v>
      </c>
      <c r="AR145" s="143" t="s">
        <v>112</v>
      </c>
      <c r="AT145" s="143" t="s">
        <v>212</v>
      </c>
      <c r="AU145" s="143" t="s">
        <v>80</v>
      </c>
      <c r="AY145" s="18" t="s">
        <v>208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8" t="s">
        <v>80</v>
      </c>
      <c r="BK145" s="144">
        <f>ROUND(I145*H145,2)</f>
        <v>0</v>
      </c>
      <c r="BL145" s="18" t="s">
        <v>112</v>
      </c>
      <c r="BM145" s="143" t="s">
        <v>940</v>
      </c>
    </row>
    <row r="146" spans="2:47" s="1" customFormat="1" ht="12">
      <c r="B146" s="33"/>
      <c r="D146" s="145" t="s">
        <v>218</v>
      </c>
      <c r="F146" s="146" t="s">
        <v>3771</v>
      </c>
      <c r="I146" s="147"/>
      <c r="L146" s="33"/>
      <c r="M146" s="148"/>
      <c r="T146" s="54"/>
      <c r="AT146" s="18" t="s">
        <v>218</v>
      </c>
      <c r="AU146" s="18" t="s">
        <v>80</v>
      </c>
    </row>
    <row r="147" spans="2:65" s="1" customFormat="1" ht="16.5" customHeight="1">
      <c r="B147" s="33"/>
      <c r="C147" s="132" t="s">
        <v>1430</v>
      </c>
      <c r="D147" s="132" t="s">
        <v>212</v>
      </c>
      <c r="E147" s="133" t="s">
        <v>941</v>
      </c>
      <c r="F147" s="134" t="s">
        <v>3772</v>
      </c>
      <c r="G147" s="135" t="s">
        <v>654</v>
      </c>
      <c r="H147" s="136">
        <v>2</v>
      </c>
      <c r="I147" s="137"/>
      <c r="J147" s="138">
        <f>ROUND(I147*H147,2)</f>
        <v>0</v>
      </c>
      <c r="K147" s="134" t="s">
        <v>19</v>
      </c>
      <c r="L147" s="33"/>
      <c r="M147" s="139" t="s">
        <v>19</v>
      </c>
      <c r="N147" s="140" t="s">
        <v>45</v>
      </c>
      <c r="P147" s="141">
        <f>O147*H147</f>
        <v>0</v>
      </c>
      <c r="Q147" s="141">
        <v>0</v>
      </c>
      <c r="R147" s="141">
        <f>Q147*H147</f>
        <v>0</v>
      </c>
      <c r="S147" s="141">
        <v>0</v>
      </c>
      <c r="T147" s="142">
        <f>S147*H147</f>
        <v>0</v>
      </c>
      <c r="AR147" s="143" t="s">
        <v>112</v>
      </c>
      <c r="AT147" s="143" t="s">
        <v>212</v>
      </c>
      <c r="AU147" s="143" t="s">
        <v>80</v>
      </c>
      <c r="AY147" s="18" t="s">
        <v>208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8" t="s">
        <v>80</v>
      </c>
      <c r="BK147" s="144">
        <f>ROUND(I147*H147,2)</f>
        <v>0</v>
      </c>
      <c r="BL147" s="18" t="s">
        <v>112</v>
      </c>
      <c r="BM147" s="143" t="s">
        <v>577</v>
      </c>
    </row>
    <row r="148" spans="2:47" s="1" customFormat="1" ht="12">
      <c r="B148" s="33"/>
      <c r="D148" s="145" t="s">
        <v>218</v>
      </c>
      <c r="F148" s="146" t="s">
        <v>3772</v>
      </c>
      <c r="I148" s="147"/>
      <c r="L148" s="33"/>
      <c r="M148" s="148"/>
      <c r="T148" s="54"/>
      <c r="AT148" s="18" t="s">
        <v>218</v>
      </c>
      <c r="AU148" s="18" t="s">
        <v>80</v>
      </c>
    </row>
    <row r="149" spans="2:65" s="1" customFormat="1" ht="16.5" customHeight="1">
      <c r="B149" s="33"/>
      <c r="C149" s="132" t="s">
        <v>919</v>
      </c>
      <c r="D149" s="132" t="s">
        <v>212</v>
      </c>
      <c r="E149" s="133" t="s">
        <v>944</v>
      </c>
      <c r="F149" s="134" t="s">
        <v>3773</v>
      </c>
      <c r="G149" s="135" t="s">
        <v>654</v>
      </c>
      <c r="H149" s="136">
        <v>2</v>
      </c>
      <c r="I149" s="137"/>
      <c r="J149" s="138">
        <f>ROUND(I149*H149,2)</f>
        <v>0</v>
      </c>
      <c r="K149" s="134" t="s">
        <v>19</v>
      </c>
      <c r="L149" s="33"/>
      <c r="M149" s="139" t="s">
        <v>19</v>
      </c>
      <c r="N149" s="140" t="s">
        <v>45</v>
      </c>
      <c r="P149" s="141">
        <f>O149*H149</f>
        <v>0</v>
      </c>
      <c r="Q149" s="141">
        <v>0</v>
      </c>
      <c r="R149" s="141">
        <f>Q149*H149</f>
        <v>0</v>
      </c>
      <c r="S149" s="141">
        <v>0</v>
      </c>
      <c r="T149" s="142">
        <f>S149*H149</f>
        <v>0</v>
      </c>
      <c r="AR149" s="143" t="s">
        <v>112</v>
      </c>
      <c r="AT149" s="143" t="s">
        <v>212</v>
      </c>
      <c r="AU149" s="143" t="s">
        <v>80</v>
      </c>
      <c r="AY149" s="18" t="s">
        <v>208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8" t="s">
        <v>80</v>
      </c>
      <c r="BK149" s="144">
        <f>ROUND(I149*H149,2)</f>
        <v>0</v>
      </c>
      <c r="BL149" s="18" t="s">
        <v>112</v>
      </c>
      <c r="BM149" s="143" t="s">
        <v>946</v>
      </c>
    </row>
    <row r="150" spans="2:47" s="1" customFormat="1" ht="12">
      <c r="B150" s="33"/>
      <c r="D150" s="145" t="s">
        <v>218</v>
      </c>
      <c r="F150" s="146" t="s">
        <v>3773</v>
      </c>
      <c r="I150" s="147"/>
      <c r="L150" s="33"/>
      <c r="M150" s="148"/>
      <c r="T150" s="54"/>
      <c r="AT150" s="18" t="s">
        <v>218</v>
      </c>
      <c r="AU150" s="18" t="s">
        <v>80</v>
      </c>
    </row>
    <row r="151" spans="2:65" s="1" customFormat="1" ht="16.5" customHeight="1">
      <c r="B151" s="33"/>
      <c r="C151" s="132" t="s">
        <v>1039</v>
      </c>
      <c r="D151" s="132" t="s">
        <v>212</v>
      </c>
      <c r="E151" s="133" t="s">
        <v>947</v>
      </c>
      <c r="F151" s="134" t="s">
        <v>3774</v>
      </c>
      <c r="G151" s="135" t="s">
        <v>654</v>
      </c>
      <c r="H151" s="136">
        <v>3</v>
      </c>
      <c r="I151" s="137"/>
      <c r="J151" s="138">
        <f>ROUND(I151*H151,2)</f>
        <v>0</v>
      </c>
      <c r="K151" s="134" t="s">
        <v>19</v>
      </c>
      <c r="L151" s="33"/>
      <c r="M151" s="139" t="s">
        <v>19</v>
      </c>
      <c r="N151" s="140" t="s">
        <v>45</v>
      </c>
      <c r="P151" s="141">
        <f>O151*H151</f>
        <v>0</v>
      </c>
      <c r="Q151" s="141">
        <v>0</v>
      </c>
      <c r="R151" s="141">
        <f>Q151*H151</f>
        <v>0</v>
      </c>
      <c r="S151" s="141">
        <v>0</v>
      </c>
      <c r="T151" s="142">
        <f>S151*H151</f>
        <v>0</v>
      </c>
      <c r="AR151" s="143" t="s">
        <v>112</v>
      </c>
      <c r="AT151" s="143" t="s">
        <v>212</v>
      </c>
      <c r="AU151" s="143" t="s">
        <v>80</v>
      </c>
      <c r="AY151" s="18" t="s">
        <v>208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8" t="s">
        <v>80</v>
      </c>
      <c r="BK151" s="144">
        <f>ROUND(I151*H151,2)</f>
        <v>0</v>
      </c>
      <c r="BL151" s="18" t="s">
        <v>112</v>
      </c>
      <c r="BM151" s="143" t="s">
        <v>692</v>
      </c>
    </row>
    <row r="152" spans="2:47" s="1" customFormat="1" ht="12">
      <c r="B152" s="33"/>
      <c r="D152" s="145" t="s">
        <v>218</v>
      </c>
      <c r="F152" s="146" t="s">
        <v>3774</v>
      </c>
      <c r="I152" s="147"/>
      <c r="L152" s="33"/>
      <c r="M152" s="148"/>
      <c r="T152" s="54"/>
      <c r="AT152" s="18" t="s">
        <v>218</v>
      </c>
      <c r="AU152" s="18" t="s">
        <v>80</v>
      </c>
    </row>
    <row r="153" spans="2:65" s="1" customFormat="1" ht="16.5" customHeight="1">
      <c r="B153" s="33"/>
      <c r="C153" s="132" t="s">
        <v>921</v>
      </c>
      <c r="D153" s="132" t="s">
        <v>212</v>
      </c>
      <c r="E153" s="133" t="s">
        <v>949</v>
      </c>
      <c r="F153" s="134" t="s">
        <v>3775</v>
      </c>
      <c r="G153" s="135" t="s">
        <v>654</v>
      </c>
      <c r="H153" s="136">
        <v>2</v>
      </c>
      <c r="I153" s="137"/>
      <c r="J153" s="138">
        <f>ROUND(I153*H153,2)</f>
        <v>0</v>
      </c>
      <c r="K153" s="134" t="s">
        <v>19</v>
      </c>
      <c r="L153" s="33"/>
      <c r="M153" s="139" t="s">
        <v>19</v>
      </c>
      <c r="N153" s="140" t="s">
        <v>45</v>
      </c>
      <c r="P153" s="141">
        <f>O153*H153</f>
        <v>0</v>
      </c>
      <c r="Q153" s="141">
        <v>0</v>
      </c>
      <c r="R153" s="141">
        <f>Q153*H153</f>
        <v>0</v>
      </c>
      <c r="S153" s="141">
        <v>0</v>
      </c>
      <c r="T153" s="142">
        <f>S153*H153</f>
        <v>0</v>
      </c>
      <c r="AR153" s="143" t="s">
        <v>112</v>
      </c>
      <c r="AT153" s="143" t="s">
        <v>212</v>
      </c>
      <c r="AU153" s="143" t="s">
        <v>80</v>
      </c>
      <c r="AY153" s="18" t="s">
        <v>208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8" t="s">
        <v>80</v>
      </c>
      <c r="BK153" s="144">
        <f>ROUND(I153*H153,2)</f>
        <v>0</v>
      </c>
      <c r="BL153" s="18" t="s">
        <v>112</v>
      </c>
      <c r="BM153" s="143" t="s">
        <v>696</v>
      </c>
    </row>
    <row r="154" spans="2:47" s="1" customFormat="1" ht="12">
      <c r="B154" s="33"/>
      <c r="D154" s="145" t="s">
        <v>218</v>
      </c>
      <c r="F154" s="146" t="s">
        <v>3775</v>
      </c>
      <c r="I154" s="147"/>
      <c r="L154" s="33"/>
      <c r="M154" s="148"/>
      <c r="T154" s="54"/>
      <c r="AT154" s="18" t="s">
        <v>218</v>
      </c>
      <c r="AU154" s="18" t="s">
        <v>80</v>
      </c>
    </row>
    <row r="155" spans="2:65" s="1" customFormat="1" ht="16.5" customHeight="1">
      <c r="B155" s="33"/>
      <c r="C155" s="132" t="s">
        <v>1127</v>
      </c>
      <c r="D155" s="132" t="s">
        <v>212</v>
      </c>
      <c r="E155" s="133" t="s">
        <v>689</v>
      </c>
      <c r="F155" s="134" t="s">
        <v>3776</v>
      </c>
      <c r="G155" s="135" t="s">
        <v>654</v>
      </c>
      <c r="H155" s="136">
        <v>2</v>
      </c>
      <c r="I155" s="137"/>
      <c r="J155" s="138">
        <f>ROUND(I155*H155,2)</f>
        <v>0</v>
      </c>
      <c r="K155" s="134" t="s">
        <v>19</v>
      </c>
      <c r="L155" s="33"/>
      <c r="M155" s="139" t="s">
        <v>19</v>
      </c>
      <c r="N155" s="140" t="s">
        <v>45</v>
      </c>
      <c r="P155" s="141">
        <f>O155*H155</f>
        <v>0</v>
      </c>
      <c r="Q155" s="141">
        <v>0</v>
      </c>
      <c r="R155" s="141">
        <f>Q155*H155</f>
        <v>0</v>
      </c>
      <c r="S155" s="141">
        <v>0</v>
      </c>
      <c r="T155" s="142">
        <f>S155*H155</f>
        <v>0</v>
      </c>
      <c r="AR155" s="143" t="s">
        <v>112</v>
      </c>
      <c r="AT155" s="143" t="s">
        <v>212</v>
      </c>
      <c r="AU155" s="143" t="s">
        <v>80</v>
      </c>
      <c r="AY155" s="18" t="s">
        <v>208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8" t="s">
        <v>80</v>
      </c>
      <c r="BK155" s="144">
        <f>ROUND(I155*H155,2)</f>
        <v>0</v>
      </c>
      <c r="BL155" s="18" t="s">
        <v>112</v>
      </c>
      <c r="BM155" s="143" t="s">
        <v>661</v>
      </c>
    </row>
    <row r="156" spans="2:47" s="1" customFormat="1" ht="12">
      <c r="B156" s="33"/>
      <c r="D156" s="145" t="s">
        <v>218</v>
      </c>
      <c r="F156" s="146" t="s">
        <v>3776</v>
      </c>
      <c r="I156" s="147"/>
      <c r="L156" s="33"/>
      <c r="M156" s="148"/>
      <c r="T156" s="54"/>
      <c r="AT156" s="18" t="s">
        <v>218</v>
      </c>
      <c r="AU156" s="18" t="s">
        <v>80</v>
      </c>
    </row>
    <row r="157" spans="2:65" s="1" customFormat="1" ht="16.5" customHeight="1">
      <c r="B157" s="33"/>
      <c r="C157" s="132" t="s">
        <v>924</v>
      </c>
      <c r="D157" s="132" t="s">
        <v>212</v>
      </c>
      <c r="E157" s="133" t="s">
        <v>952</v>
      </c>
      <c r="F157" s="134" t="s">
        <v>3777</v>
      </c>
      <c r="G157" s="135" t="s">
        <v>654</v>
      </c>
      <c r="H157" s="136">
        <v>6</v>
      </c>
      <c r="I157" s="137"/>
      <c r="J157" s="138">
        <f>ROUND(I157*H157,2)</f>
        <v>0</v>
      </c>
      <c r="K157" s="134" t="s">
        <v>19</v>
      </c>
      <c r="L157" s="33"/>
      <c r="M157" s="139" t="s">
        <v>19</v>
      </c>
      <c r="N157" s="140" t="s">
        <v>45</v>
      </c>
      <c r="P157" s="141">
        <f>O157*H157</f>
        <v>0</v>
      </c>
      <c r="Q157" s="141">
        <v>0</v>
      </c>
      <c r="R157" s="141">
        <f>Q157*H157</f>
        <v>0</v>
      </c>
      <c r="S157" s="141">
        <v>0</v>
      </c>
      <c r="T157" s="142">
        <f>S157*H157</f>
        <v>0</v>
      </c>
      <c r="AR157" s="143" t="s">
        <v>112</v>
      </c>
      <c r="AT157" s="143" t="s">
        <v>212</v>
      </c>
      <c r="AU157" s="143" t="s">
        <v>80</v>
      </c>
      <c r="AY157" s="18" t="s">
        <v>208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8" t="s">
        <v>80</v>
      </c>
      <c r="BK157" s="144">
        <f>ROUND(I157*H157,2)</f>
        <v>0</v>
      </c>
      <c r="BL157" s="18" t="s">
        <v>112</v>
      </c>
      <c r="BM157" s="143" t="s">
        <v>954</v>
      </c>
    </row>
    <row r="158" spans="2:47" s="1" customFormat="1" ht="12">
      <c r="B158" s="33"/>
      <c r="D158" s="145" t="s">
        <v>218</v>
      </c>
      <c r="F158" s="146" t="s">
        <v>3777</v>
      </c>
      <c r="I158" s="147"/>
      <c r="L158" s="33"/>
      <c r="M158" s="148"/>
      <c r="T158" s="54"/>
      <c r="AT158" s="18" t="s">
        <v>218</v>
      </c>
      <c r="AU158" s="18" t="s">
        <v>80</v>
      </c>
    </row>
    <row r="159" spans="2:65" s="1" customFormat="1" ht="16.5" customHeight="1">
      <c r="B159" s="33"/>
      <c r="C159" s="132" t="s">
        <v>1463</v>
      </c>
      <c r="D159" s="132" t="s">
        <v>212</v>
      </c>
      <c r="E159" s="133" t="s">
        <v>955</v>
      </c>
      <c r="F159" s="134" t="s">
        <v>3778</v>
      </c>
      <c r="G159" s="135" t="s">
        <v>654</v>
      </c>
      <c r="H159" s="136">
        <v>1</v>
      </c>
      <c r="I159" s="137"/>
      <c r="J159" s="138">
        <f>ROUND(I159*H159,2)</f>
        <v>0</v>
      </c>
      <c r="K159" s="134" t="s">
        <v>19</v>
      </c>
      <c r="L159" s="33"/>
      <c r="M159" s="139" t="s">
        <v>19</v>
      </c>
      <c r="N159" s="140" t="s">
        <v>45</v>
      </c>
      <c r="P159" s="141">
        <f>O159*H159</f>
        <v>0</v>
      </c>
      <c r="Q159" s="141">
        <v>0</v>
      </c>
      <c r="R159" s="141">
        <f>Q159*H159</f>
        <v>0</v>
      </c>
      <c r="S159" s="141">
        <v>0</v>
      </c>
      <c r="T159" s="142">
        <f>S159*H159</f>
        <v>0</v>
      </c>
      <c r="AR159" s="143" t="s">
        <v>112</v>
      </c>
      <c r="AT159" s="143" t="s">
        <v>212</v>
      </c>
      <c r="AU159" s="143" t="s">
        <v>80</v>
      </c>
      <c r="AY159" s="18" t="s">
        <v>208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8" t="s">
        <v>80</v>
      </c>
      <c r="BK159" s="144">
        <f>ROUND(I159*H159,2)</f>
        <v>0</v>
      </c>
      <c r="BL159" s="18" t="s">
        <v>112</v>
      </c>
      <c r="BM159" s="143" t="s">
        <v>957</v>
      </c>
    </row>
    <row r="160" spans="2:47" s="1" customFormat="1" ht="12">
      <c r="B160" s="33"/>
      <c r="D160" s="145" t="s">
        <v>218</v>
      </c>
      <c r="F160" s="146" t="s">
        <v>3778</v>
      </c>
      <c r="I160" s="147"/>
      <c r="L160" s="33"/>
      <c r="M160" s="148"/>
      <c r="T160" s="54"/>
      <c r="AT160" s="18" t="s">
        <v>218</v>
      </c>
      <c r="AU160" s="18" t="s">
        <v>80</v>
      </c>
    </row>
    <row r="161" spans="2:65" s="1" customFormat="1" ht="16.5" customHeight="1">
      <c r="B161" s="33"/>
      <c r="C161" s="132" t="s">
        <v>927</v>
      </c>
      <c r="D161" s="132" t="s">
        <v>212</v>
      </c>
      <c r="E161" s="133" t="s">
        <v>693</v>
      </c>
      <c r="F161" s="134" t="s">
        <v>3779</v>
      </c>
      <c r="G161" s="135" t="s">
        <v>654</v>
      </c>
      <c r="H161" s="136">
        <v>10</v>
      </c>
      <c r="I161" s="137"/>
      <c r="J161" s="138">
        <f>ROUND(I161*H161,2)</f>
        <v>0</v>
      </c>
      <c r="K161" s="134" t="s">
        <v>19</v>
      </c>
      <c r="L161" s="33"/>
      <c r="M161" s="139" t="s">
        <v>19</v>
      </c>
      <c r="N161" s="140" t="s">
        <v>45</v>
      </c>
      <c r="P161" s="141">
        <f>O161*H161</f>
        <v>0</v>
      </c>
      <c r="Q161" s="141">
        <v>0</v>
      </c>
      <c r="R161" s="141">
        <f>Q161*H161</f>
        <v>0</v>
      </c>
      <c r="S161" s="141">
        <v>0</v>
      </c>
      <c r="T161" s="142">
        <f>S161*H161</f>
        <v>0</v>
      </c>
      <c r="AR161" s="143" t="s">
        <v>112</v>
      </c>
      <c r="AT161" s="143" t="s">
        <v>212</v>
      </c>
      <c r="AU161" s="143" t="s">
        <v>80</v>
      </c>
      <c r="AY161" s="18" t="s">
        <v>208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8" t="s">
        <v>80</v>
      </c>
      <c r="BK161" s="144">
        <f>ROUND(I161*H161,2)</f>
        <v>0</v>
      </c>
      <c r="BL161" s="18" t="s">
        <v>112</v>
      </c>
      <c r="BM161" s="143" t="s">
        <v>594</v>
      </c>
    </row>
    <row r="162" spans="2:47" s="1" customFormat="1" ht="12">
      <c r="B162" s="33"/>
      <c r="D162" s="145" t="s">
        <v>218</v>
      </c>
      <c r="F162" s="146" t="s">
        <v>3779</v>
      </c>
      <c r="I162" s="147"/>
      <c r="L162" s="33"/>
      <c r="M162" s="148"/>
      <c r="T162" s="54"/>
      <c r="AT162" s="18" t="s">
        <v>218</v>
      </c>
      <c r="AU162" s="18" t="s">
        <v>80</v>
      </c>
    </row>
    <row r="163" spans="2:65" s="1" customFormat="1" ht="16.5" customHeight="1">
      <c r="B163" s="33"/>
      <c r="C163" s="132" t="s">
        <v>1477</v>
      </c>
      <c r="D163" s="132" t="s">
        <v>212</v>
      </c>
      <c r="E163" s="133" t="s">
        <v>960</v>
      </c>
      <c r="F163" s="134" t="s">
        <v>3780</v>
      </c>
      <c r="G163" s="135" t="s">
        <v>654</v>
      </c>
      <c r="H163" s="136">
        <v>1</v>
      </c>
      <c r="I163" s="137"/>
      <c r="J163" s="138">
        <f>ROUND(I163*H163,2)</f>
        <v>0</v>
      </c>
      <c r="K163" s="134" t="s">
        <v>19</v>
      </c>
      <c r="L163" s="33"/>
      <c r="M163" s="139" t="s">
        <v>19</v>
      </c>
      <c r="N163" s="140" t="s">
        <v>45</v>
      </c>
      <c r="P163" s="141">
        <f>O163*H163</f>
        <v>0</v>
      </c>
      <c r="Q163" s="141">
        <v>0</v>
      </c>
      <c r="R163" s="141">
        <f>Q163*H163</f>
        <v>0</v>
      </c>
      <c r="S163" s="141">
        <v>0</v>
      </c>
      <c r="T163" s="142">
        <f>S163*H163</f>
        <v>0</v>
      </c>
      <c r="AR163" s="143" t="s">
        <v>112</v>
      </c>
      <c r="AT163" s="143" t="s">
        <v>212</v>
      </c>
      <c r="AU163" s="143" t="s">
        <v>80</v>
      </c>
      <c r="AY163" s="18" t="s">
        <v>208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8" t="s">
        <v>80</v>
      </c>
      <c r="BK163" s="144">
        <f>ROUND(I163*H163,2)</f>
        <v>0</v>
      </c>
      <c r="BL163" s="18" t="s">
        <v>112</v>
      </c>
      <c r="BM163" s="143" t="s">
        <v>211</v>
      </c>
    </row>
    <row r="164" spans="2:47" s="1" customFormat="1" ht="12">
      <c r="B164" s="33"/>
      <c r="D164" s="145" t="s">
        <v>218</v>
      </c>
      <c r="F164" s="146" t="s">
        <v>3780</v>
      </c>
      <c r="I164" s="147"/>
      <c r="L164" s="33"/>
      <c r="M164" s="148"/>
      <c r="T164" s="54"/>
      <c r="AT164" s="18" t="s">
        <v>218</v>
      </c>
      <c r="AU164" s="18" t="s">
        <v>80</v>
      </c>
    </row>
    <row r="165" spans="2:65" s="1" customFormat="1" ht="16.5" customHeight="1">
      <c r="B165" s="33"/>
      <c r="C165" s="132" t="s">
        <v>304</v>
      </c>
      <c r="D165" s="132" t="s">
        <v>212</v>
      </c>
      <c r="E165" s="133" t="s">
        <v>697</v>
      </c>
      <c r="F165" s="134" t="s">
        <v>3781</v>
      </c>
      <c r="G165" s="135" t="s">
        <v>654</v>
      </c>
      <c r="H165" s="136">
        <v>1</v>
      </c>
      <c r="I165" s="137"/>
      <c r="J165" s="138">
        <f>ROUND(I165*H165,2)</f>
        <v>0</v>
      </c>
      <c r="K165" s="134" t="s">
        <v>19</v>
      </c>
      <c r="L165" s="33"/>
      <c r="M165" s="139" t="s">
        <v>19</v>
      </c>
      <c r="N165" s="140" t="s">
        <v>45</v>
      </c>
      <c r="P165" s="141">
        <f>O165*H165</f>
        <v>0</v>
      </c>
      <c r="Q165" s="141">
        <v>0</v>
      </c>
      <c r="R165" s="141">
        <f>Q165*H165</f>
        <v>0</v>
      </c>
      <c r="S165" s="141">
        <v>0</v>
      </c>
      <c r="T165" s="142">
        <f>S165*H165</f>
        <v>0</v>
      </c>
      <c r="AR165" s="143" t="s">
        <v>112</v>
      </c>
      <c r="AT165" s="143" t="s">
        <v>212</v>
      </c>
      <c r="AU165" s="143" t="s">
        <v>80</v>
      </c>
      <c r="AY165" s="18" t="s">
        <v>208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8" t="s">
        <v>80</v>
      </c>
      <c r="BK165" s="144">
        <f>ROUND(I165*H165,2)</f>
        <v>0</v>
      </c>
      <c r="BL165" s="18" t="s">
        <v>112</v>
      </c>
      <c r="BM165" s="143" t="s">
        <v>607</v>
      </c>
    </row>
    <row r="166" spans="2:47" s="1" customFormat="1" ht="12">
      <c r="B166" s="33"/>
      <c r="D166" s="145" t="s">
        <v>218</v>
      </c>
      <c r="F166" s="146" t="s">
        <v>3781</v>
      </c>
      <c r="I166" s="147"/>
      <c r="L166" s="33"/>
      <c r="M166" s="148"/>
      <c r="T166" s="54"/>
      <c r="AT166" s="18" t="s">
        <v>218</v>
      </c>
      <c r="AU166" s="18" t="s">
        <v>80</v>
      </c>
    </row>
    <row r="167" spans="2:65" s="1" customFormat="1" ht="16.5" customHeight="1">
      <c r="B167" s="33"/>
      <c r="C167" s="132" t="s">
        <v>545</v>
      </c>
      <c r="D167" s="132" t="s">
        <v>212</v>
      </c>
      <c r="E167" s="133" t="s">
        <v>962</v>
      </c>
      <c r="F167" s="134" t="s">
        <v>3782</v>
      </c>
      <c r="G167" s="135" t="s">
        <v>654</v>
      </c>
      <c r="H167" s="136">
        <v>4</v>
      </c>
      <c r="I167" s="137"/>
      <c r="J167" s="138">
        <f>ROUND(I167*H167,2)</f>
        <v>0</v>
      </c>
      <c r="K167" s="134" t="s">
        <v>19</v>
      </c>
      <c r="L167" s="33"/>
      <c r="M167" s="139" t="s">
        <v>19</v>
      </c>
      <c r="N167" s="140" t="s">
        <v>45</v>
      </c>
      <c r="P167" s="141">
        <f>O167*H167</f>
        <v>0</v>
      </c>
      <c r="Q167" s="141">
        <v>0</v>
      </c>
      <c r="R167" s="141">
        <f>Q167*H167</f>
        <v>0</v>
      </c>
      <c r="S167" s="141">
        <v>0</v>
      </c>
      <c r="T167" s="142">
        <f>S167*H167</f>
        <v>0</v>
      </c>
      <c r="AR167" s="143" t="s">
        <v>112</v>
      </c>
      <c r="AT167" s="143" t="s">
        <v>212</v>
      </c>
      <c r="AU167" s="143" t="s">
        <v>80</v>
      </c>
      <c r="AY167" s="18" t="s">
        <v>208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18" t="s">
        <v>80</v>
      </c>
      <c r="BK167" s="144">
        <f>ROUND(I167*H167,2)</f>
        <v>0</v>
      </c>
      <c r="BL167" s="18" t="s">
        <v>112</v>
      </c>
      <c r="BM167" s="143" t="s">
        <v>964</v>
      </c>
    </row>
    <row r="168" spans="2:47" s="1" customFormat="1" ht="12">
      <c r="B168" s="33"/>
      <c r="D168" s="145" t="s">
        <v>218</v>
      </c>
      <c r="F168" s="146" t="s">
        <v>3782</v>
      </c>
      <c r="I168" s="147"/>
      <c r="L168" s="33"/>
      <c r="M168" s="148"/>
      <c r="T168" s="54"/>
      <c r="AT168" s="18" t="s">
        <v>218</v>
      </c>
      <c r="AU168" s="18" t="s">
        <v>80</v>
      </c>
    </row>
    <row r="169" spans="2:65" s="1" customFormat="1" ht="16.5" customHeight="1">
      <c r="B169" s="33"/>
      <c r="C169" s="132" t="s">
        <v>550</v>
      </c>
      <c r="D169" s="132" t="s">
        <v>212</v>
      </c>
      <c r="E169" s="133" t="s">
        <v>700</v>
      </c>
      <c r="F169" s="134" t="s">
        <v>3783</v>
      </c>
      <c r="G169" s="135" t="s">
        <v>654</v>
      </c>
      <c r="H169" s="136">
        <v>4</v>
      </c>
      <c r="I169" s="137"/>
      <c r="J169" s="138">
        <f>ROUND(I169*H169,2)</f>
        <v>0</v>
      </c>
      <c r="K169" s="134" t="s">
        <v>19</v>
      </c>
      <c r="L169" s="33"/>
      <c r="M169" s="139" t="s">
        <v>19</v>
      </c>
      <c r="N169" s="140" t="s">
        <v>45</v>
      </c>
      <c r="P169" s="141">
        <f>O169*H169</f>
        <v>0</v>
      </c>
      <c r="Q169" s="141">
        <v>0</v>
      </c>
      <c r="R169" s="141">
        <f>Q169*H169</f>
        <v>0</v>
      </c>
      <c r="S169" s="141">
        <v>0</v>
      </c>
      <c r="T169" s="142">
        <f>S169*H169</f>
        <v>0</v>
      </c>
      <c r="AR169" s="143" t="s">
        <v>112</v>
      </c>
      <c r="AT169" s="143" t="s">
        <v>212</v>
      </c>
      <c r="AU169" s="143" t="s">
        <v>80</v>
      </c>
      <c r="AY169" s="18" t="s">
        <v>208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8" t="s">
        <v>80</v>
      </c>
      <c r="BK169" s="144">
        <f>ROUND(I169*H169,2)</f>
        <v>0</v>
      </c>
      <c r="BL169" s="18" t="s">
        <v>112</v>
      </c>
      <c r="BM169" s="143" t="s">
        <v>233</v>
      </c>
    </row>
    <row r="170" spans="2:47" s="1" customFormat="1" ht="12">
      <c r="B170" s="33"/>
      <c r="D170" s="145" t="s">
        <v>218</v>
      </c>
      <c r="F170" s="146" t="s">
        <v>3783</v>
      </c>
      <c r="I170" s="147"/>
      <c r="L170" s="33"/>
      <c r="M170" s="148"/>
      <c r="T170" s="54"/>
      <c r="AT170" s="18" t="s">
        <v>218</v>
      </c>
      <c r="AU170" s="18" t="s">
        <v>80</v>
      </c>
    </row>
    <row r="171" spans="2:65" s="1" customFormat="1" ht="16.5" customHeight="1">
      <c r="B171" s="33"/>
      <c r="C171" s="132" t="s">
        <v>558</v>
      </c>
      <c r="D171" s="132" t="s">
        <v>212</v>
      </c>
      <c r="E171" s="133" t="s">
        <v>966</v>
      </c>
      <c r="F171" s="134" t="s">
        <v>3784</v>
      </c>
      <c r="G171" s="135" t="s">
        <v>654</v>
      </c>
      <c r="H171" s="136">
        <v>2</v>
      </c>
      <c r="I171" s="137"/>
      <c r="J171" s="138">
        <f>ROUND(I171*H171,2)</f>
        <v>0</v>
      </c>
      <c r="K171" s="134" t="s">
        <v>19</v>
      </c>
      <c r="L171" s="33"/>
      <c r="M171" s="139" t="s">
        <v>19</v>
      </c>
      <c r="N171" s="140" t="s">
        <v>45</v>
      </c>
      <c r="P171" s="141">
        <f>O171*H171</f>
        <v>0</v>
      </c>
      <c r="Q171" s="141">
        <v>0</v>
      </c>
      <c r="R171" s="141">
        <f>Q171*H171</f>
        <v>0</v>
      </c>
      <c r="S171" s="141">
        <v>0</v>
      </c>
      <c r="T171" s="142">
        <f>S171*H171</f>
        <v>0</v>
      </c>
      <c r="AR171" s="143" t="s">
        <v>112</v>
      </c>
      <c r="AT171" s="143" t="s">
        <v>212</v>
      </c>
      <c r="AU171" s="143" t="s">
        <v>80</v>
      </c>
      <c r="AY171" s="18" t="s">
        <v>208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8" t="s">
        <v>80</v>
      </c>
      <c r="BK171" s="144">
        <f>ROUND(I171*H171,2)</f>
        <v>0</v>
      </c>
      <c r="BL171" s="18" t="s">
        <v>112</v>
      </c>
      <c r="BM171" s="143" t="s">
        <v>968</v>
      </c>
    </row>
    <row r="172" spans="2:47" s="1" customFormat="1" ht="12">
      <c r="B172" s="33"/>
      <c r="D172" s="145" t="s">
        <v>218</v>
      </c>
      <c r="F172" s="146" t="s">
        <v>3784</v>
      </c>
      <c r="I172" s="147"/>
      <c r="L172" s="33"/>
      <c r="M172" s="148"/>
      <c r="T172" s="54"/>
      <c r="AT172" s="18" t="s">
        <v>218</v>
      </c>
      <c r="AU172" s="18" t="s">
        <v>80</v>
      </c>
    </row>
    <row r="173" spans="2:65" s="1" customFormat="1" ht="16.5" customHeight="1">
      <c r="B173" s="33"/>
      <c r="C173" s="132" t="s">
        <v>934</v>
      </c>
      <c r="D173" s="132" t="s">
        <v>212</v>
      </c>
      <c r="E173" s="133" t="s">
        <v>969</v>
      </c>
      <c r="F173" s="134" t="s">
        <v>3785</v>
      </c>
      <c r="G173" s="135" t="s">
        <v>654</v>
      </c>
      <c r="H173" s="136">
        <v>2</v>
      </c>
      <c r="I173" s="137"/>
      <c r="J173" s="138">
        <f>ROUND(I173*H173,2)</f>
        <v>0</v>
      </c>
      <c r="K173" s="134" t="s">
        <v>19</v>
      </c>
      <c r="L173" s="33"/>
      <c r="M173" s="139" t="s">
        <v>19</v>
      </c>
      <c r="N173" s="140" t="s">
        <v>45</v>
      </c>
      <c r="P173" s="141">
        <f>O173*H173</f>
        <v>0</v>
      </c>
      <c r="Q173" s="141">
        <v>0</v>
      </c>
      <c r="R173" s="141">
        <f>Q173*H173</f>
        <v>0</v>
      </c>
      <c r="S173" s="141">
        <v>0</v>
      </c>
      <c r="T173" s="142">
        <f>S173*H173</f>
        <v>0</v>
      </c>
      <c r="AR173" s="143" t="s">
        <v>112</v>
      </c>
      <c r="AT173" s="143" t="s">
        <v>212</v>
      </c>
      <c r="AU173" s="143" t="s">
        <v>80</v>
      </c>
      <c r="AY173" s="18" t="s">
        <v>208</v>
      </c>
      <c r="BE173" s="144">
        <f>IF(N173="základní",J173,0)</f>
        <v>0</v>
      </c>
      <c r="BF173" s="144">
        <f>IF(N173="snížená",J173,0)</f>
        <v>0</v>
      </c>
      <c r="BG173" s="144">
        <f>IF(N173="zákl. přenesená",J173,0)</f>
        <v>0</v>
      </c>
      <c r="BH173" s="144">
        <f>IF(N173="sníž. přenesená",J173,0)</f>
        <v>0</v>
      </c>
      <c r="BI173" s="144">
        <f>IF(N173="nulová",J173,0)</f>
        <v>0</v>
      </c>
      <c r="BJ173" s="18" t="s">
        <v>80</v>
      </c>
      <c r="BK173" s="144">
        <f>ROUND(I173*H173,2)</f>
        <v>0</v>
      </c>
      <c r="BL173" s="18" t="s">
        <v>112</v>
      </c>
      <c r="BM173" s="143" t="s">
        <v>971</v>
      </c>
    </row>
    <row r="174" spans="2:47" s="1" customFormat="1" ht="12">
      <c r="B174" s="33"/>
      <c r="D174" s="145" t="s">
        <v>218</v>
      </c>
      <c r="F174" s="146" t="s">
        <v>3785</v>
      </c>
      <c r="I174" s="147"/>
      <c r="L174" s="33"/>
      <c r="M174" s="148"/>
      <c r="T174" s="54"/>
      <c r="AT174" s="18" t="s">
        <v>218</v>
      </c>
      <c r="AU174" s="18" t="s">
        <v>80</v>
      </c>
    </row>
    <row r="175" spans="2:65" s="1" customFormat="1" ht="16.5" customHeight="1">
      <c r="B175" s="33"/>
      <c r="C175" s="132" t="s">
        <v>1812</v>
      </c>
      <c r="D175" s="132" t="s">
        <v>212</v>
      </c>
      <c r="E175" s="133" t="s">
        <v>974</v>
      </c>
      <c r="F175" s="134" t="s">
        <v>3786</v>
      </c>
      <c r="G175" s="135" t="s">
        <v>654</v>
      </c>
      <c r="H175" s="136">
        <v>1</v>
      </c>
      <c r="I175" s="137"/>
      <c r="J175" s="138">
        <f>ROUND(I175*H175,2)</f>
        <v>0</v>
      </c>
      <c r="K175" s="134" t="s">
        <v>19</v>
      </c>
      <c r="L175" s="33"/>
      <c r="M175" s="139" t="s">
        <v>19</v>
      </c>
      <c r="N175" s="140" t="s">
        <v>45</v>
      </c>
      <c r="P175" s="141">
        <f>O175*H175</f>
        <v>0</v>
      </c>
      <c r="Q175" s="141">
        <v>0</v>
      </c>
      <c r="R175" s="141">
        <f>Q175*H175</f>
        <v>0</v>
      </c>
      <c r="S175" s="141">
        <v>0</v>
      </c>
      <c r="T175" s="142">
        <f>S175*H175</f>
        <v>0</v>
      </c>
      <c r="AR175" s="143" t="s">
        <v>112</v>
      </c>
      <c r="AT175" s="143" t="s">
        <v>212</v>
      </c>
      <c r="AU175" s="143" t="s">
        <v>80</v>
      </c>
      <c r="AY175" s="18" t="s">
        <v>208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18" t="s">
        <v>80</v>
      </c>
      <c r="BK175" s="144">
        <f>ROUND(I175*H175,2)</f>
        <v>0</v>
      </c>
      <c r="BL175" s="18" t="s">
        <v>112</v>
      </c>
      <c r="BM175" s="143" t="s">
        <v>713</v>
      </c>
    </row>
    <row r="176" spans="2:47" s="1" customFormat="1" ht="12">
      <c r="B176" s="33"/>
      <c r="D176" s="145" t="s">
        <v>218</v>
      </c>
      <c r="F176" s="146" t="s">
        <v>3786</v>
      </c>
      <c r="I176" s="147"/>
      <c r="L176" s="33"/>
      <c r="M176" s="148"/>
      <c r="T176" s="54"/>
      <c r="AT176" s="18" t="s">
        <v>218</v>
      </c>
      <c r="AU176" s="18" t="s">
        <v>80</v>
      </c>
    </row>
    <row r="177" spans="2:65" s="1" customFormat="1" ht="16.5" customHeight="1">
      <c r="B177" s="33"/>
      <c r="C177" s="132" t="s">
        <v>936</v>
      </c>
      <c r="D177" s="132" t="s">
        <v>212</v>
      </c>
      <c r="E177" s="133" t="s">
        <v>977</v>
      </c>
      <c r="F177" s="134" t="s">
        <v>3787</v>
      </c>
      <c r="G177" s="135" t="s">
        <v>654</v>
      </c>
      <c r="H177" s="136">
        <v>1</v>
      </c>
      <c r="I177" s="137"/>
      <c r="J177" s="138">
        <f>ROUND(I177*H177,2)</f>
        <v>0</v>
      </c>
      <c r="K177" s="134" t="s">
        <v>19</v>
      </c>
      <c r="L177" s="33"/>
      <c r="M177" s="139" t="s">
        <v>19</v>
      </c>
      <c r="N177" s="140" t="s">
        <v>45</v>
      </c>
      <c r="P177" s="141">
        <f>O177*H177</f>
        <v>0</v>
      </c>
      <c r="Q177" s="141">
        <v>0</v>
      </c>
      <c r="R177" s="141">
        <f>Q177*H177</f>
        <v>0</v>
      </c>
      <c r="S177" s="141">
        <v>0</v>
      </c>
      <c r="T177" s="142">
        <f>S177*H177</f>
        <v>0</v>
      </c>
      <c r="AR177" s="143" t="s">
        <v>112</v>
      </c>
      <c r="AT177" s="143" t="s">
        <v>212</v>
      </c>
      <c r="AU177" s="143" t="s">
        <v>80</v>
      </c>
      <c r="AY177" s="18" t="s">
        <v>208</v>
      </c>
      <c r="BE177" s="144">
        <f>IF(N177="základní",J177,0)</f>
        <v>0</v>
      </c>
      <c r="BF177" s="144">
        <f>IF(N177="snížená",J177,0)</f>
        <v>0</v>
      </c>
      <c r="BG177" s="144">
        <f>IF(N177="zákl. přenesená",J177,0)</f>
        <v>0</v>
      </c>
      <c r="BH177" s="144">
        <f>IF(N177="sníž. přenesená",J177,0)</f>
        <v>0</v>
      </c>
      <c r="BI177" s="144">
        <f>IF(N177="nulová",J177,0)</f>
        <v>0</v>
      </c>
      <c r="BJ177" s="18" t="s">
        <v>80</v>
      </c>
      <c r="BK177" s="144">
        <f>ROUND(I177*H177,2)</f>
        <v>0</v>
      </c>
      <c r="BL177" s="18" t="s">
        <v>112</v>
      </c>
      <c r="BM177" s="143" t="s">
        <v>2092</v>
      </c>
    </row>
    <row r="178" spans="2:47" s="1" customFormat="1" ht="12">
      <c r="B178" s="33"/>
      <c r="D178" s="145" t="s">
        <v>218</v>
      </c>
      <c r="F178" s="146" t="s">
        <v>3787</v>
      </c>
      <c r="I178" s="147"/>
      <c r="L178" s="33"/>
      <c r="M178" s="148"/>
      <c r="T178" s="54"/>
      <c r="AT178" s="18" t="s">
        <v>218</v>
      </c>
      <c r="AU178" s="18" t="s">
        <v>80</v>
      </c>
    </row>
    <row r="179" spans="2:65" s="1" customFormat="1" ht="16.5" customHeight="1">
      <c r="B179" s="33"/>
      <c r="C179" s="132" t="s">
        <v>565</v>
      </c>
      <c r="D179" s="132" t="s">
        <v>212</v>
      </c>
      <c r="E179" s="133" t="s">
        <v>652</v>
      </c>
      <c r="F179" s="134" t="s">
        <v>653</v>
      </c>
      <c r="G179" s="135" t="s">
        <v>654</v>
      </c>
      <c r="H179" s="136">
        <v>40</v>
      </c>
      <c r="I179" s="137"/>
      <c r="J179" s="138">
        <f>ROUND(I179*H179,2)</f>
        <v>0</v>
      </c>
      <c r="K179" s="134" t="s">
        <v>19</v>
      </c>
      <c r="L179" s="33"/>
      <c r="M179" s="139" t="s">
        <v>19</v>
      </c>
      <c r="N179" s="140" t="s">
        <v>45</v>
      </c>
      <c r="P179" s="141">
        <f>O179*H179</f>
        <v>0</v>
      </c>
      <c r="Q179" s="141">
        <v>0</v>
      </c>
      <c r="R179" s="141">
        <f>Q179*H179</f>
        <v>0</v>
      </c>
      <c r="S179" s="141">
        <v>0</v>
      </c>
      <c r="T179" s="142">
        <f>S179*H179</f>
        <v>0</v>
      </c>
      <c r="AR179" s="143" t="s">
        <v>112</v>
      </c>
      <c r="AT179" s="143" t="s">
        <v>212</v>
      </c>
      <c r="AU179" s="143" t="s">
        <v>80</v>
      </c>
      <c r="AY179" s="18" t="s">
        <v>208</v>
      </c>
      <c r="BE179" s="144">
        <f>IF(N179="základní",J179,0)</f>
        <v>0</v>
      </c>
      <c r="BF179" s="144">
        <f>IF(N179="snížená",J179,0)</f>
        <v>0</v>
      </c>
      <c r="BG179" s="144">
        <f>IF(N179="zákl. přenesená",J179,0)</f>
        <v>0</v>
      </c>
      <c r="BH179" s="144">
        <f>IF(N179="sníž. přenesená",J179,0)</f>
        <v>0</v>
      </c>
      <c r="BI179" s="144">
        <f>IF(N179="nulová",J179,0)</f>
        <v>0</v>
      </c>
      <c r="BJ179" s="18" t="s">
        <v>80</v>
      </c>
      <c r="BK179" s="144">
        <f>ROUND(I179*H179,2)</f>
        <v>0</v>
      </c>
      <c r="BL179" s="18" t="s">
        <v>112</v>
      </c>
      <c r="BM179" s="143" t="s">
        <v>632</v>
      </c>
    </row>
    <row r="180" spans="2:47" s="1" customFormat="1" ht="12">
      <c r="B180" s="33"/>
      <c r="D180" s="145" t="s">
        <v>218</v>
      </c>
      <c r="F180" s="146" t="s">
        <v>653</v>
      </c>
      <c r="I180" s="147"/>
      <c r="L180" s="33"/>
      <c r="M180" s="148"/>
      <c r="T180" s="54"/>
      <c r="AT180" s="18" t="s">
        <v>218</v>
      </c>
      <c r="AU180" s="18" t="s">
        <v>80</v>
      </c>
    </row>
    <row r="181" spans="2:51" s="13" customFormat="1" ht="12">
      <c r="B181" s="157"/>
      <c r="D181" s="145" t="s">
        <v>222</v>
      </c>
      <c r="E181" s="158" t="s">
        <v>19</v>
      </c>
      <c r="F181" s="159" t="s">
        <v>946</v>
      </c>
      <c r="H181" s="160">
        <v>46</v>
      </c>
      <c r="I181" s="161"/>
      <c r="L181" s="157"/>
      <c r="M181" s="162"/>
      <c r="T181" s="163"/>
      <c r="AT181" s="158" t="s">
        <v>222</v>
      </c>
      <c r="AU181" s="158" t="s">
        <v>80</v>
      </c>
      <c r="AV181" s="13" t="s">
        <v>82</v>
      </c>
      <c r="AW181" s="13" t="s">
        <v>35</v>
      </c>
      <c r="AX181" s="13" t="s">
        <v>74</v>
      </c>
      <c r="AY181" s="158" t="s">
        <v>208</v>
      </c>
    </row>
    <row r="182" spans="2:51" s="13" customFormat="1" ht="12">
      <c r="B182" s="157"/>
      <c r="D182" s="145" t="s">
        <v>222</v>
      </c>
      <c r="E182" s="158" t="s">
        <v>19</v>
      </c>
      <c r="F182" s="159" t="s">
        <v>3788</v>
      </c>
      <c r="H182" s="160">
        <v>-6</v>
      </c>
      <c r="I182" s="161"/>
      <c r="L182" s="157"/>
      <c r="M182" s="162"/>
      <c r="T182" s="163"/>
      <c r="AT182" s="158" t="s">
        <v>222</v>
      </c>
      <c r="AU182" s="158" t="s">
        <v>80</v>
      </c>
      <c r="AV182" s="13" t="s">
        <v>82</v>
      </c>
      <c r="AW182" s="13" t="s">
        <v>35</v>
      </c>
      <c r="AX182" s="13" t="s">
        <v>74</v>
      </c>
      <c r="AY182" s="158" t="s">
        <v>208</v>
      </c>
    </row>
    <row r="183" spans="2:51" s="14" customFormat="1" ht="12">
      <c r="B183" s="164"/>
      <c r="D183" s="145" t="s">
        <v>222</v>
      </c>
      <c r="E183" s="165" t="s">
        <v>19</v>
      </c>
      <c r="F183" s="166" t="s">
        <v>226</v>
      </c>
      <c r="H183" s="167">
        <v>40</v>
      </c>
      <c r="I183" s="168"/>
      <c r="L183" s="164"/>
      <c r="M183" s="169"/>
      <c r="T183" s="170"/>
      <c r="AT183" s="165" t="s">
        <v>222</v>
      </c>
      <c r="AU183" s="165" t="s">
        <v>80</v>
      </c>
      <c r="AV183" s="14" t="s">
        <v>112</v>
      </c>
      <c r="AW183" s="14" t="s">
        <v>35</v>
      </c>
      <c r="AX183" s="14" t="s">
        <v>80</v>
      </c>
      <c r="AY183" s="165" t="s">
        <v>208</v>
      </c>
    </row>
    <row r="184" spans="2:63" s="11" customFormat="1" ht="25.9" customHeight="1">
      <c r="B184" s="120"/>
      <c r="D184" s="121" t="s">
        <v>73</v>
      </c>
      <c r="E184" s="122" t="s">
        <v>3789</v>
      </c>
      <c r="F184" s="122" t="s">
        <v>3790</v>
      </c>
      <c r="I184" s="123"/>
      <c r="J184" s="124">
        <f>BK184</f>
        <v>0</v>
      </c>
      <c r="L184" s="120"/>
      <c r="M184" s="125"/>
      <c r="P184" s="126">
        <f>SUM(P185:P200)</f>
        <v>0</v>
      </c>
      <c r="R184" s="126">
        <f>SUM(R185:R200)</f>
        <v>0</v>
      </c>
      <c r="T184" s="127">
        <f>SUM(T185:T200)</f>
        <v>0</v>
      </c>
      <c r="AR184" s="121" t="s">
        <v>80</v>
      </c>
      <c r="AT184" s="128" t="s">
        <v>73</v>
      </c>
      <c r="AU184" s="128" t="s">
        <v>74</v>
      </c>
      <c r="AY184" s="121" t="s">
        <v>208</v>
      </c>
      <c r="BK184" s="129">
        <f>SUM(BK185:BK200)</f>
        <v>0</v>
      </c>
    </row>
    <row r="185" spans="2:65" s="1" customFormat="1" ht="16.5" customHeight="1">
      <c r="B185" s="33"/>
      <c r="C185" s="132" t="s">
        <v>875</v>
      </c>
      <c r="D185" s="132" t="s">
        <v>212</v>
      </c>
      <c r="E185" s="133" t="s">
        <v>703</v>
      </c>
      <c r="F185" s="134" t="s">
        <v>3791</v>
      </c>
      <c r="G185" s="135" t="s">
        <v>654</v>
      </c>
      <c r="H185" s="136">
        <v>4</v>
      </c>
      <c r="I185" s="137"/>
      <c r="J185" s="138">
        <f>ROUND(I185*H185,2)</f>
        <v>0</v>
      </c>
      <c r="K185" s="134" t="s">
        <v>19</v>
      </c>
      <c r="L185" s="33"/>
      <c r="M185" s="139" t="s">
        <v>19</v>
      </c>
      <c r="N185" s="140" t="s">
        <v>45</v>
      </c>
      <c r="P185" s="141">
        <f>O185*H185</f>
        <v>0</v>
      </c>
      <c r="Q185" s="141">
        <v>0</v>
      </c>
      <c r="R185" s="141">
        <f>Q185*H185</f>
        <v>0</v>
      </c>
      <c r="S185" s="141">
        <v>0</v>
      </c>
      <c r="T185" s="142">
        <f>S185*H185</f>
        <v>0</v>
      </c>
      <c r="AR185" s="143" t="s">
        <v>112</v>
      </c>
      <c r="AT185" s="143" t="s">
        <v>212</v>
      </c>
      <c r="AU185" s="143" t="s">
        <v>80</v>
      </c>
      <c r="AY185" s="18" t="s">
        <v>208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18" t="s">
        <v>80</v>
      </c>
      <c r="BK185" s="144">
        <f>ROUND(I185*H185,2)</f>
        <v>0</v>
      </c>
      <c r="BL185" s="18" t="s">
        <v>112</v>
      </c>
      <c r="BM185" s="143" t="s">
        <v>2126</v>
      </c>
    </row>
    <row r="186" spans="2:47" s="1" customFormat="1" ht="12">
      <c r="B186" s="33"/>
      <c r="D186" s="145" t="s">
        <v>218</v>
      </c>
      <c r="F186" s="146" t="s">
        <v>3791</v>
      </c>
      <c r="I186" s="147"/>
      <c r="L186" s="33"/>
      <c r="M186" s="148"/>
      <c r="T186" s="54"/>
      <c r="AT186" s="18" t="s">
        <v>218</v>
      </c>
      <c r="AU186" s="18" t="s">
        <v>80</v>
      </c>
    </row>
    <row r="187" spans="2:65" s="1" customFormat="1" ht="16.5" customHeight="1">
      <c r="B187" s="33"/>
      <c r="C187" s="132" t="s">
        <v>1834</v>
      </c>
      <c r="D187" s="132" t="s">
        <v>212</v>
      </c>
      <c r="E187" s="133" t="s">
        <v>982</v>
      </c>
      <c r="F187" s="134" t="s">
        <v>3792</v>
      </c>
      <c r="G187" s="135" t="s">
        <v>654</v>
      </c>
      <c r="H187" s="136">
        <v>2</v>
      </c>
      <c r="I187" s="137"/>
      <c r="J187" s="138">
        <f>ROUND(I187*H187,2)</f>
        <v>0</v>
      </c>
      <c r="K187" s="134" t="s">
        <v>19</v>
      </c>
      <c r="L187" s="33"/>
      <c r="M187" s="139" t="s">
        <v>19</v>
      </c>
      <c r="N187" s="140" t="s">
        <v>45</v>
      </c>
      <c r="P187" s="141">
        <f>O187*H187</f>
        <v>0</v>
      </c>
      <c r="Q187" s="141">
        <v>0</v>
      </c>
      <c r="R187" s="141">
        <f>Q187*H187</f>
        <v>0</v>
      </c>
      <c r="S187" s="141">
        <v>0</v>
      </c>
      <c r="T187" s="142">
        <f>S187*H187</f>
        <v>0</v>
      </c>
      <c r="AR187" s="143" t="s">
        <v>112</v>
      </c>
      <c r="AT187" s="143" t="s">
        <v>212</v>
      </c>
      <c r="AU187" s="143" t="s">
        <v>80</v>
      </c>
      <c r="AY187" s="18" t="s">
        <v>208</v>
      </c>
      <c r="BE187" s="144">
        <f>IF(N187="základní",J187,0)</f>
        <v>0</v>
      </c>
      <c r="BF187" s="144">
        <f>IF(N187="snížená",J187,0)</f>
        <v>0</v>
      </c>
      <c r="BG187" s="144">
        <f>IF(N187="zákl. přenesená",J187,0)</f>
        <v>0</v>
      </c>
      <c r="BH187" s="144">
        <f>IF(N187="sníž. přenesená",J187,0)</f>
        <v>0</v>
      </c>
      <c r="BI187" s="144">
        <f>IF(N187="nulová",J187,0)</f>
        <v>0</v>
      </c>
      <c r="BJ187" s="18" t="s">
        <v>80</v>
      </c>
      <c r="BK187" s="144">
        <f>ROUND(I187*H187,2)</f>
        <v>0</v>
      </c>
      <c r="BL187" s="18" t="s">
        <v>112</v>
      </c>
      <c r="BM187" s="143" t="s">
        <v>2152</v>
      </c>
    </row>
    <row r="188" spans="2:47" s="1" customFormat="1" ht="12">
      <c r="B188" s="33"/>
      <c r="D188" s="145" t="s">
        <v>218</v>
      </c>
      <c r="F188" s="146" t="s">
        <v>3792</v>
      </c>
      <c r="I188" s="147"/>
      <c r="L188" s="33"/>
      <c r="M188" s="148"/>
      <c r="T188" s="54"/>
      <c r="AT188" s="18" t="s">
        <v>218</v>
      </c>
      <c r="AU188" s="18" t="s">
        <v>80</v>
      </c>
    </row>
    <row r="189" spans="2:65" s="1" customFormat="1" ht="16.5" customHeight="1">
      <c r="B189" s="33"/>
      <c r="C189" s="132" t="s">
        <v>940</v>
      </c>
      <c r="D189" s="132" t="s">
        <v>212</v>
      </c>
      <c r="E189" s="133" t="s">
        <v>984</v>
      </c>
      <c r="F189" s="134" t="s">
        <v>3793</v>
      </c>
      <c r="G189" s="135" t="s">
        <v>654</v>
      </c>
      <c r="H189" s="136">
        <v>1</v>
      </c>
      <c r="I189" s="137"/>
      <c r="J189" s="138">
        <f>ROUND(I189*H189,2)</f>
        <v>0</v>
      </c>
      <c r="K189" s="134" t="s">
        <v>19</v>
      </c>
      <c r="L189" s="33"/>
      <c r="M189" s="139" t="s">
        <v>19</v>
      </c>
      <c r="N189" s="140" t="s">
        <v>45</v>
      </c>
      <c r="P189" s="141">
        <f>O189*H189</f>
        <v>0</v>
      </c>
      <c r="Q189" s="141">
        <v>0</v>
      </c>
      <c r="R189" s="141">
        <f>Q189*H189</f>
        <v>0</v>
      </c>
      <c r="S189" s="141">
        <v>0</v>
      </c>
      <c r="T189" s="142">
        <f>S189*H189</f>
        <v>0</v>
      </c>
      <c r="AR189" s="143" t="s">
        <v>112</v>
      </c>
      <c r="AT189" s="143" t="s">
        <v>212</v>
      </c>
      <c r="AU189" s="143" t="s">
        <v>80</v>
      </c>
      <c r="AY189" s="18" t="s">
        <v>208</v>
      </c>
      <c r="BE189" s="144">
        <f>IF(N189="základní",J189,0)</f>
        <v>0</v>
      </c>
      <c r="BF189" s="144">
        <f>IF(N189="snížená",J189,0)</f>
        <v>0</v>
      </c>
      <c r="BG189" s="144">
        <f>IF(N189="zákl. přenesená",J189,0)</f>
        <v>0</v>
      </c>
      <c r="BH189" s="144">
        <f>IF(N189="sníž. přenesená",J189,0)</f>
        <v>0</v>
      </c>
      <c r="BI189" s="144">
        <f>IF(N189="nulová",J189,0)</f>
        <v>0</v>
      </c>
      <c r="BJ189" s="18" t="s">
        <v>80</v>
      </c>
      <c r="BK189" s="144">
        <f>ROUND(I189*H189,2)</f>
        <v>0</v>
      </c>
      <c r="BL189" s="18" t="s">
        <v>112</v>
      </c>
      <c r="BM189" s="143" t="s">
        <v>247</v>
      </c>
    </row>
    <row r="190" spans="2:47" s="1" customFormat="1" ht="12">
      <c r="B190" s="33"/>
      <c r="D190" s="145" t="s">
        <v>218</v>
      </c>
      <c r="F190" s="146" t="s">
        <v>3793</v>
      </c>
      <c r="I190" s="147"/>
      <c r="L190" s="33"/>
      <c r="M190" s="148"/>
      <c r="T190" s="54"/>
      <c r="AT190" s="18" t="s">
        <v>218</v>
      </c>
      <c r="AU190" s="18" t="s">
        <v>80</v>
      </c>
    </row>
    <row r="191" spans="2:65" s="1" customFormat="1" ht="16.5" customHeight="1">
      <c r="B191" s="33"/>
      <c r="C191" s="132" t="s">
        <v>571</v>
      </c>
      <c r="D191" s="132" t="s">
        <v>212</v>
      </c>
      <c r="E191" s="133" t="s">
        <v>706</v>
      </c>
      <c r="F191" s="134" t="s">
        <v>3794</v>
      </c>
      <c r="G191" s="135" t="s">
        <v>654</v>
      </c>
      <c r="H191" s="136">
        <v>1</v>
      </c>
      <c r="I191" s="137"/>
      <c r="J191" s="138">
        <f>ROUND(I191*H191,2)</f>
        <v>0</v>
      </c>
      <c r="K191" s="134" t="s">
        <v>19</v>
      </c>
      <c r="L191" s="33"/>
      <c r="M191" s="139" t="s">
        <v>19</v>
      </c>
      <c r="N191" s="140" t="s">
        <v>45</v>
      </c>
      <c r="P191" s="141">
        <f>O191*H191</f>
        <v>0</v>
      </c>
      <c r="Q191" s="141">
        <v>0</v>
      </c>
      <c r="R191" s="141">
        <f>Q191*H191</f>
        <v>0</v>
      </c>
      <c r="S191" s="141">
        <v>0</v>
      </c>
      <c r="T191" s="142">
        <f>S191*H191</f>
        <v>0</v>
      </c>
      <c r="AR191" s="143" t="s">
        <v>112</v>
      </c>
      <c r="AT191" s="143" t="s">
        <v>212</v>
      </c>
      <c r="AU191" s="143" t="s">
        <v>80</v>
      </c>
      <c r="AY191" s="18" t="s">
        <v>208</v>
      </c>
      <c r="BE191" s="144">
        <f>IF(N191="základní",J191,0)</f>
        <v>0</v>
      </c>
      <c r="BF191" s="144">
        <f>IF(N191="snížená",J191,0)</f>
        <v>0</v>
      </c>
      <c r="BG191" s="144">
        <f>IF(N191="zákl. přenesená",J191,0)</f>
        <v>0</v>
      </c>
      <c r="BH191" s="144">
        <f>IF(N191="sníž. přenesená",J191,0)</f>
        <v>0</v>
      </c>
      <c r="BI191" s="144">
        <f>IF(N191="nulová",J191,0)</f>
        <v>0</v>
      </c>
      <c r="BJ191" s="18" t="s">
        <v>80</v>
      </c>
      <c r="BK191" s="144">
        <f>ROUND(I191*H191,2)</f>
        <v>0</v>
      </c>
      <c r="BL191" s="18" t="s">
        <v>112</v>
      </c>
      <c r="BM191" s="143" t="s">
        <v>260</v>
      </c>
    </row>
    <row r="192" spans="2:47" s="1" customFormat="1" ht="12">
      <c r="B192" s="33"/>
      <c r="D192" s="145" t="s">
        <v>218</v>
      </c>
      <c r="F192" s="146" t="s">
        <v>3794</v>
      </c>
      <c r="I192" s="147"/>
      <c r="L192" s="33"/>
      <c r="M192" s="148"/>
      <c r="T192" s="54"/>
      <c r="AT192" s="18" t="s">
        <v>218</v>
      </c>
      <c r="AU192" s="18" t="s">
        <v>80</v>
      </c>
    </row>
    <row r="193" spans="2:65" s="1" customFormat="1" ht="16.5" customHeight="1">
      <c r="B193" s="33"/>
      <c r="C193" s="132" t="s">
        <v>577</v>
      </c>
      <c r="D193" s="132" t="s">
        <v>212</v>
      </c>
      <c r="E193" s="133" t="s">
        <v>987</v>
      </c>
      <c r="F193" s="134" t="s">
        <v>3795</v>
      </c>
      <c r="G193" s="135" t="s">
        <v>654</v>
      </c>
      <c r="H193" s="136">
        <v>1</v>
      </c>
      <c r="I193" s="137"/>
      <c r="J193" s="138">
        <f>ROUND(I193*H193,2)</f>
        <v>0</v>
      </c>
      <c r="K193" s="134" t="s">
        <v>19</v>
      </c>
      <c r="L193" s="33"/>
      <c r="M193" s="139" t="s">
        <v>19</v>
      </c>
      <c r="N193" s="140" t="s">
        <v>45</v>
      </c>
      <c r="P193" s="141">
        <f>O193*H193</f>
        <v>0</v>
      </c>
      <c r="Q193" s="141">
        <v>0</v>
      </c>
      <c r="R193" s="141">
        <f>Q193*H193</f>
        <v>0</v>
      </c>
      <c r="S193" s="141">
        <v>0</v>
      </c>
      <c r="T193" s="142">
        <f>S193*H193</f>
        <v>0</v>
      </c>
      <c r="AR193" s="143" t="s">
        <v>112</v>
      </c>
      <c r="AT193" s="143" t="s">
        <v>212</v>
      </c>
      <c r="AU193" s="143" t="s">
        <v>80</v>
      </c>
      <c r="AY193" s="18" t="s">
        <v>208</v>
      </c>
      <c r="BE193" s="144">
        <f>IF(N193="základní",J193,0)</f>
        <v>0</v>
      </c>
      <c r="BF193" s="144">
        <f>IF(N193="snížená",J193,0)</f>
        <v>0</v>
      </c>
      <c r="BG193" s="144">
        <f>IF(N193="zákl. přenesená",J193,0)</f>
        <v>0</v>
      </c>
      <c r="BH193" s="144">
        <f>IF(N193="sníž. přenesená",J193,0)</f>
        <v>0</v>
      </c>
      <c r="BI193" s="144">
        <f>IF(N193="nulová",J193,0)</f>
        <v>0</v>
      </c>
      <c r="BJ193" s="18" t="s">
        <v>80</v>
      </c>
      <c r="BK193" s="144">
        <f>ROUND(I193*H193,2)</f>
        <v>0</v>
      </c>
      <c r="BL193" s="18" t="s">
        <v>112</v>
      </c>
      <c r="BM193" s="143" t="s">
        <v>2176</v>
      </c>
    </row>
    <row r="194" spans="2:47" s="1" customFormat="1" ht="12">
      <c r="B194" s="33"/>
      <c r="D194" s="145" t="s">
        <v>218</v>
      </c>
      <c r="F194" s="146" t="s">
        <v>3795</v>
      </c>
      <c r="I194" s="147"/>
      <c r="L194" s="33"/>
      <c r="M194" s="148"/>
      <c r="T194" s="54"/>
      <c r="AT194" s="18" t="s">
        <v>218</v>
      </c>
      <c r="AU194" s="18" t="s">
        <v>80</v>
      </c>
    </row>
    <row r="195" spans="2:65" s="1" customFormat="1" ht="16.5" customHeight="1">
      <c r="B195" s="33"/>
      <c r="C195" s="132" t="s">
        <v>580</v>
      </c>
      <c r="D195" s="132" t="s">
        <v>212</v>
      </c>
      <c r="E195" s="133" t="s">
        <v>989</v>
      </c>
      <c r="F195" s="134" t="s">
        <v>3796</v>
      </c>
      <c r="G195" s="135" t="s">
        <v>654</v>
      </c>
      <c r="H195" s="136">
        <v>1</v>
      </c>
      <c r="I195" s="137"/>
      <c r="J195" s="138">
        <f>ROUND(I195*H195,2)</f>
        <v>0</v>
      </c>
      <c r="K195" s="134" t="s">
        <v>19</v>
      </c>
      <c r="L195" s="33"/>
      <c r="M195" s="139" t="s">
        <v>19</v>
      </c>
      <c r="N195" s="140" t="s">
        <v>45</v>
      </c>
      <c r="P195" s="141">
        <f>O195*H195</f>
        <v>0</v>
      </c>
      <c r="Q195" s="141">
        <v>0</v>
      </c>
      <c r="R195" s="141">
        <f>Q195*H195</f>
        <v>0</v>
      </c>
      <c r="S195" s="141">
        <v>0</v>
      </c>
      <c r="T195" s="142">
        <f>S195*H195</f>
        <v>0</v>
      </c>
      <c r="AR195" s="143" t="s">
        <v>112</v>
      </c>
      <c r="AT195" s="143" t="s">
        <v>212</v>
      </c>
      <c r="AU195" s="143" t="s">
        <v>80</v>
      </c>
      <c r="AY195" s="18" t="s">
        <v>208</v>
      </c>
      <c r="BE195" s="144">
        <f>IF(N195="základní",J195,0)</f>
        <v>0</v>
      </c>
      <c r="BF195" s="144">
        <f>IF(N195="snížená",J195,0)</f>
        <v>0</v>
      </c>
      <c r="BG195" s="144">
        <f>IF(N195="zákl. přenesená",J195,0)</f>
        <v>0</v>
      </c>
      <c r="BH195" s="144">
        <f>IF(N195="sníž. přenesená",J195,0)</f>
        <v>0</v>
      </c>
      <c r="BI195" s="144">
        <f>IF(N195="nulová",J195,0)</f>
        <v>0</v>
      </c>
      <c r="BJ195" s="18" t="s">
        <v>80</v>
      </c>
      <c r="BK195" s="144">
        <f>ROUND(I195*H195,2)</f>
        <v>0</v>
      </c>
      <c r="BL195" s="18" t="s">
        <v>112</v>
      </c>
      <c r="BM195" s="143" t="s">
        <v>2190</v>
      </c>
    </row>
    <row r="196" spans="2:47" s="1" customFormat="1" ht="12">
      <c r="B196" s="33"/>
      <c r="D196" s="145" t="s">
        <v>218</v>
      </c>
      <c r="F196" s="146" t="s">
        <v>3796</v>
      </c>
      <c r="I196" s="147"/>
      <c r="L196" s="33"/>
      <c r="M196" s="148"/>
      <c r="T196" s="54"/>
      <c r="AT196" s="18" t="s">
        <v>218</v>
      </c>
      <c r="AU196" s="18" t="s">
        <v>80</v>
      </c>
    </row>
    <row r="197" spans="2:65" s="1" customFormat="1" ht="16.5" customHeight="1">
      <c r="B197" s="33"/>
      <c r="C197" s="132" t="s">
        <v>946</v>
      </c>
      <c r="D197" s="132" t="s">
        <v>212</v>
      </c>
      <c r="E197" s="133" t="s">
        <v>991</v>
      </c>
      <c r="F197" s="134" t="s">
        <v>3797</v>
      </c>
      <c r="G197" s="135" t="s">
        <v>654</v>
      </c>
      <c r="H197" s="136">
        <v>2</v>
      </c>
      <c r="I197" s="137"/>
      <c r="J197" s="138">
        <f>ROUND(I197*H197,2)</f>
        <v>0</v>
      </c>
      <c r="K197" s="134" t="s">
        <v>19</v>
      </c>
      <c r="L197" s="33"/>
      <c r="M197" s="139" t="s">
        <v>19</v>
      </c>
      <c r="N197" s="140" t="s">
        <v>45</v>
      </c>
      <c r="P197" s="141">
        <f>O197*H197</f>
        <v>0</v>
      </c>
      <c r="Q197" s="141">
        <v>0</v>
      </c>
      <c r="R197" s="141">
        <f>Q197*H197</f>
        <v>0</v>
      </c>
      <c r="S197" s="141">
        <v>0</v>
      </c>
      <c r="T197" s="142">
        <f>S197*H197</f>
        <v>0</v>
      </c>
      <c r="AR197" s="143" t="s">
        <v>112</v>
      </c>
      <c r="AT197" s="143" t="s">
        <v>212</v>
      </c>
      <c r="AU197" s="143" t="s">
        <v>80</v>
      </c>
      <c r="AY197" s="18" t="s">
        <v>208</v>
      </c>
      <c r="BE197" s="144">
        <f>IF(N197="základní",J197,0)</f>
        <v>0</v>
      </c>
      <c r="BF197" s="144">
        <f>IF(N197="snížená",J197,0)</f>
        <v>0</v>
      </c>
      <c r="BG197" s="144">
        <f>IF(N197="zákl. přenesená",J197,0)</f>
        <v>0</v>
      </c>
      <c r="BH197" s="144">
        <f>IF(N197="sníž. přenesená",J197,0)</f>
        <v>0</v>
      </c>
      <c r="BI197" s="144">
        <f>IF(N197="nulová",J197,0)</f>
        <v>0</v>
      </c>
      <c r="BJ197" s="18" t="s">
        <v>80</v>
      </c>
      <c r="BK197" s="144">
        <f>ROUND(I197*H197,2)</f>
        <v>0</v>
      </c>
      <c r="BL197" s="18" t="s">
        <v>112</v>
      </c>
      <c r="BM197" s="143" t="s">
        <v>726</v>
      </c>
    </row>
    <row r="198" spans="2:47" s="1" customFormat="1" ht="12">
      <c r="B198" s="33"/>
      <c r="D198" s="145" t="s">
        <v>218</v>
      </c>
      <c r="F198" s="146" t="s">
        <v>3797</v>
      </c>
      <c r="I198" s="147"/>
      <c r="L198" s="33"/>
      <c r="M198" s="148"/>
      <c r="T198" s="54"/>
      <c r="AT198" s="18" t="s">
        <v>218</v>
      </c>
      <c r="AU198" s="18" t="s">
        <v>80</v>
      </c>
    </row>
    <row r="199" spans="2:65" s="1" customFormat="1" ht="16.5" customHeight="1">
      <c r="B199" s="33"/>
      <c r="C199" s="132" t="s">
        <v>1881</v>
      </c>
      <c r="D199" s="132" t="s">
        <v>212</v>
      </c>
      <c r="E199" s="133" t="s">
        <v>994</v>
      </c>
      <c r="F199" s="134" t="s">
        <v>3798</v>
      </c>
      <c r="G199" s="135" t="s">
        <v>654</v>
      </c>
      <c r="H199" s="136">
        <v>1</v>
      </c>
      <c r="I199" s="137"/>
      <c r="J199" s="138">
        <f>ROUND(I199*H199,2)</f>
        <v>0</v>
      </c>
      <c r="K199" s="134" t="s">
        <v>19</v>
      </c>
      <c r="L199" s="33"/>
      <c r="M199" s="139" t="s">
        <v>19</v>
      </c>
      <c r="N199" s="140" t="s">
        <v>45</v>
      </c>
      <c r="P199" s="141">
        <f>O199*H199</f>
        <v>0</v>
      </c>
      <c r="Q199" s="141">
        <v>0</v>
      </c>
      <c r="R199" s="141">
        <f>Q199*H199</f>
        <v>0</v>
      </c>
      <c r="S199" s="141">
        <v>0</v>
      </c>
      <c r="T199" s="142">
        <f>S199*H199</f>
        <v>0</v>
      </c>
      <c r="AR199" s="143" t="s">
        <v>112</v>
      </c>
      <c r="AT199" s="143" t="s">
        <v>212</v>
      </c>
      <c r="AU199" s="143" t="s">
        <v>80</v>
      </c>
      <c r="AY199" s="18" t="s">
        <v>208</v>
      </c>
      <c r="BE199" s="144">
        <f>IF(N199="základní",J199,0)</f>
        <v>0</v>
      </c>
      <c r="BF199" s="144">
        <f>IF(N199="snížená",J199,0)</f>
        <v>0</v>
      </c>
      <c r="BG199" s="144">
        <f>IF(N199="zákl. přenesená",J199,0)</f>
        <v>0</v>
      </c>
      <c r="BH199" s="144">
        <f>IF(N199="sníž. přenesená",J199,0)</f>
        <v>0</v>
      </c>
      <c r="BI199" s="144">
        <f>IF(N199="nulová",J199,0)</f>
        <v>0</v>
      </c>
      <c r="BJ199" s="18" t="s">
        <v>80</v>
      </c>
      <c r="BK199" s="144">
        <f>ROUND(I199*H199,2)</f>
        <v>0</v>
      </c>
      <c r="BL199" s="18" t="s">
        <v>112</v>
      </c>
      <c r="BM199" s="143" t="s">
        <v>2214</v>
      </c>
    </row>
    <row r="200" spans="2:47" s="1" customFormat="1" ht="12">
      <c r="B200" s="33"/>
      <c r="D200" s="145" t="s">
        <v>218</v>
      </c>
      <c r="F200" s="146" t="s">
        <v>3798</v>
      </c>
      <c r="I200" s="147"/>
      <c r="L200" s="33"/>
      <c r="M200" s="148"/>
      <c r="T200" s="54"/>
      <c r="AT200" s="18" t="s">
        <v>218</v>
      </c>
      <c r="AU200" s="18" t="s">
        <v>80</v>
      </c>
    </row>
    <row r="201" spans="2:63" s="11" customFormat="1" ht="25.9" customHeight="1">
      <c r="B201" s="120"/>
      <c r="D201" s="121" t="s">
        <v>73</v>
      </c>
      <c r="E201" s="122" t="s">
        <v>687</v>
      </c>
      <c r="F201" s="122" t="s">
        <v>3799</v>
      </c>
      <c r="I201" s="123"/>
      <c r="J201" s="124">
        <f>BK201</f>
        <v>0</v>
      </c>
      <c r="L201" s="120"/>
      <c r="M201" s="125"/>
      <c r="P201" s="126">
        <f>SUM(P202:P207)</f>
        <v>0</v>
      </c>
      <c r="R201" s="126">
        <f>SUM(R202:R207)</f>
        <v>0</v>
      </c>
      <c r="T201" s="127">
        <f>SUM(T202:T207)</f>
        <v>0</v>
      </c>
      <c r="AR201" s="121" t="s">
        <v>80</v>
      </c>
      <c r="AT201" s="128" t="s">
        <v>73</v>
      </c>
      <c r="AU201" s="128" t="s">
        <v>74</v>
      </c>
      <c r="AY201" s="121" t="s">
        <v>208</v>
      </c>
      <c r="BK201" s="129">
        <f>SUM(BK202:BK207)</f>
        <v>0</v>
      </c>
    </row>
    <row r="202" spans="2:65" s="1" customFormat="1" ht="16.5" customHeight="1">
      <c r="B202" s="33"/>
      <c r="C202" s="132" t="s">
        <v>692</v>
      </c>
      <c r="D202" s="132" t="s">
        <v>212</v>
      </c>
      <c r="E202" s="133" t="s">
        <v>3800</v>
      </c>
      <c r="F202" s="134" t="s">
        <v>3801</v>
      </c>
      <c r="G202" s="135" t="s">
        <v>654</v>
      </c>
      <c r="H202" s="136">
        <v>1</v>
      </c>
      <c r="I202" s="137"/>
      <c r="J202" s="138">
        <f>ROUND(I202*H202,2)</f>
        <v>0</v>
      </c>
      <c r="K202" s="134" t="s">
        <v>19</v>
      </c>
      <c r="L202" s="33"/>
      <c r="M202" s="139" t="s">
        <v>19</v>
      </c>
      <c r="N202" s="140" t="s">
        <v>45</v>
      </c>
      <c r="P202" s="141">
        <f>O202*H202</f>
        <v>0</v>
      </c>
      <c r="Q202" s="141">
        <v>0</v>
      </c>
      <c r="R202" s="141">
        <f>Q202*H202</f>
        <v>0</v>
      </c>
      <c r="S202" s="141">
        <v>0</v>
      </c>
      <c r="T202" s="142">
        <f>S202*H202</f>
        <v>0</v>
      </c>
      <c r="AR202" s="143" t="s">
        <v>112</v>
      </c>
      <c r="AT202" s="143" t="s">
        <v>212</v>
      </c>
      <c r="AU202" s="143" t="s">
        <v>80</v>
      </c>
      <c r="AY202" s="18" t="s">
        <v>208</v>
      </c>
      <c r="BE202" s="144">
        <f>IF(N202="základní",J202,0)</f>
        <v>0</v>
      </c>
      <c r="BF202" s="144">
        <f>IF(N202="snížená",J202,0)</f>
        <v>0</v>
      </c>
      <c r="BG202" s="144">
        <f>IF(N202="zákl. přenesená",J202,0)</f>
        <v>0</v>
      </c>
      <c r="BH202" s="144">
        <f>IF(N202="sníž. přenesená",J202,0)</f>
        <v>0</v>
      </c>
      <c r="BI202" s="144">
        <f>IF(N202="nulová",J202,0)</f>
        <v>0</v>
      </c>
      <c r="BJ202" s="18" t="s">
        <v>80</v>
      </c>
      <c r="BK202" s="144">
        <f>ROUND(I202*H202,2)</f>
        <v>0</v>
      </c>
      <c r="BL202" s="18" t="s">
        <v>112</v>
      </c>
      <c r="BM202" s="143" t="s">
        <v>275</v>
      </c>
    </row>
    <row r="203" spans="2:47" s="1" customFormat="1" ht="12">
      <c r="B203" s="33"/>
      <c r="D203" s="145" t="s">
        <v>218</v>
      </c>
      <c r="F203" s="146" t="s">
        <v>3801</v>
      </c>
      <c r="I203" s="147"/>
      <c r="L203" s="33"/>
      <c r="M203" s="148"/>
      <c r="T203" s="54"/>
      <c r="AT203" s="18" t="s">
        <v>218</v>
      </c>
      <c r="AU203" s="18" t="s">
        <v>80</v>
      </c>
    </row>
    <row r="204" spans="2:65" s="1" customFormat="1" ht="16.5" customHeight="1">
      <c r="B204" s="33"/>
      <c r="C204" s="132" t="s">
        <v>1898</v>
      </c>
      <c r="D204" s="132" t="s">
        <v>212</v>
      </c>
      <c r="E204" s="133" t="s">
        <v>3802</v>
      </c>
      <c r="F204" s="134" t="s">
        <v>3803</v>
      </c>
      <c r="G204" s="135" t="s">
        <v>654</v>
      </c>
      <c r="H204" s="136">
        <v>2</v>
      </c>
      <c r="I204" s="137"/>
      <c r="J204" s="138">
        <f>ROUND(I204*H204,2)</f>
        <v>0</v>
      </c>
      <c r="K204" s="134" t="s">
        <v>19</v>
      </c>
      <c r="L204" s="33"/>
      <c r="M204" s="139" t="s">
        <v>19</v>
      </c>
      <c r="N204" s="140" t="s">
        <v>45</v>
      </c>
      <c r="P204" s="141">
        <f>O204*H204</f>
        <v>0</v>
      </c>
      <c r="Q204" s="141">
        <v>0</v>
      </c>
      <c r="R204" s="141">
        <f>Q204*H204</f>
        <v>0</v>
      </c>
      <c r="S204" s="141">
        <v>0</v>
      </c>
      <c r="T204" s="142">
        <f>S204*H204</f>
        <v>0</v>
      </c>
      <c r="AR204" s="143" t="s">
        <v>112</v>
      </c>
      <c r="AT204" s="143" t="s">
        <v>212</v>
      </c>
      <c r="AU204" s="143" t="s">
        <v>80</v>
      </c>
      <c r="AY204" s="18" t="s">
        <v>208</v>
      </c>
      <c r="BE204" s="144">
        <f>IF(N204="základní",J204,0)</f>
        <v>0</v>
      </c>
      <c r="BF204" s="144">
        <f>IF(N204="snížená",J204,0)</f>
        <v>0</v>
      </c>
      <c r="BG204" s="144">
        <f>IF(N204="zákl. přenesená",J204,0)</f>
        <v>0</v>
      </c>
      <c r="BH204" s="144">
        <f>IF(N204="sníž. přenesená",J204,0)</f>
        <v>0</v>
      </c>
      <c r="BI204" s="144">
        <f>IF(N204="nulová",J204,0)</f>
        <v>0</v>
      </c>
      <c r="BJ204" s="18" t="s">
        <v>80</v>
      </c>
      <c r="BK204" s="144">
        <f>ROUND(I204*H204,2)</f>
        <v>0</v>
      </c>
      <c r="BL204" s="18" t="s">
        <v>112</v>
      </c>
      <c r="BM204" s="143" t="s">
        <v>2233</v>
      </c>
    </row>
    <row r="205" spans="2:47" s="1" customFormat="1" ht="12">
      <c r="B205" s="33"/>
      <c r="D205" s="145" t="s">
        <v>218</v>
      </c>
      <c r="F205" s="146" t="s">
        <v>3804</v>
      </c>
      <c r="I205" s="147"/>
      <c r="L205" s="33"/>
      <c r="M205" s="148"/>
      <c r="T205" s="54"/>
      <c r="AT205" s="18" t="s">
        <v>218</v>
      </c>
      <c r="AU205" s="18" t="s">
        <v>80</v>
      </c>
    </row>
    <row r="206" spans="2:65" s="1" customFormat="1" ht="16.5" customHeight="1">
      <c r="B206" s="33"/>
      <c r="C206" s="132" t="s">
        <v>696</v>
      </c>
      <c r="D206" s="132" t="s">
        <v>212</v>
      </c>
      <c r="E206" s="133" t="s">
        <v>3805</v>
      </c>
      <c r="F206" s="134" t="s">
        <v>3806</v>
      </c>
      <c r="G206" s="135" t="s">
        <v>654</v>
      </c>
      <c r="H206" s="136">
        <v>1</v>
      </c>
      <c r="I206" s="137"/>
      <c r="J206" s="138">
        <f>ROUND(I206*H206,2)</f>
        <v>0</v>
      </c>
      <c r="K206" s="134" t="s">
        <v>19</v>
      </c>
      <c r="L206" s="33"/>
      <c r="M206" s="139" t="s">
        <v>19</v>
      </c>
      <c r="N206" s="140" t="s">
        <v>45</v>
      </c>
      <c r="P206" s="141">
        <f>O206*H206</f>
        <v>0</v>
      </c>
      <c r="Q206" s="141">
        <v>0</v>
      </c>
      <c r="R206" s="141">
        <f>Q206*H206</f>
        <v>0</v>
      </c>
      <c r="S206" s="141">
        <v>0</v>
      </c>
      <c r="T206" s="142">
        <f>S206*H206</f>
        <v>0</v>
      </c>
      <c r="AR206" s="143" t="s">
        <v>112</v>
      </c>
      <c r="AT206" s="143" t="s">
        <v>212</v>
      </c>
      <c r="AU206" s="143" t="s">
        <v>80</v>
      </c>
      <c r="AY206" s="18" t="s">
        <v>208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8" t="s">
        <v>80</v>
      </c>
      <c r="BK206" s="144">
        <f>ROUND(I206*H206,2)</f>
        <v>0</v>
      </c>
      <c r="BL206" s="18" t="s">
        <v>112</v>
      </c>
      <c r="BM206" s="143" t="s">
        <v>2241</v>
      </c>
    </row>
    <row r="207" spans="2:47" s="1" customFormat="1" ht="12">
      <c r="B207" s="33"/>
      <c r="D207" s="145" t="s">
        <v>218</v>
      </c>
      <c r="F207" s="146" t="s">
        <v>3806</v>
      </c>
      <c r="I207" s="147"/>
      <c r="L207" s="33"/>
      <c r="M207" s="148"/>
      <c r="T207" s="54"/>
      <c r="AT207" s="18" t="s">
        <v>218</v>
      </c>
      <c r="AU207" s="18" t="s">
        <v>80</v>
      </c>
    </row>
    <row r="208" spans="2:63" s="11" customFormat="1" ht="25.9" customHeight="1">
      <c r="B208" s="120"/>
      <c r="D208" s="121" t="s">
        <v>73</v>
      </c>
      <c r="E208" s="122" t="s">
        <v>655</v>
      </c>
      <c r="F208" s="122" t="s">
        <v>656</v>
      </c>
      <c r="I208" s="123"/>
      <c r="J208" s="124">
        <f>BK208</f>
        <v>0</v>
      </c>
      <c r="L208" s="120"/>
      <c r="M208" s="125"/>
      <c r="P208" s="126">
        <f>SUM(P209:P224)</f>
        <v>0</v>
      </c>
      <c r="R208" s="126">
        <f>SUM(R209:R224)</f>
        <v>0</v>
      </c>
      <c r="T208" s="127">
        <f>SUM(T209:T224)</f>
        <v>0</v>
      </c>
      <c r="AR208" s="121" t="s">
        <v>80</v>
      </c>
      <c r="AT208" s="128" t="s">
        <v>73</v>
      </c>
      <c r="AU208" s="128" t="s">
        <v>74</v>
      </c>
      <c r="AY208" s="121" t="s">
        <v>208</v>
      </c>
      <c r="BK208" s="129">
        <f>SUM(BK209:BK224)</f>
        <v>0</v>
      </c>
    </row>
    <row r="209" spans="2:65" s="1" customFormat="1" ht="16.5" customHeight="1">
      <c r="B209" s="33"/>
      <c r="C209" s="132" t="s">
        <v>657</v>
      </c>
      <c r="D209" s="132" t="s">
        <v>212</v>
      </c>
      <c r="E209" s="133" t="s">
        <v>658</v>
      </c>
      <c r="F209" s="134" t="s">
        <v>659</v>
      </c>
      <c r="G209" s="135" t="s">
        <v>215</v>
      </c>
      <c r="H209" s="136">
        <v>350.6</v>
      </c>
      <c r="I209" s="137"/>
      <c r="J209" s="138">
        <f>ROUND(I209*H209,2)</f>
        <v>0</v>
      </c>
      <c r="K209" s="134" t="s">
        <v>19</v>
      </c>
      <c r="L209" s="33"/>
      <c r="M209" s="139" t="s">
        <v>19</v>
      </c>
      <c r="N209" s="140" t="s">
        <v>45</v>
      </c>
      <c r="P209" s="141">
        <f>O209*H209</f>
        <v>0</v>
      </c>
      <c r="Q209" s="141">
        <v>0</v>
      </c>
      <c r="R209" s="141">
        <f>Q209*H209</f>
        <v>0</v>
      </c>
      <c r="S209" s="141">
        <v>0</v>
      </c>
      <c r="T209" s="142">
        <f>S209*H209</f>
        <v>0</v>
      </c>
      <c r="AR209" s="143" t="s">
        <v>112</v>
      </c>
      <c r="AT209" s="143" t="s">
        <v>212</v>
      </c>
      <c r="AU209" s="143" t="s">
        <v>80</v>
      </c>
      <c r="AY209" s="18" t="s">
        <v>208</v>
      </c>
      <c r="BE209" s="144">
        <f>IF(N209="základní",J209,0)</f>
        <v>0</v>
      </c>
      <c r="BF209" s="144">
        <f>IF(N209="snížená",J209,0)</f>
        <v>0</v>
      </c>
      <c r="BG209" s="144">
        <f>IF(N209="zákl. přenesená",J209,0)</f>
        <v>0</v>
      </c>
      <c r="BH209" s="144">
        <f>IF(N209="sníž. přenesená",J209,0)</f>
        <v>0</v>
      </c>
      <c r="BI209" s="144">
        <f>IF(N209="nulová",J209,0)</f>
        <v>0</v>
      </c>
      <c r="BJ209" s="18" t="s">
        <v>80</v>
      </c>
      <c r="BK209" s="144">
        <f>ROUND(I209*H209,2)</f>
        <v>0</v>
      </c>
      <c r="BL209" s="18" t="s">
        <v>112</v>
      </c>
      <c r="BM209" s="143" t="s">
        <v>660</v>
      </c>
    </row>
    <row r="210" spans="2:47" s="1" customFormat="1" ht="12">
      <c r="B210" s="33"/>
      <c r="D210" s="145" t="s">
        <v>218</v>
      </c>
      <c r="F210" s="146" t="s">
        <v>659</v>
      </c>
      <c r="I210" s="147"/>
      <c r="L210" s="33"/>
      <c r="M210" s="148"/>
      <c r="T210" s="54"/>
      <c r="AT210" s="18" t="s">
        <v>218</v>
      </c>
      <c r="AU210" s="18" t="s">
        <v>80</v>
      </c>
    </row>
    <row r="211" spans="2:51" s="13" customFormat="1" ht="12">
      <c r="B211" s="157"/>
      <c r="D211" s="145" t="s">
        <v>222</v>
      </c>
      <c r="E211" s="158" t="s">
        <v>19</v>
      </c>
      <c r="F211" s="159" t="s">
        <v>3807</v>
      </c>
      <c r="H211" s="160">
        <v>375</v>
      </c>
      <c r="I211" s="161"/>
      <c r="L211" s="157"/>
      <c r="M211" s="162"/>
      <c r="T211" s="163"/>
      <c r="AT211" s="158" t="s">
        <v>222</v>
      </c>
      <c r="AU211" s="158" t="s">
        <v>80</v>
      </c>
      <c r="AV211" s="13" t="s">
        <v>82</v>
      </c>
      <c r="AW211" s="13" t="s">
        <v>35</v>
      </c>
      <c r="AX211" s="13" t="s">
        <v>74</v>
      </c>
      <c r="AY211" s="158" t="s">
        <v>208</v>
      </c>
    </row>
    <row r="212" spans="2:51" s="13" customFormat="1" ht="12">
      <c r="B212" s="157"/>
      <c r="D212" s="145" t="s">
        <v>222</v>
      </c>
      <c r="E212" s="158" t="s">
        <v>19</v>
      </c>
      <c r="F212" s="159" t="s">
        <v>2171</v>
      </c>
      <c r="H212" s="160">
        <v>-24.4</v>
      </c>
      <c r="I212" s="161"/>
      <c r="L212" s="157"/>
      <c r="M212" s="162"/>
      <c r="T212" s="163"/>
      <c r="AT212" s="158" t="s">
        <v>222</v>
      </c>
      <c r="AU212" s="158" t="s">
        <v>80</v>
      </c>
      <c r="AV212" s="13" t="s">
        <v>82</v>
      </c>
      <c r="AW212" s="13" t="s">
        <v>35</v>
      </c>
      <c r="AX212" s="13" t="s">
        <v>74</v>
      </c>
      <c r="AY212" s="158" t="s">
        <v>208</v>
      </c>
    </row>
    <row r="213" spans="2:51" s="14" customFormat="1" ht="12">
      <c r="B213" s="164"/>
      <c r="D213" s="145" t="s">
        <v>222</v>
      </c>
      <c r="E213" s="165" t="s">
        <v>19</v>
      </c>
      <c r="F213" s="166" t="s">
        <v>226</v>
      </c>
      <c r="H213" s="167">
        <v>350.6</v>
      </c>
      <c r="I213" s="168"/>
      <c r="L213" s="164"/>
      <c r="M213" s="169"/>
      <c r="T213" s="170"/>
      <c r="AT213" s="165" t="s">
        <v>222</v>
      </c>
      <c r="AU213" s="165" t="s">
        <v>80</v>
      </c>
      <c r="AV213" s="14" t="s">
        <v>112</v>
      </c>
      <c r="AW213" s="14" t="s">
        <v>35</v>
      </c>
      <c r="AX213" s="14" t="s">
        <v>80</v>
      </c>
      <c r="AY213" s="165" t="s">
        <v>208</v>
      </c>
    </row>
    <row r="214" spans="2:65" s="1" customFormat="1" ht="16.5" customHeight="1">
      <c r="B214" s="33"/>
      <c r="C214" s="132" t="s">
        <v>661</v>
      </c>
      <c r="D214" s="132" t="s">
        <v>212</v>
      </c>
      <c r="E214" s="133" t="s">
        <v>662</v>
      </c>
      <c r="F214" s="134" t="s">
        <v>663</v>
      </c>
      <c r="G214" s="135" t="s">
        <v>236</v>
      </c>
      <c r="H214" s="136">
        <v>251.41</v>
      </c>
      <c r="I214" s="137"/>
      <c r="J214" s="138">
        <f>ROUND(I214*H214,2)</f>
        <v>0</v>
      </c>
      <c r="K214" s="134" t="s">
        <v>19</v>
      </c>
      <c r="L214" s="33"/>
      <c r="M214" s="139" t="s">
        <v>19</v>
      </c>
      <c r="N214" s="140" t="s">
        <v>45</v>
      </c>
      <c r="P214" s="141">
        <f>O214*H214</f>
        <v>0</v>
      </c>
      <c r="Q214" s="141">
        <v>0</v>
      </c>
      <c r="R214" s="141">
        <f>Q214*H214</f>
        <v>0</v>
      </c>
      <c r="S214" s="141">
        <v>0</v>
      </c>
      <c r="T214" s="142">
        <f>S214*H214</f>
        <v>0</v>
      </c>
      <c r="AR214" s="143" t="s">
        <v>112</v>
      </c>
      <c r="AT214" s="143" t="s">
        <v>212</v>
      </c>
      <c r="AU214" s="143" t="s">
        <v>80</v>
      </c>
      <c r="AY214" s="18" t="s">
        <v>208</v>
      </c>
      <c r="BE214" s="144">
        <f>IF(N214="základní",J214,0)</f>
        <v>0</v>
      </c>
      <c r="BF214" s="144">
        <f>IF(N214="snížená",J214,0)</f>
        <v>0</v>
      </c>
      <c r="BG214" s="144">
        <f>IF(N214="zákl. přenesená",J214,0)</f>
        <v>0</v>
      </c>
      <c r="BH214" s="144">
        <f>IF(N214="sníž. přenesená",J214,0)</f>
        <v>0</v>
      </c>
      <c r="BI214" s="144">
        <f>IF(N214="nulová",J214,0)</f>
        <v>0</v>
      </c>
      <c r="BJ214" s="18" t="s">
        <v>80</v>
      </c>
      <c r="BK214" s="144">
        <f>ROUND(I214*H214,2)</f>
        <v>0</v>
      </c>
      <c r="BL214" s="18" t="s">
        <v>112</v>
      </c>
      <c r="BM214" s="143" t="s">
        <v>664</v>
      </c>
    </row>
    <row r="215" spans="2:47" s="1" customFormat="1" ht="12">
      <c r="B215" s="33"/>
      <c r="D215" s="145" t="s">
        <v>218</v>
      </c>
      <c r="F215" s="146" t="s">
        <v>663</v>
      </c>
      <c r="I215" s="147"/>
      <c r="L215" s="33"/>
      <c r="M215" s="148"/>
      <c r="T215" s="54"/>
      <c r="AT215" s="18" t="s">
        <v>218</v>
      </c>
      <c r="AU215" s="18" t="s">
        <v>80</v>
      </c>
    </row>
    <row r="216" spans="2:51" s="13" customFormat="1" ht="12">
      <c r="B216" s="157"/>
      <c r="D216" s="145" t="s">
        <v>222</v>
      </c>
      <c r="E216" s="158" t="s">
        <v>19</v>
      </c>
      <c r="F216" s="159" t="s">
        <v>3229</v>
      </c>
      <c r="H216" s="160">
        <v>271</v>
      </c>
      <c r="I216" s="161"/>
      <c r="L216" s="157"/>
      <c r="M216" s="162"/>
      <c r="T216" s="163"/>
      <c r="AT216" s="158" t="s">
        <v>222</v>
      </c>
      <c r="AU216" s="158" t="s">
        <v>80</v>
      </c>
      <c r="AV216" s="13" t="s">
        <v>82</v>
      </c>
      <c r="AW216" s="13" t="s">
        <v>35</v>
      </c>
      <c r="AX216" s="13" t="s">
        <v>74</v>
      </c>
      <c r="AY216" s="158" t="s">
        <v>208</v>
      </c>
    </row>
    <row r="217" spans="2:51" s="13" customFormat="1" ht="12">
      <c r="B217" s="157"/>
      <c r="D217" s="145" t="s">
        <v>222</v>
      </c>
      <c r="E217" s="158" t="s">
        <v>19</v>
      </c>
      <c r="F217" s="159" t="s">
        <v>2175</v>
      </c>
      <c r="H217" s="160">
        <v>-19.59</v>
      </c>
      <c r="I217" s="161"/>
      <c r="L217" s="157"/>
      <c r="M217" s="162"/>
      <c r="T217" s="163"/>
      <c r="AT217" s="158" t="s">
        <v>222</v>
      </c>
      <c r="AU217" s="158" t="s">
        <v>80</v>
      </c>
      <c r="AV217" s="13" t="s">
        <v>82</v>
      </c>
      <c r="AW217" s="13" t="s">
        <v>35</v>
      </c>
      <c r="AX217" s="13" t="s">
        <v>74</v>
      </c>
      <c r="AY217" s="158" t="s">
        <v>208</v>
      </c>
    </row>
    <row r="218" spans="2:51" s="14" customFormat="1" ht="12">
      <c r="B218" s="164"/>
      <c r="D218" s="145" t="s">
        <v>222</v>
      </c>
      <c r="E218" s="165" t="s">
        <v>19</v>
      </c>
      <c r="F218" s="166" t="s">
        <v>226</v>
      </c>
      <c r="H218" s="167">
        <v>251.41</v>
      </c>
      <c r="I218" s="168"/>
      <c r="L218" s="164"/>
      <c r="M218" s="169"/>
      <c r="T218" s="170"/>
      <c r="AT218" s="165" t="s">
        <v>222</v>
      </c>
      <c r="AU218" s="165" t="s">
        <v>80</v>
      </c>
      <c r="AV218" s="14" t="s">
        <v>112</v>
      </c>
      <c r="AW218" s="14" t="s">
        <v>35</v>
      </c>
      <c r="AX218" s="14" t="s">
        <v>80</v>
      </c>
      <c r="AY218" s="165" t="s">
        <v>208</v>
      </c>
    </row>
    <row r="219" spans="2:65" s="1" customFormat="1" ht="16.5" customHeight="1">
      <c r="B219" s="33"/>
      <c r="C219" s="132" t="s">
        <v>1924</v>
      </c>
      <c r="D219" s="132" t="s">
        <v>212</v>
      </c>
      <c r="E219" s="133" t="s">
        <v>709</v>
      </c>
      <c r="F219" s="134" t="s">
        <v>3808</v>
      </c>
      <c r="G219" s="135" t="s">
        <v>236</v>
      </c>
      <c r="H219" s="136">
        <v>9</v>
      </c>
      <c r="I219" s="137"/>
      <c r="J219" s="138">
        <f>ROUND(I219*H219,2)</f>
        <v>0</v>
      </c>
      <c r="K219" s="134" t="s">
        <v>19</v>
      </c>
      <c r="L219" s="33"/>
      <c r="M219" s="139" t="s">
        <v>19</v>
      </c>
      <c r="N219" s="140" t="s">
        <v>45</v>
      </c>
      <c r="P219" s="141">
        <f>O219*H219</f>
        <v>0</v>
      </c>
      <c r="Q219" s="141">
        <v>0</v>
      </c>
      <c r="R219" s="141">
        <f>Q219*H219</f>
        <v>0</v>
      </c>
      <c r="S219" s="141">
        <v>0</v>
      </c>
      <c r="T219" s="142">
        <f>S219*H219</f>
        <v>0</v>
      </c>
      <c r="AR219" s="143" t="s">
        <v>112</v>
      </c>
      <c r="AT219" s="143" t="s">
        <v>212</v>
      </c>
      <c r="AU219" s="143" t="s">
        <v>80</v>
      </c>
      <c r="AY219" s="18" t="s">
        <v>208</v>
      </c>
      <c r="BE219" s="144">
        <f>IF(N219="základní",J219,0)</f>
        <v>0</v>
      </c>
      <c r="BF219" s="144">
        <f>IF(N219="snížená",J219,0)</f>
        <v>0</v>
      </c>
      <c r="BG219" s="144">
        <f>IF(N219="zákl. přenesená",J219,0)</f>
        <v>0</v>
      </c>
      <c r="BH219" s="144">
        <f>IF(N219="sníž. přenesená",J219,0)</f>
        <v>0</v>
      </c>
      <c r="BI219" s="144">
        <f>IF(N219="nulová",J219,0)</f>
        <v>0</v>
      </c>
      <c r="BJ219" s="18" t="s">
        <v>80</v>
      </c>
      <c r="BK219" s="144">
        <f>ROUND(I219*H219,2)</f>
        <v>0</v>
      </c>
      <c r="BL219" s="18" t="s">
        <v>112</v>
      </c>
      <c r="BM219" s="143" t="s">
        <v>2265</v>
      </c>
    </row>
    <row r="220" spans="2:47" s="1" customFormat="1" ht="12">
      <c r="B220" s="33"/>
      <c r="D220" s="145" t="s">
        <v>218</v>
      </c>
      <c r="F220" s="146" t="s">
        <v>3809</v>
      </c>
      <c r="I220" s="147"/>
      <c r="L220" s="33"/>
      <c r="M220" s="148"/>
      <c r="T220" s="54"/>
      <c r="AT220" s="18" t="s">
        <v>218</v>
      </c>
      <c r="AU220" s="18" t="s">
        <v>80</v>
      </c>
    </row>
    <row r="221" spans="2:65" s="1" customFormat="1" ht="16.5" customHeight="1">
      <c r="B221" s="33"/>
      <c r="C221" s="132" t="s">
        <v>954</v>
      </c>
      <c r="D221" s="132" t="s">
        <v>212</v>
      </c>
      <c r="E221" s="133" t="s">
        <v>714</v>
      </c>
      <c r="F221" s="134" t="s">
        <v>3810</v>
      </c>
      <c r="G221" s="135" t="s">
        <v>236</v>
      </c>
      <c r="H221" s="136">
        <v>21</v>
      </c>
      <c r="I221" s="137"/>
      <c r="J221" s="138">
        <f>ROUND(I221*H221,2)</f>
        <v>0</v>
      </c>
      <c r="K221" s="134" t="s">
        <v>19</v>
      </c>
      <c r="L221" s="33"/>
      <c r="M221" s="139" t="s">
        <v>19</v>
      </c>
      <c r="N221" s="140" t="s">
        <v>45</v>
      </c>
      <c r="P221" s="141">
        <f>O221*H221</f>
        <v>0</v>
      </c>
      <c r="Q221" s="141">
        <v>0</v>
      </c>
      <c r="R221" s="141">
        <f>Q221*H221</f>
        <v>0</v>
      </c>
      <c r="S221" s="141">
        <v>0</v>
      </c>
      <c r="T221" s="142">
        <f>S221*H221</f>
        <v>0</v>
      </c>
      <c r="AR221" s="143" t="s">
        <v>112</v>
      </c>
      <c r="AT221" s="143" t="s">
        <v>212</v>
      </c>
      <c r="AU221" s="143" t="s">
        <v>80</v>
      </c>
      <c r="AY221" s="18" t="s">
        <v>208</v>
      </c>
      <c r="BE221" s="144">
        <f>IF(N221="základní",J221,0)</f>
        <v>0</v>
      </c>
      <c r="BF221" s="144">
        <f>IF(N221="snížená",J221,0)</f>
        <v>0</v>
      </c>
      <c r="BG221" s="144">
        <f>IF(N221="zákl. přenesená",J221,0)</f>
        <v>0</v>
      </c>
      <c r="BH221" s="144">
        <f>IF(N221="sníž. přenesená",J221,0)</f>
        <v>0</v>
      </c>
      <c r="BI221" s="144">
        <f>IF(N221="nulová",J221,0)</f>
        <v>0</v>
      </c>
      <c r="BJ221" s="18" t="s">
        <v>80</v>
      </c>
      <c r="BK221" s="144">
        <f>ROUND(I221*H221,2)</f>
        <v>0</v>
      </c>
      <c r="BL221" s="18" t="s">
        <v>112</v>
      </c>
      <c r="BM221" s="143" t="s">
        <v>2267</v>
      </c>
    </row>
    <row r="222" spans="2:47" s="1" customFormat="1" ht="12">
      <c r="B222" s="33"/>
      <c r="D222" s="145" t="s">
        <v>218</v>
      </c>
      <c r="F222" s="146" t="s">
        <v>3811</v>
      </c>
      <c r="I222" s="147"/>
      <c r="L222" s="33"/>
      <c r="M222" s="148"/>
      <c r="T222" s="54"/>
      <c r="AT222" s="18" t="s">
        <v>218</v>
      </c>
      <c r="AU222" s="18" t="s">
        <v>80</v>
      </c>
    </row>
    <row r="223" spans="2:65" s="1" customFormat="1" ht="16.5" customHeight="1">
      <c r="B223" s="33"/>
      <c r="C223" s="132" t="s">
        <v>588</v>
      </c>
      <c r="D223" s="132" t="s">
        <v>212</v>
      </c>
      <c r="E223" s="133" t="s">
        <v>999</v>
      </c>
      <c r="F223" s="134" t="s">
        <v>3812</v>
      </c>
      <c r="G223" s="135" t="s">
        <v>236</v>
      </c>
      <c r="H223" s="136">
        <v>54</v>
      </c>
      <c r="I223" s="137"/>
      <c r="J223" s="138">
        <f>ROUND(I223*H223,2)</f>
        <v>0</v>
      </c>
      <c r="K223" s="134" t="s">
        <v>19</v>
      </c>
      <c r="L223" s="33"/>
      <c r="M223" s="139" t="s">
        <v>19</v>
      </c>
      <c r="N223" s="140" t="s">
        <v>45</v>
      </c>
      <c r="P223" s="141">
        <f>O223*H223</f>
        <v>0</v>
      </c>
      <c r="Q223" s="141">
        <v>0</v>
      </c>
      <c r="R223" s="141">
        <f>Q223*H223</f>
        <v>0</v>
      </c>
      <c r="S223" s="141">
        <v>0</v>
      </c>
      <c r="T223" s="142">
        <f>S223*H223</f>
        <v>0</v>
      </c>
      <c r="AR223" s="143" t="s">
        <v>112</v>
      </c>
      <c r="AT223" s="143" t="s">
        <v>212</v>
      </c>
      <c r="AU223" s="143" t="s">
        <v>80</v>
      </c>
      <c r="AY223" s="18" t="s">
        <v>208</v>
      </c>
      <c r="BE223" s="144">
        <f>IF(N223="základní",J223,0)</f>
        <v>0</v>
      </c>
      <c r="BF223" s="144">
        <f>IF(N223="snížená",J223,0)</f>
        <v>0</v>
      </c>
      <c r="BG223" s="144">
        <f>IF(N223="zákl. přenesená",J223,0)</f>
        <v>0</v>
      </c>
      <c r="BH223" s="144">
        <f>IF(N223="sníž. přenesená",J223,0)</f>
        <v>0</v>
      </c>
      <c r="BI223" s="144">
        <f>IF(N223="nulová",J223,0)</f>
        <v>0</v>
      </c>
      <c r="BJ223" s="18" t="s">
        <v>80</v>
      </c>
      <c r="BK223" s="144">
        <f>ROUND(I223*H223,2)</f>
        <v>0</v>
      </c>
      <c r="BL223" s="18" t="s">
        <v>112</v>
      </c>
      <c r="BM223" s="143" t="s">
        <v>2279</v>
      </c>
    </row>
    <row r="224" spans="2:47" s="1" customFormat="1" ht="12">
      <c r="B224" s="33"/>
      <c r="D224" s="145" t="s">
        <v>218</v>
      </c>
      <c r="F224" s="146" t="s">
        <v>3813</v>
      </c>
      <c r="I224" s="147"/>
      <c r="L224" s="33"/>
      <c r="M224" s="148"/>
      <c r="T224" s="54"/>
      <c r="AT224" s="18" t="s">
        <v>218</v>
      </c>
      <c r="AU224" s="18" t="s">
        <v>80</v>
      </c>
    </row>
    <row r="225" spans="2:63" s="11" customFormat="1" ht="25.9" customHeight="1">
      <c r="B225" s="120"/>
      <c r="D225" s="121" t="s">
        <v>73</v>
      </c>
      <c r="E225" s="122" t="s">
        <v>721</v>
      </c>
      <c r="F225" s="122" t="s">
        <v>3814</v>
      </c>
      <c r="I225" s="123"/>
      <c r="J225" s="124">
        <f>BK225</f>
        <v>0</v>
      </c>
      <c r="L225" s="120"/>
      <c r="M225" s="125"/>
      <c r="P225" s="126">
        <f>SUM(P226:P229)</f>
        <v>0</v>
      </c>
      <c r="R225" s="126">
        <f>SUM(R226:R229)</f>
        <v>0</v>
      </c>
      <c r="T225" s="127">
        <f>SUM(T226:T229)</f>
        <v>0</v>
      </c>
      <c r="AR225" s="121" t="s">
        <v>80</v>
      </c>
      <c r="AT225" s="128" t="s">
        <v>73</v>
      </c>
      <c r="AU225" s="128" t="s">
        <v>74</v>
      </c>
      <c r="AY225" s="121" t="s">
        <v>208</v>
      </c>
      <c r="BK225" s="129">
        <f>SUM(BK226:BK229)</f>
        <v>0</v>
      </c>
    </row>
    <row r="226" spans="2:65" s="1" customFormat="1" ht="16.5" customHeight="1">
      <c r="B226" s="33"/>
      <c r="C226" s="132" t="s">
        <v>957</v>
      </c>
      <c r="D226" s="132" t="s">
        <v>212</v>
      </c>
      <c r="E226" s="133" t="s">
        <v>1001</v>
      </c>
      <c r="F226" s="134" t="s">
        <v>3815</v>
      </c>
      <c r="G226" s="135" t="s">
        <v>236</v>
      </c>
      <c r="H226" s="136">
        <v>19.1</v>
      </c>
      <c r="I226" s="137"/>
      <c r="J226" s="138">
        <f>ROUND(I226*H226,2)</f>
        <v>0</v>
      </c>
      <c r="K226" s="134" t="s">
        <v>19</v>
      </c>
      <c r="L226" s="33"/>
      <c r="M226" s="139" t="s">
        <v>19</v>
      </c>
      <c r="N226" s="140" t="s">
        <v>45</v>
      </c>
      <c r="P226" s="141">
        <f>O226*H226</f>
        <v>0</v>
      </c>
      <c r="Q226" s="141">
        <v>0</v>
      </c>
      <c r="R226" s="141">
        <f>Q226*H226</f>
        <v>0</v>
      </c>
      <c r="S226" s="141">
        <v>0</v>
      </c>
      <c r="T226" s="142">
        <f>S226*H226</f>
        <v>0</v>
      </c>
      <c r="AR226" s="143" t="s">
        <v>112</v>
      </c>
      <c r="AT226" s="143" t="s">
        <v>212</v>
      </c>
      <c r="AU226" s="143" t="s">
        <v>80</v>
      </c>
      <c r="AY226" s="18" t="s">
        <v>208</v>
      </c>
      <c r="BE226" s="144">
        <f>IF(N226="základní",J226,0)</f>
        <v>0</v>
      </c>
      <c r="BF226" s="144">
        <f>IF(N226="snížená",J226,0)</f>
        <v>0</v>
      </c>
      <c r="BG226" s="144">
        <f>IF(N226="zákl. přenesená",J226,0)</f>
        <v>0</v>
      </c>
      <c r="BH226" s="144">
        <f>IF(N226="sníž. přenesená",J226,0)</f>
        <v>0</v>
      </c>
      <c r="BI226" s="144">
        <f>IF(N226="nulová",J226,0)</f>
        <v>0</v>
      </c>
      <c r="BJ226" s="18" t="s">
        <v>80</v>
      </c>
      <c r="BK226" s="144">
        <f>ROUND(I226*H226,2)</f>
        <v>0</v>
      </c>
      <c r="BL226" s="18" t="s">
        <v>112</v>
      </c>
      <c r="BM226" s="143" t="s">
        <v>859</v>
      </c>
    </row>
    <row r="227" spans="2:47" s="1" customFormat="1" ht="12">
      <c r="B227" s="33"/>
      <c r="D227" s="145" t="s">
        <v>218</v>
      </c>
      <c r="F227" s="146" t="s">
        <v>3815</v>
      </c>
      <c r="I227" s="147"/>
      <c r="L227" s="33"/>
      <c r="M227" s="148"/>
      <c r="T227" s="54"/>
      <c r="AT227" s="18" t="s">
        <v>218</v>
      </c>
      <c r="AU227" s="18" t="s">
        <v>80</v>
      </c>
    </row>
    <row r="228" spans="2:65" s="1" customFormat="1" ht="16.5" customHeight="1">
      <c r="B228" s="33"/>
      <c r="C228" s="132" t="s">
        <v>1948</v>
      </c>
      <c r="D228" s="132" t="s">
        <v>212</v>
      </c>
      <c r="E228" s="133" t="s">
        <v>1003</v>
      </c>
      <c r="F228" s="134" t="s">
        <v>3816</v>
      </c>
      <c r="G228" s="135" t="s">
        <v>654</v>
      </c>
      <c r="H228" s="136">
        <v>24</v>
      </c>
      <c r="I228" s="137"/>
      <c r="J228" s="138">
        <f>ROUND(I228*H228,2)</f>
        <v>0</v>
      </c>
      <c r="K228" s="134" t="s">
        <v>19</v>
      </c>
      <c r="L228" s="33"/>
      <c r="M228" s="139" t="s">
        <v>19</v>
      </c>
      <c r="N228" s="140" t="s">
        <v>45</v>
      </c>
      <c r="P228" s="141">
        <f>O228*H228</f>
        <v>0</v>
      </c>
      <c r="Q228" s="141">
        <v>0</v>
      </c>
      <c r="R228" s="141">
        <f>Q228*H228</f>
        <v>0</v>
      </c>
      <c r="S228" s="141">
        <v>0</v>
      </c>
      <c r="T228" s="142">
        <f>S228*H228</f>
        <v>0</v>
      </c>
      <c r="AR228" s="143" t="s">
        <v>112</v>
      </c>
      <c r="AT228" s="143" t="s">
        <v>212</v>
      </c>
      <c r="AU228" s="143" t="s">
        <v>80</v>
      </c>
      <c r="AY228" s="18" t="s">
        <v>208</v>
      </c>
      <c r="BE228" s="144">
        <f>IF(N228="základní",J228,0)</f>
        <v>0</v>
      </c>
      <c r="BF228" s="144">
        <f>IF(N228="snížená",J228,0)</f>
        <v>0</v>
      </c>
      <c r="BG228" s="144">
        <f>IF(N228="zákl. přenesená",J228,0)</f>
        <v>0</v>
      </c>
      <c r="BH228" s="144">
        <f>IF(N228="sníž. přenesená",J228,0)</f>
        <v>0</v>
      </c>
      <c r="BI228" s="144">
        <f>IF(N228="nulová",J228,0)</f>
        <v>0</v>
      </c>
      <c r="BJ228" s="18" t="s">
        <v>80</v>
      </c>
      <c r="BK228" s="144">
        <f>ROUND(I228*H228,2)</f>
        <v>0</v>
      </c>
      <c r="BL228" s="18" t="s">
        <v>112</v>
      </c>
      <c r="BM228" s="143" t="s">
        <v>867</v>
      </c>
    </row>
    <row r="229" spans="2:47" s="1" customFormat="1" ht="12">
      <c r="B229" s="33"/>
      <c r="D229" s="145" t="s">
        <v>218</v>
      </c>
      <c r="F229" s="146" t="s">
        <v>3816</v>
      </c>
      <c r="I229" s="147"/>
      <c r="L229" s="33"/>
      <c r="M229" s="182"/>
      <c r="N229" s="183"/>
      <c r="O229" s="183"/>
      <c r="P229" s="183"/>
      <c r="Q229" s="183"/>
      <c r="R229" s="183"/>
      <c r="S229" s="183"/>
      <c r="T229" s="184"/>
      <c r="AT229" s="18" t="s">
        <v>218</v>
      </c>
      <c r="AU229" s="18" t="s">
        <v>80</v>
      </c>
    </row>
    <row r="230" spans="2:12" s="1" customFormat="1" ht="6.95" customHeight="1">
      <c r="B230" s="42"/>
      <c r="C230" s="43"/>
      <c r="D230" s="43"/>
      <c r="E230" s="43"/>
      <c r="F230" s="43"/>
      <c r="G230" s="43"/>
      <c r="H230" s="43"/>
      <c r="I230" s="43"/>
      <c r="J230" s="43"/>
      <c r="K230" s="43"/>
      <c r="L230" s="33"/>
    </row>
  </sheetData>
  <sheetProtection algorithmName="SHA-512" hashValue="W6D6nxSNuNIZIJkElDkGHtUhnYBVb9ZCv25iHns79+g9NUhrjQcGKH3oUnfYzVsUElz+n+50l03tfp4Za8VuMQ==" saltValue="1opVBV9BgmFSFobZ1CjQQhCCsNUiV6RhDPgqafnKkmW/wp7txfRp9cQ2glF3KIOMZC56nD8ki8EFoCb45ARq3g==" spinCount="100000" sheet="1" objects="1" scenarios="1" formatColumns="0" formatRows="0" autoFilter="0"/>
  <autoFilter ref="C97:K229"/>
  <mergeCells count="15">
    <mergeCell ref="E84:H84"/>
    <mergeCell ref="E88:H88"/>
    <mergeCell ref="E86:H86"/>
    <mergeCell ref="E90:H90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2:BM37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159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171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2" t="str">
        <f>'Rekapitulace stavby'!K6</f>
        <v>Přístavba objektu SOŠ a SOU Kladno</v>
      </c>
      <c r="F7" s="333"/>
      <c r="G7" s="333"/>
      <c r="H7" s="333"/>
      <c r="L7" s="21"/>
    </row>
    <row r="8" spans="2:12" ht="12.75">
      <c r="B8" s="21"/>
      <c r="D8" s="28" t="s">
        <v>172</v>
      </c>
      <c r="L8" s="21"/>
    </row>
    <row r="9" spans="2:12" ht="16.5" customHeight="1">
      <c r="B9" s="21"/>
      <c r="E9" s="332" t="s">
        <v>1576</v>
      </c>
      <c r="F9" s="310"/>
      <c r="G9" s="310"/>
      <c r="H9" s="310"/>
      <c r="L9" s="21"/>
    </row>
    <row r="10" spans="2:12" ht="12" customHeight="1">
      <c r="B10" s="21"/>
      <c r="D10" s="28" t="s">
        <v>174</v>
      </c>
      <c r="L10" s="21"/>
    </row>
    <row r="11" spans="2:12" s="1" customFormat="1" ht="16.5" customHeight="1">
      <c r="B11" s="33"/>
      <c r="E11" s="319" t="s">
        <v>175</v>
      </c>
      <c r="F11" s="334"/>
      <c r="G11" s="334"/>
      <c r="H11" s="334"/>
      <c r="L11" s="33"/>
    </row>
    <row r="12" spans="2:12" s="1" customFormat="1" ht="12" customHeight="1">
      <c r="B12" s="33"/>
      <c r="D12" s="28" t="s">
        <v>176</v>
      </c>
      <c r="L12" s="33"/>
    </row>
    <row r="13" spans="2:12" s="1" customFormat="1" ht="16.5" customHeight="1">
      <c r="B13" s="33"/>
      <c r="E13" s="311" t="s">
        <v>665</v>
      </c>
      <c r="F13" s="334"/>
      <c r="G13" s="334"/>
      <c r="H13" s="334"/>
      <c r="L13" s="33"/>
    </row>
    <row r="14" spans="2:12" s="1" customFormat="1" ht="12">
      <c r="B14" s="33"/>
      <c r="L14" s="33"/>
    </row>
    <row r="15" spans="2:12" s="1" customFormat="1" ht="12" customHeight="1">
      <c r="B15" s="33"/>
      <c r="D15" s="28" t="s">
        <v>18</v>
      </c>
      <c r="F15" s="26" t="s">
        <v>19</v>
      </c>
      <c r="I15" s="28" t="s">
        <v>20</v>
      </c>
      <c r="J15" s="26" t="s">
        <v>19</v>
      </c>
      <c r="L15" s="33"/>
    </row>
    <row r="16" spans="2:12" s="1" customFormat="1" ht="12" customHeight="1">
      <c r="B16" s="33"/>
      <c r="D16" s="28" t="s">
        <v>21</v>
      </c>
      <c r="F16" s="26" t="s">
        <v>22</v>
      </c>
      <c r="I16" s="28" t="s">
        <v>23</v>
      </c>
      <c r="J16" s="50" t="str">
        <f>'Rekapitulace stavby'!AN8</f>
        <v>19. 9. 2023</v>
      </c>
      <c r="L16" s="33"/>
    </row>
    <row r="17" spans="2:12" s="1" customFormat="1" ht="10.9" customHeight="1">
      <c r="B17" s="33"/>
      <c r="L17" s="33"/>
    </row>
    <row r="18" spans="2:12" s="1" customFormat="1" ht="12" customHeight="1">
      <c r="B18" s="33"/>
      <c r="D18" s="28" t="s">
        <v>25</v>
      </c>
      <c r="I18" s="28" t="s">
        <v>26</v>
      </c>
      <c r="J18" s="26" t="s">
        <v>19</v>
      </c>
      <c r="L18" s="33"/>
    </row>
    <row r="19" spans="2:12" s="1" customFormat="1" ht="18" customHeight="1">
      <c r="B19" s="33"/>
      <c r="E19" s="26" t="s">
        <v>27</v>
      </c>
      <c r="I19" s="28" t="s">
        <v>28</v>
      </c>
      <c r="J19" s="26" t="s">
        <v>19</v>
      </c>
      <c r="L19" s="33"/>
    </row>
    <row r="20" spans="2:12" s="1" customFormat="1" ht="6.95" customHeight="1">
      <c r="B20" s="33"/>
      <c r="L20" s="33"/>
    </row>
    <row r="21" spans="2:12" s="1" customFormat="1" ht="12" customHeight="1">
      <c r="B21" s="33"/>
      <c r="D21" s="28" t="s">
        <v>29</v>
      </c>
      <c r="I21" s="28" t="s">
        <v>26</v>
      </c>
      <c r="J21" s="29" t="str">
        <f>'Rekapitulace stavby'!AN13</f>
        <v>Vyplň údaj</v>
      </c>
      <c r="L21" s="33"/>
    </row>
    <row r="22" spans="2:12" s="1" customFormat="1" ht="18" customHeight="1">
      <c r="B22" s="33"/>
      <c r="E22" s="335" t="str">
        <f>'Rekapitulace stavby'!E14</f>
        <v>Vyplň údaj</v>
      </c>
      <c r="F22" s="324"/>
      <c r="G22" s="324"/>
      <c r="H22" s="324"/>
      <c r="I22" s="28" t="s">
        <v>28</v>
      </c>
      <c r="J22" s="29" t="str">
        <f>'Rekapitulace stavby'!AN14</f>
        <v>Vyplň údaj</v>
      </c>
      <c r="L22" s="33"/>
    </row>
    <row r="23" spans="2:12" s="1" customFormat="1" ht="6.95" customHeight="1">
      <c r="B23" s="33"/>
      <c r="L23" s="33"/>
    </row>
    <row r="24" spans="2:12" s="1" customFormat="1" ht="12" customHeight="1">
      <c r="B24" s="33"/>
      <c r="D24" s="28" t="s">
        <v>31</v>
      </c>
      <c r="I24" s="28" t="s">
        <v>26</v>
      </c>
      <c r="J24" s="26" t="s">
        <v>32</v>
      </c>
      <c r="L24" s="33"/>
    </row>
    <row r="25" spans="2:12" s="1" customFormat="1" ht="18" customHeight="1">
      <c r="B25" s="33"/>
      <c r="E25" s="26" t="s">
        <v>33</v>
      </c>
      <c r="I25" s="28" t="s">
        <v>28</v>
      </c>
      <c r="J25" s="26" t="s">
        <v>34</v>
      </c>
      <c r="L25" s="33"/>
    </row>
    <row r="26" spans="2:12" s="1" customFormat="1" ht="6.95" customHeight="1">
      <c r="B26" s="33"/>
      <c r="L26" s="33"/>
    </row>
    <row r="27" spans="2:12" s="1" customFormat="1" ht="12" customHeight="1">
      <c r="B27" s="33"/>
      <c r="D27" s="28" t="s">
        <v>36</v>
      </c>
      <c r="I27" s="28" t="s">
        <v>26</v>
      </c>
      <c r="J27" s="26" t="s">
        <v>19</v>
      </c>
      <c r="L27" s="33"/>
    </row>
    <row r="28" spans="2:12" s="1" customFormat="1" ht="18" customHeight="1">
      <c r="B28" s="33"/>
      <c r="E28" s="26" t="s">
        <v>37</v>
      </c>
      <c r="I28" s="28" t="s">
        <v>28</v>
      </c>
      <c r="J28" s="26" t="s">
        <v>19</v>
      </c>
      <c r="L28" s="33"/>
    </row>
    <row r="29" spans="2:12" s="1" customFormat="1" ht="6.95" customHeight="1">
      <c r="B29" s="33"/>
      <c r="L29" s="33"/>
    </row>
    <row r="30" spans="2:12" s="1" customFormat="1" ht="12" customHeight="1">
      <c r="B30" s="33"/>
      <c r="D30" s="28" t="s">
        <v>38</v>
      </c>
      <c r="L30" s="33"/>
    </row>
    <row r="31" spans="2:12" s="7" customFormat="1" ht="143.25" customHeight="1">
      <c r="B31" s="92"/>
      <c r="E31" s="328" t="s">
        <v>39</v>
      </c>
      <c r="F31" s="328"/>
      <c r="G31" s="328"/>
      <c r="H31" s="328"/>
      <c r="L31" s="92"/>
    </row>
    <row r="32" spans="2:12" s="1" customFormat="1" ht="6.95" customHeight="1">
      <c r="B32" s="33"/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25.35" customHeight="1">
      <c r="B34" s="33"/>
      <c r="D34" s="93" t="s">
        <v>40</v>
      </c>
      <c r="J34" s="64">
        <f>ROUND(J99,2)</f>
        <v>0</v>
      </c>
      <c r="L34" s="33"/>
    </row>
    <row r="35" spans="2:12" s="1" customFormat="1" ht="6.95" customHeight="1">
      <c r="B35" s="33"/>
      <c r="D35" s="51"/>
      <c r="E35" s="51"/>
      <c r="F35" s="51"/>
      <c r="G35" s="51"/>
      <c r="H35" s="51"/>
      <c r="I35" s="51"/>
      <c r="J35" s="51"/>
      <c r="K35" s="51"/>
      <c r="L35" s="33"/>
    </row>
    <row r="36" spans="2:12" s="1" customFormat="1" ht="14.45" customHeight="1">
      <c r="B36" s="33"/>
      <c r="F36" s="36" t="s">
        <v>42</v>
      </c>
      <c r="I36" s="36" t="s">
        <v>41</v>
      </c>
      <c r="J36" s="36" t="s">
        <v>43</v>
      </c>
      <c r="L36" s="33"/>
    </row>
    <row r="37" spans="2:12" s="1" customFormat="1" ht="14.45" customHeight="1">
      <c r="B37" s="33"/>
      <c r="D37" s="53" t="s">
        <v>44</v>
      </c>
      <c r="E37" s="28" t="s">
        <v>45</v>
      </c>
      <c r="F37" s="83">
        <f>ROUND((SUM(BE99:BE373)),2)</f>
        <v>0</v>
      </c>
      <c r="I37" s="94">
        <v>0.21</v>
      </c>
      <c r="J37" s="83">
        <f>ROUND(((SUM(BE99:BE373))*I37),2)</f>
        <v>0</v>
      </c>
      <c r="L37" s="33"/>
    </row>
    <row r="38" spans="2:12" s="1" customFormat="1" ht="14.45" customHeight="1">
      <c r="B38" s="33"/>
      <c r="E38" s="28" t="s">
        <v>46</v>
      </c>
      <c r="F38" s="83">
        <f>ROUND((SUM(BF99:BF373)),2)</f>
        <v>0</v>
      </c>
      <c r="I38" s="94">
        <v>0.12</v>
      </c>
      <c r="J38" s="83">
        <f>ROUND(((SUM(BF99:BF373))*I38),2)</f>
        <v>0</v>
      </c>
      <c r="L38" s="33"/>
    </row>
    <row r="39" spans="2:12" s="1" customFormat="1" ht="14.45" customHeight="1" hidden="1">
      <c r="B39" s="33"/>
      <c r="E39" s="28" t="s">
        <v>47</v>
      </c>
      <c r="F39" s="83">
        <f>ROUND((SUM(BG99:BG373)),2)</f>
        <v>0</v>
      </c>
      <c r="I39" s="94">
        <v>0.21</v>
      </c>
      <c r="J39" s="83">
        <f>0</f>
        <v>0</v>
      </c>
      <c r="L39" s="33"/>
    </row>
    <row r="40" spans="2:12" s="1" customFormat="1" ht="14.45" customHeight="1" hidden="1">
      <c r="B40" s="33"/>
      <c r="E40" s="28" t="s">
        <v>48</v>
      </c>
      <c r="F40" s="83">
        <f>ROUND((SUM(BH99:BH373)),2)</f>
        <v>0</v>
      </c>
      <c r="I40" s="94">
        <v>0.12</v>
      </c>
      <c r="J40" s="83">
        <f>0</f>
        <v>0</v>
      </c>
      <c r="L40" s="33"/>
    </row>
    <row r="41" spans="2:12" s="1" customFormat="1" ht="14.45" customHeight="1" hidden="1">
      <c r="B41" s="33"/>
      <c r="E41" s="28" t="s">
        <v>49</v>
      </c>
      <c r="F41" s="83">
        <f>ROUND((SUM(BI99:BI373)),2)</f>
        <v>0</v>
      </c>
      <c r="I41" s="94">
        <v>0</v>
      </c>
      <c r="J41" s="83">
        <f>0</f>
        <v>0</v>
      </c>
      <c r="L41" s="33"/>
    </row>
    <row r="42" spans="2:12" s="1" customFormat="1" ht="6.95" customHeight="1">
      <c r="B42" s="33"/>
      <c r="L42" s="33"/>
    </row>
    <row r="43" spans="2:12" s="1" customFormat="1" ht="25.35" customHeight="1">
      <c r="B43" s="33"/>
      <c r="C43" s="95"/>
      <c r="D43" s="96" t="s">
        <v>50</v>
      </c>
      <c r="E43" s="55"/>
      <c r="F43" s="55"/>
      <c r="G43" s="97" t="s">
        <v>51</v>
      </c>
      <c r="H43" s="98" t="s">
        <v>52</v>
      </c>
      <c r="I43" s="55"/>
      <c r="J43" s="99">
        <f>SUM(J34:J41)</f>
        <v>0</v>
      </c>
      <c r="K43" s="100"/>
      <c r="L43" s="33"/>
    </row>
    <row r="44" spans="2:12" s="1" customFormat="1" ht="14.4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3"/>
    </row>
    <row r="48" spans="2:12" s="1" customFormat="1" ht="6.95" customHeight="1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33"/>
    </row>
    <row r="49" spans="2:12" s="1" customFormat="1" ht="24.95" customHeight="1">
      <c r="B49" s="33"/>
      <c r="C49" s="22" t="s">
        <v>178</v>
      </c>
      <c r="L49" s="33"/>
    </row>
    <row r="50" spans="2:12" s="1" customFormat="1" ht="6.95" customHeight="1">
      <c r="B50" s="33"/>
      <c r="L50" s="33"/>
    </row>
    <row r="51" spans="2:12" s="1" customFormat="1" ht="12" customHeight="1">
      <c r="B51" s="33"/>
      <c r="C51" s="28" t="s">
        <v>16</v>
      </c>
      <c r="L51" s="33"/>
    </row>
    <row r="52" spans="2:12" s="1" customFormat="1" ht="16.5" customHeight="1">
      <c r="B52" s="33"/>
      <c r="E52" s="332" t="str">
        <f>E7</f>
        <v>Přístavba objektu SOŠ a SOU Kladno</v>
      </c>
      <c r="F52" s="333"/>
      <c r="G52" s="333"/>
      <c r="H52" s="333"/>
      <c r="L52" s="33"/>
    </row>
    <row r="53" spans="2:12" ht="12" customHeight="1">
      <c r="B53" s="21"/>
      <c r="C53" s="28" t="s">
        <v>172</v>
      </c>
      <c r="L53" s="21"/>
    </row>
    <row r="54" spans="2:12" ht="16.5" customHeight="1">
      <c r="B54" s="21"/>
      <c r="E54" s="332" t="s">
        <v>1576</v>
      </c>
      <c r="F54" s="310"/>
      <c r="G54" s="310"/>
      <c r="H54" s="310"/>
      <c r="L54" s="21"/>
    </row>
    <row r="55" spans="2:12" ht="12" customHeight="1">
      <c r="B55" s="21"/>
      <c r="C55" s="28" t="s">
        <v>174</v>
      </c>
      <c r="L55" s="21"/>
    </row>
    <row r="56" spans="2:12" s="1" customFormat="1" ht="16.5" customHeight="1">
      <c r="B56" s="33"/>
      <c r="E56" s="319" t="s">
        <v>175</v>
      </c>
      <c r="F56" s="334"/>
      <c r="G56" s="334"/>
      <c r="H56" s="334"/>
      <c r="L56" s="33"/>
    </row>
    <row r="57" spans="2:12" s="1" customFormat="1" ht="12" customHeight="1">
      <c r="B57" s="33"/>
      <c r="C57" s="28" t="s">
        <v>176</v>
      </c>
      <c r="L57" s="33"/>
    </row>
    <row r="58" spans="2:12" s="1" customFormat="1" ht="16.5" customHeight="1">
      <c r="B58" s="33"/>
      <c r="E58" s="311" t="str">
        <f>E13</f>
        <v>D - Silnoproud</v>
      </c>
      <c r="F58" s="334"/>
      <c r="G58" s="334"/>
      <c r="H58" s="334"/>
      <c r="L58" s="33"/>
    </row>
    <row r="59" spans="2:12" s="1" customFormat="1" ht="6.95" customHeight="1">
      <c r="B59" s="33"/>
      <c r="L59" s="33"/>
    </row>
    <row r="60" spans="2:12" s="1" customFormat="1" ht="12" customHeight="1">
      <c r="B60" s="33"/>
      <c r="C60" s="28" t="s">
        <v>21</v>
      </c>
      <c r="F60" s="26" t="str">
        <f>F16</f>
        <v>Kladno</v>
      </c>
      <c r="I60" s="28" t="s">
        <v>23</v>
      </c>
      <c r="J60" s="50" t="str">
        <f>IF(J16="","",J16)</f>
        <v>19. 9. 2023</v>
      </c>
      <c r="L60" s="33"/>
    </row>
    <row r="61" spans="2:12" s="1" customFormat="1" ht="6.95" customHeight="1">
      <c r="B61" s="33"/>
      <c r="L61" s="33"/>
    </row>
    <row r="62" spans="2:12" s="1" customFormat="1" ht="40.15" customHeight="1">
      <c r="B62" s="33"/>
      <c r="C62" s="28" t="s">
        <v>25</v>
      </c>
      <c r="F62" s="26" t="str">
        <f>E19</f>
        <v>SOŠ a SOU Kladno, Nám. E. Beneše 2353, Kladno</v>
      </c>
      <c r="I62" s="28" t="s">
        <v>31</v>
      </c>
      <c r="J62" s="31" t="str">
        <f>E25</f>
        <v>Ateliér Civilista s.r.o., Bratronice 241, 273 63</v>
      </c>
      <c r="L62" s="33"/>
    </row>
    <row r="63" spans="2:12" s="1" customFormat="1" ht="15.2" customHeight="1">
      <c r="B63" s="33"/>
      <c r="C63" s="28" t="s">
        <v>29</v>
      </c>
      <c r="F63" s="26" t="str">
        <f>IF(E22="","",E22)</f>
        <v>Vyplň údaj</v>
      </c>
      <c r="I63" s="28" t="s">
        <v>36</v>
      </c>
      <c r="J63" s="31" t="str">
        <f>E28</f>
        <v xml:space="preserve"> </v>
      </c>
      <c r="L63" s="33"/>
    </row>
    <row r="64" spans="2:12" s="1" customFormat="1" ht="10.35" customHeight="1">
      <c r="B64" s="33"/>
      <c r="L64" s="33"/>
    </row>
    <row r="65" spans="2:12" s="1" customFormat="1" ht="29.25" customHeight="1">
      <c r="B65" s="33"/>
      <c r="C65" s="101" t="s">
        <v>179</v>
      </c>
      <c r="D65" s="95"/>
      <c r="E65" s="95"/>
      <c r="F65" s="95"/>
      <c r="G65" s="95"/>
      <c r="H65" s="95"/>
      <c r="I65" s="95"/>
      <c r="J65" s="102" t="s">
        <v>180</v>
      </c>
      <c r="K65" s="95"/>
      <c r="L65" s="33"/>
    </row>
    <row r="66" spans="2:12" s="1" customFormat="1" ht="10.35" customHeight="1">
      <c r="B66" s="33"/>
      <c r="L66" s="33"/>
    </row>
    <row r="67" spans="2:47" s="1" customFormat="1" ht="22.9" customHeight="1">
      <c r="B67" s="33"/>
      <c r="C67" s="103" t="s">
        <v>72</v>
      </c>
      <c r="J67" s="64">
        <f>J99</f>
        <v>0</v>
      </c>
      <c r="L67" s="33"/>
      <c r="AU67" s="18" t="s">
        <v>181</v>
      </c>
    </row>
    <row r="68" spans="2:12" s="8" customFormat="1" ht="24.95" customHeight="1">
      <c r="B68" s="104"/>
      <c r="D68" s="105" t="s">
        <v>3817</v>
      </c>
      <c r="E68" s="106"/>
      <c r="F68" s="106"/>
      <c r="G68" s="106"/>
      <c r="H68" s="106"/>
      <c r="I68" s="106"/>
      <c r="J68" s="107">
        <f>J100</f>
        <v>0</v>
      </c>
      <c r="L68" s="104"/>
    </row>
    <row r="69" spans="2:12" s="8" customFormat="1" ht="24.95" customHeight="1">
      <c r="B69" s="104"/>
      <c r="D69" s="105" t="s">
        <v>666</v>
      </c>
      <c r="E69" s="106"/>
      <c r="F69" s="106"/>
      <c r="G69" s="106"/>
      <c r="H69" s="106"/>
      <c r="I69" s="106"/>
      <c r="J69" s="107">
        <f>J111</f>
        <v>0</v>
      </c>
      <c r="L69" s="104"/>
    </row>
    <row r="70" spans="2:12" s="8" customFormat="1" ht="24.95" customHeight="1">
      <c r="B70" s="104"/>
      <c r="D70" s="105" t="s">
        <v>3818</v>
      </c>
      <c r="E70" s="106"/>
      <c r="F70" s="106"/>
      <c r="G70" s="106"/>
      <c r="H70" s="106"/>
      <c r="I70" s="106"/>
      <c r="J70" s="107">
        <f>J154</f>
        <v>0</v>
      </c>
      <c r="L70" s="104"/>
    </row>
    <row r="71" spans="2:12" s="8" customFormat="1" ht="24.95" customHeight="1">
      <c r="B71" s="104"/>
      <c r="D71" s="105" t="s">
        <v>3819</v>
      </c>
      <c r="E71" s="106"/>
      <c r="F71" s="106"/>
      <c r="G71" s="106"/>
      <c r="H71" s="106"/>
      <c r="I71" s="106"/>
      <c r="J71" s="107">
        <f>J177</f>
        <v>0</v>
      </c>
      <c r="L71" s="104"/>
    </row>
    <row r="72" spans="2:12" s="8" customFormat="1" ht="24.95" customHeight="1">
      <c r="B72" s="104"/>
      <c r="D72" s="105" t="s">
        <v>667</v>
      </c>
      <c r="E72" s="106"/>
      <c r="F72" s="106"/>
      <c r="G72" s="106"/>
      <c r="H72" s="106"/>
      <c r="I72" s="106"/>
      <c r="J72" s="107">
        <f>J200</f>
        <v>0</v>
      </c>
      <c r="L72" s="104"/>
    </row>
    <row r="73" spans="2:12" s="8" customFormat="1" ht="24.95" customHeight="1">
      <c r="B73" s="104"/>
      <c r="D73" s="105" t="s">
        <v>668</v>
      </c>
      <c r="E73" s="106"/>
      <c r="F73" s="106"/>
      <c r="G73" s="106"/>
      <c r="H73" s="106"/>
      <c r="I73" s="106"/>
      <c r="J73" s="107">
        <f>J280</f>
        <v>0</v>
      </c>
      <c r="L73" s="104"/>
    </row>
    <row r="74" spans="2:12" s="8" customFormat="1" ht="24.95" customHeight="1">
      <c r="B74" s="104"/>
      <c r="D74" s="105" t="s">
        <v>669</v>
      </c>
      <c r="E74" s="106"/>
      <c r="F74" s="106"/>
      <c r="G74" s="106"/>
      <c r="H74" s="106"/>
      <c r="I74" s="106"/>
      <c r="J74" s="107">
        <f>J303</f>
        <v>0</v>
      </c>
      <c r="L74" s="104"/>
    </row>
    <row r="75" spans="2:12" s="8" customFormat="1" ht="24.95" customHeight="1">
      <c r="B75" s="104"/>
      <c r="D75" s="105" t="s">
        <v>3820</v>
      </c>
      <c r="E75" s="106"/>
      <c r="F75" s="106"/>
      <c r="G75" s="106"/>
      <c r="H75" s="106"/>
      <c r="I75" s="106"/>
      <c r="J75" s="107">
        <f>J337</f>
        <v>0</v>
      </c>
      <c r="L75" s="104"/>
    </row>
    <row r="76" spans="2:12" s="1" customFormat="1" ht="21.75" customHeight="1">
      <c r="B76" s="33"/>
      <c r="L76" s="33"/>
    </row>
    <row r="77" spans="2:12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3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3"/>
    </row>
    <row r="82" spans="2:12" s="1" customFormat="1" ht="24.95" customHeight="1">
      <c r="B82" s="33"/>
      <c r="C82" s="22" t="s">
        <v>193</v>
      </c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8" t="s">
        <v>16</v>
      </c>
      <c r="L84" s="33"/>
    </row>
    <row r="85" spans="2:12" s="1" customFormat="1" ht="16.5" customHeight="1">
      <c r="B85" s="33"/>
      <c r="E85" s="332" t="str">
        <f>E7</f>
        <v>Přístavba objektu SOŠ a SOU Kladno</v>
      </c>
      <c r="F85" s="333"/>
      <c r="G85" s="333"/>
      <c r="H85" s="333"/>
      <c r="L85" s="33"/>
    </row>
    <row r="86" spans="2:12" ht="12" customHeight="1">
      <c r="B86" s="21"/>
      <c r="C86" s="28" t="s">
        <v>172</v>
      </c>
      <c r="L86" s="21"/>
    </row>
    <row r="87" spans="2:12" ht="16.5" customHeight="1">
      <c r="B87" s="21"/>
      <c r="E87" s="332" t="s">
        <v>1576</v>
      </c>
      <c r="F87" s="310"/>
      <c r="G87" s="310"/>
      <c r="H87" s="310"/>
      <c r="L87" s="21"/>
    </row>
    <row r="88" spans="2:12" ht="12" customHeight="1">
      <c r="B88" s="21"/>
      <c r="C88" s="28" t="s">
        <v>174</v>
      </c>
      <c r="L88" s="21"/>
    </row>
    <row r="89" spans="2:12" s="1" customFormat="1" ht="16.5" customHeight="1">
      <c r="B89" s="33"/>
      <c r="E89" s="319" t="s">
        <v>175</v>
      </c>
      <c r="F89" s="334"/>
      <c r="G89" s="334"/>
      <c r="H89" s="334"/>
      <c r="L89" s="33"/>
    </row>
    <row r="90" spans="2:12" s="1" customFormat="1" ht="12" customHeight="1">
      <c r="B90" s="33"/>
      <c r="C90" s="28" t="s">
        <v>176</v>
      </c>
      <c r="L90" s="33"/>
    </row>
    <row r="91" spans="2:12" s="1" customFormat="1" ht="16.5" customHeight="1">
      <c r="B91" s="33"/>
      <c r="E91" s="311" t="str">
        <f>E13</f>
        <v>D - Silnoproud</v>
      </c>
      <c r="F91" s="334"/>
      <c r="G91" s="334"/>
      <c r="H91" s="334"/>
      <c r="L91" s="33"/>
    </row>
    <row r="92" spans="2:12" s="1" customFormat="1" ht="6.95" customHeight="1">
      <c r="B92" s="33"/>
      <c r="L92" s="33"/>
    </row>
    <row r="93" spans="2:12" s="1" customFormat="1" ht="12" customHeight="1">
      <c r="B93" s="33"/>
      <c r="C93" s="28" t="s">
        <v>21</v>
      </c>
      <c r="F93" s="26" t="str">
        <f>F16</f>
        <v>Kladno</v>
      </c>
      <c r="I93" s="28" t="s">
        <v>23</v>
      </c>
      <c r="J93" s="50" t="str">
        <f>IF(J16="","",J16)</f>
        <v>19. 9. 2023</v>
      </c>
      <c r="L93" s="33"/>
    </row>
    <row r="94" spans="2:12" s="1" customFormat="1" ht="6.95" customHeight="1">
      <c r="B94" s="33"/>
      <c r="L94" s="33"/>
    </row>
    <row r="95" spans="2:12" s="1" customFormat="1" ht="40.15" customHeight="1">
      <c r="B95" s="33"/>
      <c r="C95" s="28" t="s">
        <v>25</v>
      </c>
      <c r="F95" s="26" t="str">
        <f>E19</f>
        <v>SOŠ a SOU Kladno, Nám. E. Beneše 2353, Kladno</v>
      </c>
      <c r="I95" s="28" t="s">
        <v>31</v>
      </c>
      <c r="J95" s="31" t="str">
        <f>E25</f>
        <v>Ateliér Civilista s.r.o., Bratronice 241, 273 63</v>
      </c>
      <c r="L95" s="33"/>
    </row>
    <row r="96" spans="2:12" s="1" customFormat="1" ht="15.2" customHeight="1">
      <c r="B96" s="33"/>
      <c r="C96" s="28" t="s">
        <v>29</v>
      </c>
      <c r="F96" s="26" t="str">
        <f>IF(E22="","",E22)</f>
        <v>Vyplň údaj</v>
      </c>
      <c r="I96" s="28" t="s">
        <v>36</v>
      </c>
      <c r="J96" s="31" t="str">
        <f>E28</f>
        <v xml:space="preserve"> </v>
      </c>
      <c r="L96" s="33"/>
    </row>
    <row r="97" spans="2:12" s="1" customFormat="1" ht="10.35" customHeight="1">
      <c r="B97" s="33"/>
      <c r="L97" s="33"/>
    </row>
    <row r="98" spans="2:20" s="10" customFormat="1" ht="29.25" customHeight="1">
      <c r="B98" s="112"/>
      <c r="C98" s="113" t="s">
        <v>194</v>
      </c>
      <c r="D98" s="114" t="s">
        <v>59</v>
      </c>
      <c r="E98" s="114" t="s">
        <v>55</v>
      </c>
      <c r="F98" s="114" t="s">
        <v>56</v>
      </c>
      <c r="G98" s="114" t="s">
        <v>195</v>
      </c>
      <c r="H98" s="114" t="s">
        <v>196</v>
      </c>
      <c r="I98" s="114" t="s">
        <v>197</v>
      </c>
      <c r="J98" s="114" t="s">
        <v>180</v>
      </c>
      <c r="K98" s="115" t="s">
        <v>198</v>
      </c>
      <c r="L98" s="112"/>
      <c r="M98" s="57" t="s">
        <v>19</v>
      </c>
      <c r="N98" s="58" t="s">
        <v>44</v>
      </c>
      <c r="O98" s="58" t="s">
        <v>199</v>
      </c>
      <c r="P98" s="58" t="s">
        <v>200</v>
      </c>
      <c r="Q98" s="58" t="s">
        <v>201</v>
      </c>
      <c r="R98" s="58" t="s">
        <v>202</v>
      </c>
      <c r="S98" s="58" t="s">
        <v>203</v>
      </c>
      <c r="T98" s="59" t="s">
        <v>204</v>
      </c>
    </row>
    <row r="99" spans="2:63" s="1" customFormat="1" ht="22.9" customHeight="1">
      <c r="B99" s="33"/>
      <c r="C99" s="62" t="s">
        <v>205</v>
      </c>
      <c r="J99" s="116">
        <f>BK99</f>
        <v>0</v>
      </c>
      <c r="L99" s="33"/>
      <c r="M99" s="60"/>
      <c r="N99" s="51"/>
      <c r="O99" s="51"/>
      <c r="P99" s="117">
        <f>P100+P111+P154+P177+P200+P280+P303+P337</f>
        <v>0</v>
      </c>
      <c r="Q99" s="51"/>
      <c r="R99" s="117">
        <f>R100+R111+R154+R177+R200+R280+R303+R337</f>
        <v>0</v>
      </c>
      <c r="S99" s="51"/>
      <c r="T99" s="118">
        <f>T100+T111+T154+T177+T200+T280+T303+T337</f>
        <v>0</v>
      </c>
      <c r="AT99" s="18" t="s">
        <v>73</v>
      </c>
      <c r="AU99" s="18" t="s">
        <v>181</v>
      </c>
      <c r="BK99" s="119">
        <f>BK100+BK111+BK154+BK177+BK200+BK280+BK303+BK337</f>
        <v>0</v>
      </c>
    </row>
    <row r="100" spans="2:63" s="11" customFormat="1" ht="25.9" customHeight="1">
      <c r="B100" s="120"/>
      <c r="D100" s="121" t="s">
        <v>73</v>
      </c>
      <c r="E100" s="122" t="s">
        <v>3748</v>
      </c>
      <c r="F100" s="122" t="s">
        <v>3821</v>
      </c>
      <c r="I100" s="123"/>
      <c r="J100" s="124">
        <f>BK100</f>
        <v>0</v>
      </c>
      <c r="L100" s="120"/>
      <c r="M100" s="125"/>
      <c r="P100" s="126">
        <f>SUM(P101:P110)</f>
        <v>0</v>
      </c>
      <c r="R100" s="126">
        <f>SUM(R101:R110)</f>
        <v>0</v>
      </c>
      <c r="T100" s="127">
        <f>SUM(T101:T110)</f>
        <v>0</v>
      </c>
      <c r="AR100" s="121" t="s">
        <v>80</v>
      </c>
      <c r="AT100" s="128" t="s">
        <v>73</v>
      </c>
      <c r="AU100" s="128" t="s">
        <v>74</v>
      </c>
      <c r="AY100" s="121" t="s">
        <v>208</v>
      </c>
      <c r="BK100" s="129">
        <f>SUM(BK101:BK110)</f>
        <v>0</v>
      </c>
    </row>
    <row r="101" spans="2:65" s="1" customFormat="1" ht="24.2" customHeight="1">
      <c r="B101" s="33"/>
      <c r="C101" s="132" t="s">
        <v>80</v>
      </c>
      <c r="D101" s="132" t="s">
        <v>212</v>
      </c>
      <c r="E101" s="133" t="s">
        <v>894</v>
      </c>
      <c r="F101" s="134" t="s">
        <v>3822</v>
      </c>
      <c r="G101" s="135" t="s">
        <v>654</v>
      </c>
      <c r="H101" s="136">
        <v>1</v>
      </c>
      <c r="I101" s="137"/>
      <c r="J101" s="138">
        <f>ROUND(I101*H101,2)</f>
        <v>0</v>
      </c>
      <c r="K101" s="134" t="s">
        <v>19</v>
      </c>
      <c r="L101" s="33"/>
      <c r="M101" s="139" t="s">
        <v>19</v>
      </c>
      <c r="N101" s="140" t="s">
        <v>45</v>
      </c>
      <c r="P101" s="141">
        <f>O101*H101</f>
        <v>0</v>
      </c>
      <c r="Q101" s="141">
        <v>0</v>
      </c>
      <c r="R101" s="141">
        <f>Q101*H101</f>
        <v>0</v>
      </c>
      <c r="S101" s="141">
        <v>0</v>
      </c>
      <c r="T101" s="142">
        <f>S101*H101</f>
        <v>0</v>
      </c>
      <c r="AR101" s="143" t="s">
        <v>112</v>
      </c>
      <c r="AT101" s="143" t="s">
        <v>212</v>
      </c>
      <c r="AU101" s="143" t="s">
        <v>80</v>
      </c>
      <c r="AY101" s="18" t="s">
        <v>208</v>
      </c>
      <c r="BE101" s="144">
        <f>IF(N101="základní",J101,0)</f>
        <v>0</v>
      </c>
      <c r="BF101" s="144">
        <f>IF(N101="snížená",J101,0)</f>
        <v>0</v>
      </c>
      <c r="BG101" s="144">
        <f>IF(N101="zákl. přenesená",J101,0)</f>
        <v>0</v>
      </c>
      <c r="BH101" s="144">
        <f>IF(N101="sníž. přenesená",J101,0)</f>
        <v>0</v>
      </c>
      <c r="BI101" s="144">
        <f>IF(N101="nulová",J101,0)</f>
        <v>0</v>
      </c>
      <c r="BJ101" s="18" t="s">
        <v>80</v>
      </c>
      <c r="BK101" s="144">
        <f>ROUND(I101*H101,2)</f>
        <v>0</v>
      </c>
      <c r="BL101" s="18" t="s">
        <v>112</v>
      </c>
      <c r="BM101" s="143" t="s">
        <v>3823</v>
      </c>
    </row>
    <row r="102" spans="2:47" s="1" customFormat="1" ht="19.5">
      <c r="B102" s="33"/>
      <c r="D102" s="145" t="s">
        <v>218</v>
      </c>
      <c r="F102" s="146" t="s">
        <v>3822</v>
      </c>
      <c r="I102" s="147"/>
      <c r="L102" s="33"/>
      <c r="M102" s="148"/>
      <c r="T102" s="54"/>
      <c r="AT102" s="18" t="s">
        <v>218</v>
      </c>
      <c r="AU102" s="18" t="s">
        <v>80</v>
      </c>
    </row>
    <row r="103" spans="2:65" s="1" customFormat="1" ht="16.5" customHeight="1">
      <c r="B103" s="33"/>
      <c r="C103" s="132" t="s">
        <v>82</v>
      </c>
      <c r="D103" s="132" t="s">
        <v>212</v>
      </c>
      <c r="E103" s="133" t="s">
        <v>896</v>
      </c>
      <c r="F103" s="134" t="s">
        <v>3824</v>
      </c>
      <c r="G103" s="135" t="s">
        <v>654</v>
      </c>
      <c r="H103" s="136">
        <v>1</v>
      </c>
      <c r="I103" s="137"/>
      <c r="J103" s="138">
        <f>ROUND(I103*H103,2)</f>
        <v>0</v>
      </c>
      <c r="K103" s="134" t="s">
        <v>19</v>
      </c>
      <c r="L103" s="33"/>
      <c r="M103" s="139" t="s">
        <v>19</v>
      </c>
      <c r="N103" s="140" t="s">
        <v>45</v>
      </c>
      <c r="P103" s="141">
        <f>O103*H103</f>
        <v>0</v>
      </c>
      <c r="Q103" s="141">
        <v>0</v>
      </c>
      <c r="R103" s="141">
        <f>Q103*H103</f>
        <v>0</v>
      </c>
      <c r="S103" s="141">
        <v>0</v>
      </c>
      <c r="T103" s="142">
        <f>S103*H103</f>
        <v>0</v>
      </c>
      <c r="AR103" s="143" t="s">
        <v>112</v>
      </c>
      <c r="AT103" s="143" t="s">
        <v>212</v>
      </c>
      <c r="AU103" s="143" t="s">
        <v>80</v>
      </c>
      <c r="AY103" s="18" t="s">
        <v>208</v>
      </c>
      <c r="BE103" s="144">
        <f>IF(N103="základní",J103,0)</f>
        <v>0</v>
      </c>
      <c r="BF103" s="144">
        <f>IF(N103="snížená",J103,0)</f>
        <v>0</v>
      </c>
      <c r="BG103" s="144">
        <f>IF(N103="zákl. přenesená",J103,0)</f>
        <v>0</v>
      </c>
      <c r="BH103" s="144">
        <f>IF(N103="sníž. přenesená",J103,0)</f>
        <v>0</v>
      </c>
      <c r="BI103" s="144">
        <f>IF(N103="nulová",J103,0)</f>
        <v>0</v>
      </c>
      <c r="BJ103" s="18" t="s">
        <v>80</v>
      </c>
      <c r="BK103" s="144">
        <f>ROUND(I103*H103,2)</f>
        <v>0</v>
      </c>
      <c r="BL103" s="18" t="s">
        <v>112</v>
      </c>
      <c r="BM103" s="143" t="s">
        <v>3825</v>
      </c>
    </row>
    <row r="104" spans="2:47" s="1" customFormat="1" ht="12">
      <c r="B104" s="33"/>
      <c r="D104" s="145" t="s">
        <v>218</v>
      </c>
      <c r="F104" s="146" t="s">
        <v>3824</v>
      </c>
      <c r="I104" s="147"/>
      <c r="L104" s="33"/>
      <c r="M104" s="148"/>
      <c r="T104" s="54"/>
      <c r="AT104" s="18" t="s">
        <v>218</v>
      </c>
      <c r="AU104" s="18" t="s">
        <v>80</v>
      </c>
    </row>
    <row r="105" spans="2:65" s="1" customFormat="1" ht="16.5" customHeight="1">
      <c r="B105" s="33"/>
      <c r="C105" s="132" t="s">
        <v>90</v>
      </c>
      <c r="D105" s="132" t="s">
        <v>212</v>
      </c>
      <c r="E105" s="133" t="s">
        <v>898</v>
      </c>
      <c r="F105" s="134" t="s">
        <v>3826</v>
      </c>
      <c r="G105" s="135" t="s">
        <v>654</v>
      </c>
      <c r="H105" s="136">
        <v>1</v>
      </c>
      <c r="I105" s="137"/>
      <c r="J105" s="138">
        <f>ROUND(I105*H105,2)</f>
        <v>0</v>
      </c>
      <c r="K105" s="134" t="s">
        <v>19</v>
      </c>
      <c r="L105" s="33"/>
      <c r="M105" s="139" t="s">
        <v>19</v>
      </c>
      <c r="N105" s="140" t="s">
        <v>45</v>
      </c>
      <c r="P105" s="141">
        <f>O105*H105</f>
        <v>0</v>
      </c>
      <c r="Q105" s="141">
        <v>0</v>
      </c>
      <c r="R105" s="141">
        <f>Q105*H105</f>
        <v>0</v>
      </c>
      <c r="S105" s="141">
        <v>0</v>
      </c>
      <c r="T105" s="142">
        <f>S105*H105</f>
        <v>0</v>
      </c>
      <c r="AR105" s="143" t="s">
        <v>112</v>
      </c>
      <c r="AT105" s="143" t="s">
        <v>212</v>
      </c>
      <c r="AU105" s="143" t="s">
        <v>80</v>
      </c>
      <c r="AY105" s="18" t="s">
        <v>208</v>
      </c>
      <c r="BE105" s="144">
        <f>IF(N105="základní",J105,0)</f>
        <v>0</v>
      </c>
      <c r="BF105" s="144">
        <f>IF(N105="snížená",J105,0)</f>
        <v>0</v>
      </c>
      <c r="BG105" s="144">
        <f>IF(N105="zákl. přenesená",J105,0)</f>
        <v>0</v>
      </c>
      <c r="BH105" s="144">
        <f>IF(N105="sníž. přenesená",J105,0)</f>
        <v>0</v>
      </c>
      <c r="BI105" s="144">
        <f>IF(N105="nulová",J105,0)</f>
        <v>0</v>
      </c>
      <c r="BJ105" s="18" t="s">
        <v>80</v>
      </c>
      <c r="BK105" s="144">
        <f>ROUND(I105*H105,2)</f>
        <v>0</v>
      </c>
      <c r="BL105" s="18" t="s">
        <v>112</v>
      </c>
      <c r="BM105" s="143" t="s">
        <v>3827</v>
      </c>
    </row>
    <row r="106" spans="2:47" s="1" customFormat="1" ht="12">
      <c r="B106" s="33"/>
      <c r="D106" s="145" t="s">
        <v>218</v>
      </c>
      <c r="F106" s="146" t="s">
        <v>3826</v>
      </c>
      <c r="I106" s="147"/>
      <c r="L106" s="33"/>
      <c r="M106" s="148"/>
      <c r="T106" s="54"/>
      <c r="AT106" s="18" t="s">
        <v>218</v>
      </c>
      <c r="AU106" s="18" t="s">
        <v>80</v>
      </c>
    </row>
    <row r="107" spans="2:65" s="1" customFormat="1" ht="16.5" customHeight="1">
      <c r="B107" s="33"/>
      <c r="C107" s="132" t="s">
        <v>112</v>
      </c>
      <c r="D107" s="132" t="s">
        <v>212</v>
      </c>
      <c r="E107" s="133" t="s">
        <v>900</v>
      </c>
      <c r="F107" s="134" t="s">
        <v>681</v>
      </c>
      <c r="G107" s="135" t="s">
        <v>682</v>
      </c>
      <c r="H107" s="136">
        <v>1</v>
      </c>
      <c r="I107" s="137"/>
      <c r="J107" s="138">
        <f>ROUND(I107*H107,2)</f>
        <v>0</v>
      </c>
      <c r="K107" s="134" t="s">
        <v>19</v>
      </c>
      <c r="L107" s="33"/>
      <c r="M107" s="139" t="s">
        <v>19</v>
      </c>
      <c r="N107" s="140" t="s">
        <v>45</v>
      </c>
      <c r="P107" s="141">
        <f>O107*H107</f>
        <v>0</v>
      </c>
      <c r="Q107" s="141">
        <v>0</v>
      </c>
      <c r="R107" s="141">
        <f>Q107*H107</f>
        <v>0</v>
      </c>
      <c r="S107" s="141">
        <v>0</v>
      </c>
      <c r="T107" s="142">
        <f>S107*H107</f>
        <v>0</v>
      </c>
      <c r="AR107" s="143" t="s">
        <v>112</v>
      </c>
      <c r="AT107" s="143" t="s">
        <v>212</v>
      </c>
      <c r="AU107" s="143" t="s">
        <v>80</v>
      </c>
      <c r="AY107" s="18" t="s">
        <v>208</v>
      </c>
      <c r="BE107" s="144">
        <f>IF(N107="základní",J107,0)</f>
        <v>0</v>
      </c>
      <c r="BF107" s="144">
        <f>IF(N107="snížená",J107,0)</f>
        <v>0</v>
      </c>
      <c r="BG107" s="144">
        <f>IF(N107="zákl. přenesená",J107,0)</f>
        <v>0</v>
      </c>
      <c r="BH107" s="144">
        <f>IF(N107="sníž. přenesená",J107,0)</f>
        <v>0</v>
      </c>
      <c r="BI107" s="144">
        <f>IF(N107="nulová",J107,0)</f>
        <v>0</v>
      </c>
      <c r="BJ107" s="18" t="s">
        <v>80</v>
      </c>
      <c r="BK107" s="144">
        <f>ROUND(I107*H107,2)</f>
        <v>0</v>
      </c>
      <c r="BL107" s="18" t="s">
        <v>112</v>
      </c>
      <c r="BM107" s="143" t="s">
        <v>3828</v>
      </c>
    </row>
    <row r="108" spans="2:47" s="1" customFormat="1" ht="12">
      <c r="B108" s="33"/>
      <c r="D108" s="145" t="s">
        <v>218</v>
      </c>
      <c r="F108" s="146" t="s">
        <v>681</v>
      </c>
      <c r="I108" s="147"/>
      <c r="L108" s="33"/>
      <c r="M108" s="148"/>
      <c r="T108" s="54"/>
      <c r="AT108" s="18" t="s">
        <v>218</v>
      </c>
      <c r="AU108" s="18" t="s">
        <v>80</v>
      </c>
    </row>
    <row r="109" spans="2:65" s="1" customFormat="1" ht="16.5" customHeight="1">
      <c r="B109" s="33"/>
      <c r="C109" s="132" t="s">
        <v>775</v>
      </c>
      <c r="D109" s="132" t="s">
        <v>212</v>
      </c>
      <c r="E109" s="133" t="s">
        <v>902</v>
      </c>
      <c r="F109" s="134" t="s">
        <v>685</v>
      </c>
      <c r="G109" s="135" t="s">
        <v>682</v>
      </c>
      <c r="H109" s="136">
        <v>1</v>
      </c>
      <c r="I109" s="137"/>
      <c r="J109" s="138">
        <f>ROUND(I109*H109,2)</f>
        <v>0</v>
      </c>
      <c r="K109" s="134" t="s">
        <v>19</v>
      </c>
      <c r="L109" s="33"/>
      <c r="M109" s="139" t="s">
        <v>19</v>
      </c>
      <c r="N109" s="140" t="s">
        <v>45</v>
      </c>
      <c r="P109" s="141">
        <f>O109*H109</f>
        <v>0</v>
      </c>
      <c r="Q109" s="141">
        <v>0</v>
      </c>
      <c r="R109" s="141">
        <f>Q109*H109</f>
        <v>0</v>
      </c>
      <c r="S109" s="141">
        <v>0</v>
      </c>
      <c r="T109" s="142">
        <f>S109*H109</f>
        <v>0</v>
      </c>
      <c r="AR109" s="143" t="s">
        <v>112</v>
      </c>
      <c r="AT109" s="143" t="s">
        <v>212</v>
      </c>
      <c r="AU109" s="143" t="s">
        <v>80</v>
      </c>
      <c r="AY109" s="18" t="s">
        <v>208</v>
      </c>
      <c r="BE109" s="144">
        <f>IF(N109="základní",J109,0)</f>
        <v>0</v>
      </c>
      <c r="BF109" s="144">
        <f>IF(N109="snížená",J109,0)</f>
        <v>0</v>
      </c>
      <c r="BG109" s="144">
        <f>IF(N109="zákl. přenesená",J109,0)</f>
        <v>0</v>
      </c>
      <c r="BH109" s="144">
        <f>IF(N109="sníž. přenesená",J109,0)</f>
        <v>0</v>
      </c>
      <c r="BI109" s="144">
        <f>IF(N109="nulová",J109,0)</f>
        <v>0</v>
      </c>
      <c r="BJ109" s="18" t="s">
        <v>80</v>
      </c>
      <c r="BK109" s="144">
        <f>ROUND(I109*H109,2)</f>
        <v>0</v>
      </c>
      <c r="BL109" s="18" t="s">
        <v>112</v>
      </c>
      <c r="BM109" s="143" t="s">
        <v>3829</v>
      </c>
    </row>
    <row r="110" spans="2:47" s="1" customFormat="1" ht="12">
      <c r="B110" s="33"/>
      <c r="D110" s="145" t="s">
        <v>218</v>
      </c>
      <c r="F110" s="146" t="s">
        <v>685</v>
      </c>
      <c r="I110" s="147"/>
      <c r="L110" s="33"/>
      <c r="M110" s="148"/>
      <c r="T110" s="54"/>
      <c r="AT110" s="18" t="s">
        <v>218</v>
      </c>
      <c r="AU110" s="18" t="s">
        <v>80</v>
      </c>
    </row>
    <row r="111" spans="2:63" s="11" customFormat="1" ht="25.9" customHeight="1">
      <c r="B111" s="120"/>
      <c r="D111" s="121" t="s">
        <v>73</v>
      </c>
      <c r="E111" s="122" t="s">
        <v>644</v>
      </c>
      <c r="F111" s="122" t="s">
        <v>670</v>
      </c>
      <c r="I111" s="123"/>
      <c r="J111" s="124">
        <f>BK111</f>
        <v>0</v>
      </c>
      <c r="L111" s="120"/>
      <c r="M111" s="125"/>
      <c r="P111" s="126">
        <f>SUM(P112:P153)</f>
        <v>0</v>
      </c>
      <c r="R111" s="126">
        <f>SUM(R112:R153)</f>
        <v>0</v>
      </c>
      <c r="T111" s="127">
        <f>SUM(T112:T153)</f>
        <v>0</v>
      </c>
      <c r="AR111" s="121" t="s">
        <v>80</v>
      </c>
      <c r="AT111" s="128" t="s">
        <v>73</v>
      </c>
      <c r="AU111" s="128" t="s">
        <v>74</v>
      </c>
      <c r="AY111" s="121" t="s">
        <v>208</v>
      </c>
      <c r="BK111" s="129">
        <f>SUM(BK112:BK153)</f>
        <v>0</v>
      </c>
    </row>
    <row r="112" spans="2:65" s="1" customFormat="1" ht="16.5" customHeight="1">
      <c r="B112" s="33"/>
      <c r="C112" s="132" t="s">
        <v>209</v>
      </c>
      <c r="D112" s="132" t="s">
        <v>212</v>
      </c>
      <c r="E112" s="133" t="s">
        <v>647</v>
      </c>
      <c r="F112" s="134" t="s">
        <v>3830</v>
      </c>
      <c r="G112" s="135" t="s">
        <v>654</v>
      </c>
      <c r="H112" s="136">
        <v>2</v>
      </c>
      <c r="I112" s="137"/>
      <c r="J112" s="138">
        <f>ROUND(I112*H112,2)</f>
        <v>0</v>
      </c>
      <c r="K112" s="134" t="s">
        <v>19</v>
      </c>
      <c r="L112" s="33"/>
      <c r="M112" s="139" t="s">
        <v>19</v>
      </c>
      <c r="N112" s="140" t="s">
        <v>45</v>
      </c>
      <c r="P112" s="141">
        <f>O112*H112</f>
        <v>0</v>
      </c>
      <c r="Q112" s="141">
        <v>0</v>
      </c>
      <c r="R112" s="141">
        <f>Q112*H112</f>
        <v>0</v>
      </c>
      <c r="S112" s="141">
        <v>0</v>
      </c>
      <c r="T112" s="142">
        <f>S112*H112</f>
        <v>0</v>
      </c>
      <c r="AR112" s="143" t="s">
        <v>112</v>
      </c>
      <c r="AT112" s="143" t="s">
        <v>212</v>
      </c>
      <c r="AU112" s="143" t="s">
        <v>80</v>
      </c>
      <c r="AY112" s="18" t="s">
        <v>208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8" t="s">
        <v>80</v>
      </c>
      <c r="BK112" s="144">
        <f>ROUND(I112*H112,2)</f>
        <v>0</v>
      </c>
      <c r="BL112" s="18" t="s">
        <v>112</v>
      </c>
      <c r="BM112" s="143" t="s">
        <v>3831</v>
      </c>
    </row>
    <row r="113" spans="2:47" s="1" customFormat="1" ht="12">
      <c r="B113" s="33"/>
      <c r="D113" s="145" t="s">
        <v>218</v>
      </c>
      <c r="F113" s="146" t="s">
        <v>3830</v>
      </c>
      <c r="I113" s="147"/>
      <c r="L113" s="33"/>
      <c r="M113" s="148"/>
      <c r="T113" s="54"/>
      <c r="AT113" s="18" t="s">
        <v>218</v>
      </c>
      <c r="AU113" s="18" t="s">
        <v>80</v>
      </c>
    </row>
    <row r="114" spans="2:65" s="1" customFormat="1" ht="16.5" customHeight="1">
      <c r="B114" s="33"/>
      <c r="C114" s="132" t="s">
        <v>788</v>
      </c>
      <c r="D114" s="132" t="s">
        <v>212</v>
      </c>
      <c r="E114" s="133" t="s">
        <v>915</v>
      </c>
      <c r="F114" s="134" t="s">
        <v>3832</v>
      </c>
      <c r="G114" s="135" t="s">
        <v>654</v>
      </c>
      <c r="H114" s="136">
        <v>1</v>
      </c>
      <c r="I114" s="137"/>
      <c r="J114" s="138">
        <f>ROUND(I114*H114,2)</f>
        <v>0</v>
      </c>
      <c r="K114" s="134" t="s">
        <v>19</v>
      </c>
      <c r="L114" s="33"/>
      <c r="M114" s="139" t="s">
        <v>19</v>
      </c>
      <c r="N114" s="140" t="s">
        <v>45</v>
      </c>
      <c r="P114" s="141">
        <f>O114*H114</f>
        <v>0</v>
      </c>
      <c r="Q114" s="141">
        <v>0</v>
      </c>
      <c r="R114" s="141">
        <f>Q114*H114</f>
        <v>0</v>
      </c>
      <c r="S114" s="141">
        <v>0</v>
      </c>
      <c r="T114" s="142">
        <f>S114*H114</f>
        <v>0</v>
      </c>
      <c r="AR114" s="143" t="s">
        <v>112</v>
      </c>
      <c r="AT114" s="143" t="s">
        <v>212</v>
      </c>
      <c r="AU114" s="143" t="s">
        <v>80</v>
      </c>
      <c r="AY114" s="18" t="s">
        <v>208</v>
      </c>
      <c r="BE114" s="144">
        <f>IF(N114="základní",J114,0)</f>
        <v>0</v>
      </c>
      <c r="BF114" s="144">
        <f>IF(N114="snížená",J114,0)</f>
        <v>0</v>
      </c>
      <c r="BG114" s="144">
        <f>IF(N114="zákl. přenesená",J114,0)</f>
        <v>0</v>
      </c>
      <c r="BH114" s="144">
        <f>IF(N114="sníž. přenesená",J114,0)</f>
        <v>0</v>
      </c>
      <c r="BI114" s="144">
        <f>IF(N114="nulová",J114,0)</f>
        <v>0</v>
      </c>
      <c r="BJ114" s="18" t="s">
        <v>80</v>
      </c>
      <c r="BK114" s="144">
        <f>ROUND(I114*H114,2)</f>
        <v>0</v>
      </c>
      <c r="BL114" s="18" t="s">
        <v>112</v>
      </c>
      <c r="BM114" s="143" t="s">
        <v>3833</v>
      </c>
    </row>
    <row r="115" spans="2:47" s="1" customFormat="1" ht="12">
      <c r="B115" s="33"/>
      <c r="D115" s="145" t="s">
        <v>218</v>
      </c>
      <c r="F115" s="146" t="s">
        <v>3832</v>
      </c>
      <c r="I115" s="147"/>
      <c r="L115" s="33"/>
      <c r="M115" s="148"/>
      <c r="T115" s="54"/>
      <c r="AT115" s="18" t="s">
        <v>218</v>
      </c>
      <c r="AU115" s="18" t="s">
        <v>80</v>
      </c>
    </row>
    <row r="116" spans="2:65" s="1" customFormat="1" ht="16.5" customHeight="1">
      <c r="B116" s="33"/>
      <c r="C116" s="132" t="s">
        <v>245</v>
      </c>
      <c r="D116" s="132" t="s">
        <v>212</v>
      </c>
      <c r="E116" s="133" t="s">
        <v>671</v>
      </c>
      <c r="F116" s="134" t="s">
        <v>672</v>
      </c>
      <c r="G116" s="135" t="s">
        <v>654</v>
      </c>
      <c r="H116" s="136">
        <v>15</v>
      </c>
      <c r="I116" s="137"/>
      <c r="J116" s="138">
        <f>ROUND(I116*H116,2)</f>
        <v>0</v>
      </c>
      <c r="K116" s="134" t="s">
        <v>19</v>
      </c>
      <c r="L116" s="33"/>
      <c r="M116" s="139" t="s">
        <v>19</v>
      </c>
      <c r="N116" s="140" t="s">
        <v>45</v>
      </c>
      <c r="P116" s="141">
        <f>O116*H116</f>
        <v>0</v>
      </c>
      <c r="Q116" s="141">
        <v>0</v>
      </c>
      <c r="R116" s="141">
        <f>Q116*H116</f>
        <v>0</v>
      </c>
      <c r="S116" s="141">
        <v>0</v>
      </c>
      <c r="T116" s="142">
        <f>S116*H116</f>
        <v>0</v>
      </c>
      <c r="AR116" s="143" t="s">
        <v>112</v>
      </c>
      <c r="AT116" s="143" t="s">
        <v>212</v>
      </c>
      <c r="AU116" s="143" t="s">
        <v>80</v>
      </c>
      <c r="AY116" s="18" t="s">
        <v>208</v>
      </c>
      <c r="BE116" s="144">
        <f>IF(N116="základní",J116,0)</f>
        <v>0</v>
      </c>
      <c r="BF116" s="144">
        <f>IF(N116="snížená",J116,0)</f>
        <v>0</v>
      </c>
      <c r="BG116" s="144">
        <f>IF(N116="zákl. přenesená",J116,0)</f>
        <v>0</v>
      </c>
      <c r="BH116" s="144">
        <f>IF(N116="sníž. přenesená",J116,0)</f>
        <v>0</v>
      </c>
      <c r="BI116" s="144">
        <f>IF(N116="nulová",J116,0)</f>
        <v>0</v>
      </c>
      <c r="BJ116" s="18" t="s">
        <v>80</v>
      </c>
      <c r="BK116" s="144">
        <f>ROUND(I116*H116,2)</f>
        <v>0</v>
      </c>
      <c r="BL116" s="18" t="s">
        <v>112</v>
      </c>
      <c r="BM116" s="143" t="s">
        <v>673</v>
      </c>
    </row>
    <row r="117" spans="2:47" s="1" customFormat="1" ht="12">
      <c r="B117" s="33"/>
      <c r="D117" s="145" t="s">
        <v>218</v>
      </c>
      <c r="F117" s="146" t="s">
        <v>674</v>
      </c>
      <c r="I117" s="147"/>
      <c r="L117" s="33"/>
      <c r="M117" s="148"/>
      <c r="T117" s="54"/>
      <c r="AT117" s="18" t="s">
        <v>218</v>
      </c>
      <c r="AU117" s="18" t="s">
        <v>80</v>
      </c>
    </row>
    <row r="118" spans="2:51" s="13" customFormat="1" ht="12">
      <c r="B118" s="157"/>
      <c r="D118" s="145" t="s">
        <v>222</v>
      </c>
      <c r="E118" s="158" t="s">
        <v>19</v>
      </c>
      <c r="F118" s="159" t="s">
        <v>649</v>
      </c>
      <c r="H118" s="160">
        <v>20</v>
      </c>
      <c r="I118" s="161"/>
      <c r="L118" s="157"/>
      <c r="M118" s="162"/>
      <c r="T118" s="163"/>
      <c r="AT118" s="158" t="s">
        <v>222</v>
      </c>
      <c r="AU118" s="158" t="s">
        <v>80</v>
      </c>
      <c r="AV118" s="13" t="s">
        <v>82</v>
      </c>
      <c r="AW118" s="13" t="s">
        <v>35</v>
      </c>
      <c r="AX118" s="13" t="s">
        <v>74</v>
      </c>
      <c r="AY118" s="158" t="s">
        <v>208</v>
      </c>
    </row>
    <row r="119" spans="2:51" s="13" customFormat="1" ht="12">
      <c r="B119" s="157"/>
      <c r="D119" s="145" t="s">
        <v>222</v>
      </c>
      <c r="E119" s="158" t="s">
        <v>19</v>
      </c>
      <c r="F119" s="159" t="s">
        <v>3743</v>
      </c>
      <c r="H119" s="160">
        <v>-5</v>
      </c>
      <c r="I119" s="161"/>
      <c r="L119" s="157"/>
      <c r="M119" s="162"/>
      <c r="T119" s="163"/>
      <c r="AT119" s="158" t="s">
        <v>222</v>
      </c>
      <c r="AU119" s="158" t="s">
        <v>80</v>
      </c>
      <c r="AV119" s="13" t="s">
        <v>82</v>
      </c>
      <c r="AW119" s="13" t="s">
        <v>35</v>
      </c>
      <c r="AX119" s="13" t="s">
        <v>74</v>
      </c>
      <c r="AY119" s="158" t="s">
        <v>208</v>
      </c>
    </row>
    <row r="120" spans="2:51" s="14" customFormat="1" ht="12">
      <c r="B120" s="164"/>
      <c r="D120" s="145" t="s">
        <v>222</v>
      </c>
      <c r="E120" s="165" t="s">
        <v>19</v>
      </c>
      <c r="F120" s="166" t="s">
        <v>226</v>
      </c>
      <c r="H120" s="167">
        <v>15</v>
      </c>
      <c r="I120" s="168"/>
      <c r="L120" s="164"/>
      <c r="M120" s="169"/>
      <c r="T120" s="170"/>
      <c r="AT120" s="165" t="s">
        <v>222</v>
      </c>
      <c r="AU120" s="165" t="s">
        <v>80</v>
      </c>
      <c r="AV120" s="14" t="s">
        <v>112</v>
      </c>
      <c r="AW120" s="14" t="s">
        <v>35</v>
      </c>
      <c r="AX120" s="14" t="s">
        <v>80</v>
      </c>
      <c r="AY120" s="165" t="s">
        <v>208</v>
      </c>
    </row>
    <row r="121" spans="2:65" s="1" customFormat="1" ht="16.5" customHeight="1">
      <c r="B121" s="33"/>
      <c r="C121" s="132" t="s">
        <v>273</v>
      </c>
      <c r="D121" s="132" t="s">
        <v>212</v>
      </c>
      <c r="E121" s="133" t="s">
        <v>675</v>
      </c>
      <c r="F121" s="134" t="s">
        <v>676</v>
      </c>
      <c r="G121" s="135" t="s">
        <v>654</v>
      </c>
      <c r="H121" s="136">
        <v>3</v>
      </c>
      <c r="I121" s="137"/>
      <c r="J121" s="138">
        <f>ROUND(I121*H121,2)</f>
        <v>0</v>
      </c>
      <c r="K121" s="134" t="s">
        <v>19</v>
      </c>
      <c r="L121" s="33"/>
      <c r="M121" s="139" t="s">
        <v>19</v>
      </c>
      <c r="N121" s="140" t="s">
        <v>45</v>
      </c>
      <c r="P121" s="141">
        <f>O121*H121</f>
        <v>0</v>
      </c>
      <c r="Q121" s="141">
        <v>0</v>
      </c>
      <c r="R121" s="141">
        <f>Q121*H121</f>
        <v>0</v>
      </c>
      <c r="S121" s="141">
        <v>0</v>
      </c>
      <c r="T121" s="142">
        <f>S121*H121</f>
        <v>0</v>
      </c>
      <c r="AR121" s="143" t="s">
        <v>112</v>
      </c>
      <c r="AT121" s="143" t="s">
        <v>212</v>
      </c>
      <c r="AU121" s="143" t="s">
        <v>80</v>
      </c>
      <c r="AY121" s="18" t="s">
        <v>208</v>
      </c>
      <c r="BE121" s="144">
        <f>IF(N121="základní",J121,0)</f>
        <v>0</v>
      </c>
      <c r="BF121" s="144">
        <f>IF(N121="snížená",J121,0)</f>
        <v>0</v>
      </c>
      <c r="BG121" s="144">
        <f>IF(N121="zákl. přenesená",J121,0)</f>
        <v>0</v>
      </c>
      <c r="BH121" s="144">
        <f>IF(N121="sníž. přenesená",J121,0)</f>
        <v>0</v>
      </c>
      <c r="BI121" s="144">
        <f>IF(N121="nulová",J121,0)</f>
        <v>0</v>
      </c>
      <c r="BJ121" s="18" t="s">
        <v>80</v>
      </c>
      <c r="BK121" s="144">
        <f>ROUND(I121*H121,2)</f>
        <v>0</v>
      </c>
      <c r="BL121" s="18" t="s">
        <v>112</v>
      </c>
      <c r="BM121" s="143" t="s">
        <v>677</v>
      </c>
    </row>
    <row r="122" spans="2:47" s="1" customFormat="1" ht="12">
      <c r="B122" s="33"/>
      <c r="D122" s="145" t="s">
        <v>218</v>
      </c>
      <c r="F122" s="146" t="s">
        <v>678</v>
      </c>
      <c r="I122" s="147"/>
      <c r="L122" s="33"/>
      <c r="M122" s="148"/>
      <c r="T122" s="54"/>
      <c r="AT122" s="18" t="s">
        <v>218</v>
      </c>
      <c r="AU122" s="18" t="s">
        <v>80</v>
      </c>
    </row>
    <row r="123" spans="2:51" s="13" customFormat="1" ht="12">
      <c r="B123" s="157"/>
      <c r="D123" s="145" t="s">
        <v>222</v>
      </c>
      <c r="E123" s="158" t="s">
        <v>19</v>
      </c>
      <c r="F123" s="159" t="s">
        <v>112</v>
      </c>
      <c r="H123" s="160">
        <v>4</v>
      </c>
      <c r="I123" s="161"/>
      <c r="L123" s="157"/>
      <c r="M123" s="162"/>
      <c r="T123" s="163"/>
      <c r="AT123" s="158" t="s">
        <v>222</v>
      </c>
      <c r="AU123" s="158" t="s">
        <v>80</v>
      </c>
      <c r="AV123" s="13" t="s">
        <v>82</v>
      </c>
      <c r="AW123" s="13" t="s">
        <v>35</v>
      </c>
      <c r="AX123" s="13" t="s">
        <v>74</v>
      </c>
      <c r="AY123" s="158" t="s">
        <v>208</v>
      </c>
    </row>
    <row r="124" spans="2:51" s="13" customFormat="1" ht="12">
      <c r="B124" s="157"/>
      <c r="D124" s="145" t="s">
        <v>222</v>
      </c>
      <c r="E124" s="158" t="s">
        <v>19</v>
      </c>
      <c r="F124" s="159" t="s">
        <v>3578</v>
      </c>
      <c r="H124" s="160">
        <v>-1</v>
      </c>
      <c r="I124" s="161"/>
      <c r="L124" s="157"/>
      <c r="M124" s="162"/>
      <c r="T124" s="163"/>
      <c r="AT124" s="158" t="s">
        <v>222</v>
      </c>
      <c r="AU124" s="158" t="s">
        <v>80</v>
      </c>
      <c r="AV124" s="13" t="s">
        <v>82</v>
      </c>
      <c r="AW124" s="13" t="s">
        <v>35</v>
      </c>
      <c r="AX124" s="13" t="s">
        <v>74</v>
      </c>
      <c r="AY124" s="158" t="s">
        <v>208</v>
      </c>
    </row>
    <row r="125" spans="2:51" s="14" customFormat="1" ht="12">
      <c r="B125" s="164"/>
      <c r="D125" s="145" t="s">
        <v>222</v>
      </c>
      <c r="E125" s="165" t="s">
        <v>19</v>
      </c>
      <c r="F125" s="166" t="s">
        <v>226</v>
      </c>
      <c r="H125" s="167">
        <v>3</v>
      </c>
      <c r="I125" s="168"/>
      <c r="L125" s="164"/>
      <c r="M125" s="169"/>
      <c r="T125" s="170"/>
      <c r="AT125" s="165" t="s">
        <v>222</v>
      </c>
      <c r="AU125" s="165" t="s">
        <v>80</v>
      </c>
      <c r="AV125" s="14" t="s">
        <v>112</v>
      </c>
      <c r="AW125" s="14" t="s">
        <v>35</v>
      </c>
      <c r="AX125" s="14" t="s">
        <v>80</v>
      </c>
      <c r="AY125" s="165" t="s">
        <v>208</v>
      </c>
    </row>
    <row r="126" spans="2:65" s="1" customFormat="1" ht="16.5" customHeight="1">
      <c r="B126" s="33"/>
      <c r="C126" s="132" t="s">
        <v>807</v>
      </c>
      <c r="D126" s="132" t="s">
        <v>212</v>
      </c>
      <c r="E126" s="133" t="s">
        <v>922</v>
      </c>
      <c r="F126" s="134" t="s">
        <v>3834</v>
      </c>
      <c r="G126" s="135" t="s">
        <v>654</v>
      </c>
      <c r="H126" s="136">
        <v>1</v>
      </c>
      <c r="I126" s="137"/>
      <c r="J126" s="138">
        <f>ROUND(I126*H126,2)</f>
        <v>0</v>
      </c>
      <c r="K126" s="134" t="s">
        <v>19</v>
      </c>
      <c r="L126" s="33"/>
      <c r="M126" s="139" t="s">
        <v>19</v>
      </c>
      <c r="N126" s="140" t="s">
        <v>45</v>
      </c>
      <c r="P126" s="141">
        <f>O126*H126</f>
        <v>0</v>
      </c>
      <c r="Q126" s="141">
        <v>0</v>
      </c>
      <c r="R126" s="141">
        <f>Q126*H126</f>
        <v>0</v>
      </c>
      <c r="S126" s="141">
        <v>0</v>
      </c>
      <c r="T126" s="142">
        <f>S126*H126</f>
        <v>0</v>
      </c>
      <c r="AR126" s="143" t="s">
        <v>112</v>
      </c>
      <c r="AT126" s="143" t="s">
        <v>212</v>
      </c>
      <c r="AU126" s="143" t="s">
        <v>80</v>
      </c>
      <c r="AY126" s="18" t="s">
        <v>208</v>
      </c>
      <c r="BE126" s="144">
        <f>IF(N126="základní",J126,0)</f>
        <v>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8" t="s">
        <v>80</v>
      </c>
      <c r="BK126" s="144">
        <f>ROUND(I126*H126,2)</f>
        <v>0</v>
      </c>
      <c r="BL126" s="18" t="s">
        <v>112</v>
      </c>
      <c r="BM126" s="143" t="s">
        <v>3835</v>
      </c>
    </row>
    <row r="127" spans="2:47" s="1" customFormat="1" ht="12">
      <c r="B127" s="33"/>
      <c r="D127" s="145" t="s">
        <v>218</v>
      </c>
      <c r="F127" s="146" t="s">
        <v>3836</v>
      </c>
      <c r="I127" s="147"/>
      <c r="L127" s="33"/>
      <c r="M127" s="148"/>
      <c r="T127" s="54"/>
      <c r="AT127" s="18" t="s">
        <v>218</v>
      </c>
      <c r="AU127" s="18" t="s">
        <v>80</v>
      </c>
    </row>
    <row r="128" spans="2:65" s="1" customFormat="1" ht="16.5" customHeight="1">
      <c r="B128" s="33"/>
      <c r="C128" s="132" t="s">
        <v>646</v>
      </c>
      <c r="D128" s="132" t="s">
        <v>212</v>
      </c>
      <c r="E128" s="133" t="s">
        <v>925</v>
      </c>
      <c r="F128" s="134" t="s">
        <v>3837</v>
      </c>
      <c r="G128" s="135" t="s">
        <v>654</v>
      </c>
      <c r="H128" s="136">
        <v>3</v>
      </c>
      <c r="I128" s="137"/>
      <c r="J128" s="138">
        <f>ROUND(I128*H128,2)</f>
        <v>0</v>
      </c>
      <c r="K128" s="134" t="s">
        <v>19</v>
      </c>
      <c r="L128" s="33"/>
      <c r="M128" s="139" t="s">
        <v>19</v>
      </c>
      <c r="N128" s="140" t="s">
        <v>45</v>
      </c>
      <c r="P128" s="141">
        <f>O128*H128</f>
        <v>0</v>
      </c>
      <c r="Q128" s="141">
        <v>0</v>
      </c>
      <c r="R128" s="141">
        <f>Q128*H128</f>
        <v>0</v>
      </c>
      <c r="S128" s="141">
        <v>0</v>
      </c>
      <c r="T128" s="142">
        <f>S128*H128</f>
        <v>0</v>
      </c>
      <c r="AR128" s="143" t="s">
        <v>112</v>
      </c>
      <c r="AT128" s="143" t="s">
        <v>212</v>
      </c>
      <c r="AU128" s="143" t="s">
        <v>80</v>
      </c>
      <c r="AY128" s="18" t="s">
        <v>208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8" t="s">
        <v>80</v>
      </c>
      <c r="BK128" s="144">
        <f>ROUND(I128*H128,2)</f>
        <v>0</v>
      </c>
      <c r="BL128" s="18" t="s">
        <v>112</v>
      </c>
      <c r="BM128" s="143" t="s">
        <v>3838</v>
      </c>
    </row>
    <row r="129" spans="2:47" s="1" customFormat="1" ht="12">
      <c r="B129" s="33"/>
      <c r="D129" s="145" t="s">
        <v>218</v>
      </c>
      <c r="F129" s="146" t="s">
        <v>3839</v>
      </c>
      <c r="I129" s="147"/>
      <c r="L129" s="33"/>
      <c r="M129" s="148"/>
      <c r="T129" s="54"/>
      <c r="AT129" s="18" t="s">
        <v>218</v>
      </c>
      <c r="AU129" s="18" t="s">
        <v>80</v>
      </c>
    </row>
    <row r="130" spans="2:65" s="1" customFormat="1" ht="16.5" customHeight="1">
      <c r="B130" s="33"/>
      <c r="C130" s="132" t="s">
        <v>8</v>
      </c>
      <c r="D130" s="132" t="s">
        <v>212</v>
      </c>
      <c r="E130" s="133" t="s">
        <v>928</v>
      </c>
      <c r="F130" s="134" t="s">
        <v>3840</v>
      </c>
      <c r="G130" s="135" t="s">
        <v>654</v>
      </c>
      <c r="H130" s="136">
        <v>4</v>
      </c>
      <c r="I130" s="137"/>
      <c r="J130" s="138">
        <f>ROUND(I130*H130,2)</f>
        <v>0</v>
      </c>
      <c r="K130" s="134" t="s">
        <v>19</v>
      </c>
      <c r="L130" s="33"/>
      <c r="M130" s="139" t="s">
        <v>19</v>
      </c>
      <c r="N130" s="140" t="s">
        <v>45</v>
      </c>
      <c r="P130" s="141">
        <f>O130*H130</f>
        <v>0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AR130" s="143" t="s">
        <v>112</v>
      </c>
      <c r="AT130" s="143" t="s">
        <v>212</v>
      </c>
      <c r="AU130" s="143" t="s">
        <v>80</v>
      </c>
      <c r="AY130" s="18" t="s">
        <v>208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8" t="s">
        <v>80</v>
      </c>
      <c r="BK130" s="144">
        <f>ROUND(I130*H130,2)</f>
        <v>0</v>
      </c>
      <c r="BL130" s="18" t="s">
        <v>112</v>
      </c>
      <c r="BM130" s="143" t="s">
        <v>3841</v>
      </c>
    </row>
    <row r="131" spans="2:47" s="1" customFormat="1" ht="12">
      <c r="B131" s="33"/>
      <c r="D131" s="145" t="s">
        <v>218</v>
      </c>
      <c r="F131" s="146" t="s">
        <v>3842</v>
      </c>
      <c r="I131" s="147"/>
      <c r="L131" s="33"/>
      <c r="M131" s="148"/>
      <c r="T131" s="54"/>
      <c r="AT131" s="18" t="s">
        <v>218</v>
      </c>
      <c r="AU131" s="18" t="s">
        <v>80</v>
      </c>
    </row>
    <row r="132" spans="2:65" s="1" customFormat="1" ht="16.5" customHeight="1">
      <c r="B132" s="33"/>
      <c r="C132" s="132" t="s">
        <v>829</v>
      </c>
      <c r="D132" s="132" t="s">
        <v>212</v>
      </c>
      <c r="E132" s="133" t="s">
        <v>930</v>
      </c>
      <c r="F132" s="134" t="s">
        <v>3843</v>
      </c>
      <c r="G132" s="135" t="s">
        <v>654</v>
      </c>
      <c r="H132" s="136">
        <v>1</v>
      </c>
      <c r="I132" s="137"/>
      <c r="J132" s="138">
        <f>ROUND(I132*H132,2)</f>
        <v>0</v>
      </c>
      <c r="K132" s="134" t="s">
        <v>19</v>
      </c>
      <c r="L132" s="33"/>
      <c r="M132" s="139" t="s">
        <v>19</v>
      </c>
      <c r="N132" s="140" t="s">
        <v>45</v>
      </c>
      <c r="P132" s="141">
        <f>O132*H132</f>
        <v>0</v>
      </c>
      <c r="Q132" s="141">
        <v>0</v>
      </c>
      <c r="R132" s="141">
        <f>Q132*H132</f>
        <v>0</v>
      </c>
      <c r="S132" s="141">
        <v>0</v>
      </c>
      <c r="T132" s="142">
        <f>S132*H132</f>
        <v>0</v>
      </c>
      <c r="AR132" s="143" t="s">
        <v>112</v>
      </c>
      <c r="AT132" s="143" t="s">
        <v>212</v>
      </c>
      <c r="AU132" s="143" t="s">
        <v>80</v>
      </c>
      <c r="AY132" s="18" t="s">
        <v>208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8" t="s">
        <v>80</v>
      </c>
      <c r="BK132" s="144">
        <f>ROUND(I132*H132,2)</f>
        <v>0</v>
      </c>
      <c r="BL132" s="18" t="s">
        <v>112</v>
      </c>
      <c r="BM132" s="143" t="s">
        <v>3844</v>
      </c>
    </row>
    <row r="133" spans="2:47" s="1" customFormat="1" ht="12">
      <c r="B133" s="33"/>
      <c r="D133" s="145" t="s">
        <v>218</v>
      </c>
      <c r="F133" s="146" t="s">
        <v>3843</v>
      </c>
      <c r="I133" s="147"/>
      <c r="L133" s="33"/>
      <c r="M133" s="148"/>
      <c r="T133" s="54"/>
      <c r="AT133" s="18" t="s">
        <v>218</v>
      </c>
      <c r="AU133" s="18" t="s">
        <v>80</v>
      </c>
    </row>
    <row r="134" spans="2:65" s="1" customFormat="1" ht="16.5" customHeight="1">
      <c r="B134" s="33"/>
      <c r="C134" s="132" t="s">
        <v>837</v>
      </c>
      <c r="D134" s="132" t="s">
        <v>212</v>
      </c>
      <c r="E134" s="133" t="s">
        <v>932</v>
      </c>
      <c r="F134" s="134" t="s">
        <v>3845</v>
      </c>
      <c r="G134" s="135" t="s">
        <v>654</v>
      </c>
      <c r="H134" s="136">
        <v>8</v>
      </c>
      <c r="I134" s="137"/>
      <c r="J134" s="138">
        <f>ROUND(I134*H134,2)</f>
        <v>0</v>
      </c>
      <c r="K134" s="134" t="s">
        <v>19</v>
      </c>
      <c r="L134" s="33"/>
      <c r="M134" s="139" t="s">
        <v>19</v>
      </c>
      <c r="N134" s="140" t="s">
        <v>45</v>
      </c>
      <c r="P134" s="141">
        <f>O134*H134</f>
        <v>0</v>
      </c>
      <c r="Q134" s="141">
        <v>0</v>
      </c>
      <c r="R134" s="141">
        <f>Q134*H134</f>
        <v>0</v>
      </c>
      <c r="S134" s="141">
        <v>0</v>
      </c>
      <c r="T134" s="142">
        <f>S134*H134</f>
        <v>0</v>
      </c>
      <c r="AR134" s="143" t="s">
        <v>112</v>
      </c>
      <c r="AT134" s="143" t="s">
        <v>212</v>
      </c>
      <c r="AU134" s="143" t="s">
        <v>80</v>
      </c>
      <c r="AY134" s="18" t="s">
        <v>208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8" t="s">
        <v>80</v>
      </c>
      <c r="BK134" s="144">
        <f>ROUND(I134*H134,2)</f>
        <v>0</v>
      </c>
      <c r="BL134" s="18" t="s">
        <v>112</v>
      </c>
      <c r="BM134" s="143" t="s">
        <v>3846</v>
      </c>
    </row>
    <row r="135" spans="2:47" s="1" customFormat="1" ht="12">
      <c r="B135" s="33"/>
      <c r="D135" s="145" t="s">
        <v>218</v>
      </c>
      <c r="F135" s="146" t="s">
        <v>3845</v>
      </c>
      <c r="I135" s="147"/>
      <c r="L135" s="33"/>
      <c r="M135" s="148"/>
      <c r="T135" s="54"/>
      <c r="AT135" s="18" t="s">
        <v>218</v>
      </c>
      <c r="AU135" s="18" t="s">
        <v>80</v>
      </c>
    </row>
    <row r="136" spans="2:65" s="1" customFormat="1" ht="16.5" customHeight="1">
      <c r="B136" s="33"/>
      <c r="C136" s="132" t="s">
        <v>679</v>
      </c>
      <c r="D136" s="132" t="s">
        <v>212</v>
      </c>
      <c r="E136" s="133" t="s">
        <v>680</v>
      </c>
      <c r="F136" s="134" t="s">
        <v>681</v>
      </c>
      <c r="G136" s="135" t="s">
        <v>682</v>
      </c>
      <c r="H136" s="136">
        <v>0.95</v>
      </c>
      <c r="I136" s="137"/>
      <c r="J136" s="138">
        <f>ROUND(I136*H136,2)</f>
        <v>0</v>
      </c>
      <c r="K136" s="134" t="s">
        <v>19</v>
      </c>
      <c r="L136" s="33"/>
      <c r="M136" s="139" t="s">
        <v>19</v>
      </c>
      <c r="N136" s="140" t="s">
        <v>45</v>
      </c>
      <c r="P136" s="141">
        <f>O136*H136</f>
        <v>0</v>
      </c>
      <c r="Q136" s="141">
        <v>0</v>
      </c>
      <c r="R136" s="141">
        <f>Q136*H136</f>
        <v>0</v>
      </c>
      <c r="S136" s="141">
        <v>0</v>
      </c>
      <c r="T136" s="142">
        <f>S136*H136</f>
        <v>0</v>
      </c>
      <c r="AR136" s="143" t="s">
        <v>112</v>
      </c>
      <c r="AT136" s="143" t="s">
        <v>212</v>
      </c>
      <c r="AU136" s="143" t="s">
        <v>80</v>
      </c>
      <c r="AY136" s="18" t="s">
        <v>208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8" t="s">
        <v>80</v>
      </c>
      <c r="BK136" s="144">
        <f>ROUND(I136*H136,2)</f>
        <v>0</v>
      </c>
      <c r="BL136" s="18" t="s">
        <v>112</v>
      </c>
      <c r="BM136" s="143" t="s">
        <v>683</v>
      </c>
    </row>
    <row r="137" spans="2:47" s="1" customFormat="1" ht="12">
      <c r="B137" s="33"/>
      <c r="D137" s="145" t="s">
        <v>218</v>
      </c>
      <c r="F137" s="146" t="s">
        <v>681</v>
      </c>
      <c r="I137" s="147"/>
      <c r="L137" s="33"/>
      <c r="M137" s="148"/>
      <c r="T137" s="54"/>
      <c r="AT137" s="18" t="s">
        <v>218</v>
      </c>
      <c r="AU137" s="18" t="s">
        <v>80</v>
      </c>
    </row>
    <row r="138" spans="2:51" s="13" customFormat="1" ht="12">
      <c r="B138" s="157"/>
      <c r="D138" s="145" t="s">
        <v>222</v>
      </c>
      <c r="E138" s="158" t="s">
        <v>19</v>
      </c>
      <c r="F138" s="159" t="s">
        <v>80</v>
      </c>
      <c r="H138" s="160">
        <v>1</v>
      </c>
      <c r="I138" s="161"/>
      <c r="L138" s="157"/>
      <c r="M138" s="162"/>
      <c r="T138" s="163"/>
      <c r="AT138" s="158" t="s">
        <v>222</v>
      </c>
      <c r="AU138" s="158" t="s">
        <v>80</v>
      </c>
      <c r="AV138" s="13" t="s">
        <v>82</v>
      </c>
      <c r="AW138" s="13" t="s">
        <v>35</v>
      </c>
      <c r="AX138" s="13" t="s">
        <v>74</v>
      </c>
      <c r="AY138" s="158" t="s">
        <v>208</v>
      </c>
    </row>
    <row r="139" spans="2:51" s="13" customFormat="1" ht="12">
      <c r="B139" s="157"/>
      <c r="D139" s="145" t="s">
        <v>222</v>
      </c>
      <c r="E139" s="158" t="s">
        <v>19</v>
      </c>
      <c r="F139" s="159" t="s">
        <v>3847</v>
      </c>
      <c r="H139" s="160">
        <v>-0.05</v>
      </c>
      <c r="I139" s="161"/>
      <c r="L139" s="157"/>
      <c r="M139" s="162"/>
      <c r="T139" s="163"/>
      <c r="AT139" s="158" t="s">
        <v>222</v>
      </c>
      <c r="AU139" s="158" t="s">
        <v>80</v>
      </c>
      <c r="AV139" s="13" t="s">
        <v>82</v>
      </c>
      <c r="AW139" s="13" t="s">
        <v>35</v>
      </c>
      <c r="AX139" s="13" t="s">
        <v>74</v>
      </c>
      <c r="AY139" s="158" t="s">
        <v>208</v>
      </c>
    </row>
    <row r="140" spans="2:51" s="14" customFormat="1" ht="12">
      <c r="B140" s="164"/>
      <c r="D140" s="145" t="s">
        <v>222</v>
      </c>
      <c r="E140" s="165" t="s">
        <v>19</v>
      </c>
      <c r="F140" s="166" t="s">
        <v>226</v>
      </c>
      <c r="H140" s="167">
        <v>0.95</v>
      </c>
      <c r="I140" s="168"/>
      <c r="L140" s="164"/>
      <c r="M140" s="169"/>
      <c r="T140" s="170"/>
      <c r="AT140" s="165" t="s">
        <v>222</v>
      </c>
      <c r="AU140" s="165" t="s">
        <v>80</v>
      </c>
      <c r="AV140" s="14" t="s">
        <v>112</v>
      </c>
      <c r="AW140" s="14" t="s">
        <v>35</v>
      </c>
      <c r="AX140" s="14" t="s">
        <v>80</v>
      </c>
      <c r="AY140" s="165" t="s">
        <v>208</v>
      </c>
    </row>
    <row r="141" spans="2:65" s="1" customFormat="1" ht="16.5" customHeight="1">
      <c r="B141" s="33"/>
      <c r="C141" s="132" t="s">
        <v>297</v>
      </c>
      <c r="D141" s="132" t="s">
        <v>212</v>
      </c>
      <c r="E141" s="133" t="s">
        <v>684</v>
      </c>
      <c r="F141" s="134" t="s">
        <v>685</v>
      </c>
      <c r="G141" s="135" t="s">
        <v>682</v>
      </c>
      <c r="H141" s="136">
        <v>0.95</v>
      </c>
      <c r="I141" s="137"/>
      <c r="J141" s="138">
        <f>ROUND(I141*H141,2)</f>
        <v>0</v>
      </c>
      <c r="K141" s="134" t="s">
        <v>19</v>
      </c>
      <c r="L141" s="33"/>
      <c r="M141" s="139" t="s">
        <v>19</v>
      </c>
      <c r="N141" s="140" t="s">
        <v>45</v>
      </c>
      <c r="P141" s="141">
        <f>O141*H141</f>
        <v>0</v>
      </c>
      <c r="Q141" s="141">
        <v>0</v>
      </c>
      <c r="R141" s="141">
        <f>Q141*H141</f>
        <v>0</v>
      </c>
      <c r="S141" s="141">
        <v>0</v>
      </c>
      <c r="T141" s="142">
        <f>S141*H141</f>
        <v>0</v>
      </c>
      <c r="AR141" s="143" t="s">
        <v>112</v>
      </c>
      <c r="AT141" s="143" t="s">
        <v>212</v>
      </c>
      <c r="AU141" s="143" t="s">
        <v>80</v>
      </c>
      <c r="AY141" s="18" t="s">
        <v>208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8" t="s">
        <v>80</v>
      </c>
      <c r="BK141" s="144">
        <f>ROUND(I141*H141,2)</f>
        <v>0</v>
      </c>
      <c r="BL141" s="18" t="s">
        <v>112</v>
      </c>
      <c r="BM141" s="143" t="s">
        <v>686</v>
      </c>
    </row>
    <row r="142" spans="2:47" s="1" customFormat="1" ht="12">
      <c r="B142" s="33"/>
      <c r="D142" s="145" t="s">
        <v>218</v>
      </c>
      <c r="F142" s="146" t="s">
        <v>685</v>
      </c>
      <c r="I142" s="147"/>
      <c r="L142" s="33"/>
      <c r="M142" s="148"/>
      <c r="T142" s="54"/>
      <c r="AT142" s="18" t="s">
        <v>218</v>
      </c>
      <c r="AU142" s="18" t="s">
        <v>80</v>
      </c>
    </row>
    <row r="143" spans="2:51" s="13" customFormat="1" ht="12">
      <c r="B143" s="157"/>
      <c r="D143" s="145" t="s">
        <v>222</v>
      </c>
      <c r="E143" s="158" t="s">
        <v>19</v>
      </c>
      <c r="F143" s="159" t="s">
        <v>80</v>
      </c>
      <c r="H143" s="160">
        <v>1</v>
      </c>
      <c r="I143" s="161"/>
      <c r="L143" s="157"/>
      <c r="M143" s="162"/>
      <c r="T143" s="163"/>
      <c r="AT143" s="158" t="s">
        <v>222</v>
      </c>
      <c r="AU143" s="158" t="s">
        <v>80</v>
      </c>
      <c r="AV143" s="13" t="s">
        <v>82</v>
      </c>
      <c r="AW143" s="13" t="s">
        <v>35</v>
      </c>
      <c r="AX143" s="13" t="s">
        <v>74</v>
      </c>
      <c r="AY143" s="158" t="s">
        <v>208</v>
      </c>
    </row>
    <row r="144" spans="2:51" s="13" customFormat="1" ht="12">
      <c r="B144" s="157"/>
      <c r="D144" s="145" t="s">
        <v>222</v>
      </c>
      <c r="E144" s="158" t="s">
        <v>19</v>
      </c>
      <c r="F144" s="159" t="s">
        <v>3847</v>
      </c>
      <c r="H144" s="160">
        <v>-0.05</v>
      </c>
      <c r="I144" s="161"/>
      <c r="L144" s="157"/>
      <c r="M144" s="162"/>
      <c r="T144" s="163"/>
      <c r="AT144" s="158" t="s">
        <v>222</v>
      </c>
      <c r="AU144" s="158" t="s">
        <v>80</v>
      </c>
      <c r="AV144" s="13" t="s">
        <v>82</v>
      </c>
      <c r="AW144" s="13" t="s">
        <v>35</v>
      </c>
      <c r="AX144" s="13" t="s">
        <v>74</v>
      </c>
      <c r="AY144" s="158" t="s">
        <v>208</v>
      </c>
    </row>
    <row r="145" spans="2:51" s="14" customFormat="1" ht="12">
      <c r="B145" s="164"/>
      <c r="D145" s="145" t="s">
        <v>222</v>
      </c>
      <c r="E145" s="165" t="s">
        <v>19</v>
      </c>
      <c r="F145" s="166" t="s">
        <v>226</v>
      </c>
      <c r="H145" s="167">
        <v>0.95</v>
      </c>
      <c r="I145" s="168"/>
      <c r="L145" s="164"/>
      <c r="M145" s="169"/>
      <c r="T145" s="170"/>
      <c r="AT145" s="165" t="s">
        <v>222</v>
      </c>
      <c r="AU145" s="165" t="s">
        <v>80</v>
      </c>
      <c r="AV145" s="14" t="s">
        <v>112</v>
      </c>
      <c r="AW145" s="14" t="s">
        <v>35</v>
      </c>
      <c r="AX145" s="14" t="s">
        <v>80</v>
      </c>
      <c r="AY145" s="165" t="s">
        <v>208</v>
      </c>
    </row>
    <row r="146" spans="2:65" s="1" customFormat="1" ht="37.9" customHeight="1">
      <c r="B146" s="33"/>
      <c r="C146" s="132" t="s">
        <v>741</v>
      </c>
      <c r="D146" s="132" t="s">
        <v>212</v>
      </c>
      <c r="E146" s="133" t="s">
        <v>905</v>
      </c>
      <c r="F146" s="134" t="s">
        <v>3848</v>
      </c>
      <c r="G146" s="135" t="s">
        <v>654</v>
      </c>
      <c r="H146" s="136">
        <v>1</v>
      </c>
      <c r="I146" s="137"/>
      <c r="J146" s="138">
        <f>ROUND(I146*H146,2)</f>
        <v>0</v>
      </c>
      <c r="K146" s="134" t="s">
        <v>19</v>
      </c>
      <c r="L146" s="33"/>
      <c r="M146" s="139" t="s">
        <v>19</v>
      </c>
      <c r="N146" s="140" t="s">
        <v>45</v>
      </c>
      <c r="P146" s="141">
        <f>O146*H146</f>
        <v>0</v>
      </c>
      <c r="Q146" s="141">
        <v>0</v>
      </c>
      <c r="R146" s="141">
        <f>Q146*H146</f>
        <v>0</v>
      </c>
      <c r="S146" s="141">
        <v>0</v>
      </c>
      <c r="T146" s="142">
        <f>S146*H146</f>
        <v>0</v>
      </c>
      <c r="AR146" s="143" t="s">
        <v>112</v>
      </c>
      <c r="AT146" s="143" t="s">
        <v>212</v>
      </c>
      <c r="AU146" s="143" t="s">
        <v>80</v>
      </c>
      <c r="AY146" s="18" t="s">
        <v>208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8" t="s">
        <v>80</v>
      </c>
      <c r="BK146" s="144">
        <f>ROUND(I146*H146,2)</f>
        <v>0</v>
      </c>
      <c r="BL146" s="18" t="s">
        <v>112</v>
      </c>
      <c r="BM146" s="143" t="s">
        <v>3849</v>
      </c>
    </row>
    <row r="147" spans="2:47" s="1" customFormat="1" ht="19.5">
      <c r="B147" s="33"/>
      <c r="D147" s="145" t="s">
        <v>218</v>
      </c>
      <c r="F147" s="146" t="s">
        <v>3848</v>
      </c>
      <c r="I147" s="147"/>
      <c r="L147" s="33"/>
      <c r="M147" s="148"/>
      <c r="T147" s="54"/>
      <c r="AT147" s="18" t="s">
        <v>218</v>
      </c>
      <c r="AU147" s="18" t="s">
        <v>80</v>
      </c>
    </row>
    <row r="148" spans="2:65" s="1" customFormat="1" ht="16.5" customHeight="1">
      <c r="B148" s="33"/>
      <c r="C148" s="132" t="s">
        <v>913</v>
      </c>
      <c r="D148" s="132" t="s">
        <v>212</v>
      </c>
      <c r="E148" s="133" t="s">
        <v>907</v>
      </c>
      <c r="F148" s="134" t="s">
        <v>3850</v>
      </c>
      <c r="G148" s="135" t="s">
        <v>654</v>
      </c>
      <c r="H148" s="136">
        <v>1</v>
      </c>
      <c r="I148" s="137"/>
      <c r="J148" s="138">
        <f>ROUND(I148*H148,2)</f>
        <v>0</v>
      </c>
      <c r="K148" s="134" t="s">
        <v>19</v>
      </c>
      <c r="L148" s="33"/>
      <c r="M148" s="139" t="s">
        <v>19</v>
      </c>
      <c r="N148" s="140" t="s">
        <v>45</v>
      </c>
      <c r="P148" s="141">
        <f>O148*H148</f>
        <v>0</v>
      </c>
      <c r="Q148" s="141">
        <v>0</v>
      </c>
      <c r="R148" s="141">
        <f>Q148*H148</f>
        <v>0</v>
      </c>
      <c r="S148" s="141">
        <v>0</v>
      </c>
      <c r="T148" s="142">
        <f>S148*H148</f>
        <v>0</v>
      </c>
      <c r="AR148" s="143" t="s">
        <v>112</v>
      </c>
      <c r="AT148" s="143" t="s">
        <v>212</v>
      </c>
      <c r="AU148" s="143" t="s">
        <v>80</v>
      </c>
      <c r="AY148" s="18" t="s">
        <v>208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8" t="s">
        <v>80</v>
      </c>
      <c r="BK148" s="144">
        <f>ROUND(I148*H148,2)</f>
        <v>0</v>
      </c>
      <c r="BL148" s="18" t="s">
        <v>112</v>
      </c>
      <c r="BM148" s="143" t="s">
        <v>3851</v>
      </c>
    </row>
    <row r="149" spans="2:47" s="1" customFormat="1" ht="12">
      <c r="B149" s="33"/>
      <c r="D149" s="145" t="s">
        <v>218</v>
      </c>
      <c r="F149" s="146" t="s">
        <v>3850</v>
      </c>
      <c r="I149" s="147"/>
      <c r="L149" s="33"/>
      <c r="M149" s="148"/>
      <c r="T149" s="54"/>
      <c r="AT149" s="18" t="s">
        <v>218</v>
      </c>
      <c r="AU149" s="18" t="s">
        <v>80</v>
      </c>
    </row>
    <row r="150" spans="2:65" s="1" customFormat="1" ht="16.5" customHeight="1">
      <c r="B150" s="33"/>
      <c r="C150" s="132" t="s">
        <v>1220</v>
      </c>
      <c r="D150" s="132" t="s">
        <v>212</v>
      </c>
      <c r="E150" s="133" t="s">
        <v>909</v>
      </c>
      <c r="F150" s="134" t="s">
        <v>3852</v>
      </c>
      <c r="G150" s="135" t="s">
        <v>654</v>
      </c>
      <c r="H150" s="136">
        <v>1</v>
      </c>
      <c r="I150" s="137"/>
      <c r="J150" s="138">
        <f>ROUND(I150*H150,2)</f>
        <v>0</v>
      </c>
      <c r="K150" s="134" t="s">
        <v>19</v>
      </c>
      <c r="L150" s="33"/>
      <c r="M150" s="139" t="s">
        <v>19</v>
      </c>
      <c r="N150" s="140" t="s">
        <v>45</v>
      </c>
      <c r="P150" s="141">
        <f>O150*H150</f>
        <v>0</v>
      </c>
      <c r="Q150" s="141">
        <v>0</v>
      </c>
      <c r="R150" s="141">
        <f>Q150*H150</f>
        <v>0</v>
      </c>
      <c r="S150" s="141">
        <v>0</v>
      </c>
      <c r="T150" s="142">
        <f>S150*H150</f>
        <v>0</v>
      </c>
      <c r="AR150" s="143" t="s">
        <v>112</v>
      </c>
      <c r="AT150" s="143" t="s">
        <v>212</v>
      </c>
      <c r="AU150" s="143" t="s">
        <v>80</v>
      </c>
      <c r="AY150" s="18" t="s">
        <v>208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8" t="s">
        <v>80</v>
      </c>
      <c r="BK150" s="144">
        <f>ROUND(I150*H150,2)</f>
        <v>0</v>
      </c>
      <c r="BL150" s="18" t="s">
        <v>112</v>
      </c>
      <c r="BM150" s="143" t="s">
        <v>3853</v>
      </c>
    </row>
    <row r="151" spans="2:47" s="1" customFormat="1" ht="12">
      <c r="B151" s="33"/>
      <c r="D151" s="145" t="s">
        <v>218</v>
      </c>
      <c r="F151" s="146" t="s">
        <v>3852</v>
      </c>
      <c r="I151" s="147"/>
      <c r="L151" s="33"/>
      <c r="M151" s="148"/>
      <c r="T151" s="54"/>
      <c r="AT151" s="18" t="s">
        <v>218</v>
      </c>
      <c r="AU151" s="18" t="s">
        <v>80</v>
      </c>
    </row>
    <row r="152" spans="2:65" s="1" customFormat="1" ht="16.5" customHeight="1">
      <c r="B152" s="33"/>
      <c r="C152" s="132" t="s">
        <v>649</v>
      </c>
      <c r="D152" s="132" t="s">
        <v>212</v>
      </c>
      <c r="E152" s="133" t="s">
        <v>911</v>
      </c>
      <c r="F152" s="134" t="s">
        <v>3854</v>
      </c>
      <c r="G152" s="135" t="s">
        <v>654</v>
      </c>
      <c r="H152" s="136">
        <v>1</v>
      </c>
      <c r="I152" s="137"/>
      <c r="J152" s="138">
        <f>ROUND(I152*H152,2)</f>
        <v>0</v>
      </c>
      <c r="K152" s="134" t="s">
        <v>19</v>
      </c>
      <c r="L152" s="33"/>
      <c r="M152" s="139" t="s">
        <v>19</v>
      </c>
      <c r="N152" s="140" t="s">
        <v>45</v>
      </c>
      <c r="P152" s="141">
        <f>O152*H152</f>
        <v>0</v>
      </c>
      <c r="Q152" s="141">
        <v>0</v>
      </c>
      <c r="R152" s="141">
        <f>Q152*H152</f>
        <v>0</v>
      </c>
      <c r="S152" s="141">
        <v>0</v>
      </c>
      <c r="T152" s="142">
        <f>S152*H152</f>
        <v>0</v>
      </c>
      <c r="AR152" s="143" t="s">
        <v>112</v>
      </c>
      <c r="AT152" s="143" t="s">
        <v>212</v>
      </c>
      <c r="AU152" s="143" t="s">
        <v>80</v>
      </c>
      <c r="AY152" s="18" t="s">
        <v>208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8" t="s">
        <v>80</v>
      </c>
      <c r="BK152" s="144">
        <f>ROUND(I152*H152,2)</f>
        <v>0</v>
      </c>
      <c r="BL152" s="18" t="s">
        <v>112</v>
      </c>
      <c r="BM152" s="143" t="s">
        <v>3855</v>
      </c>
    </row>
    <row r="153" spans="2:47" s="1" customFormat="1" ht="12">
      <c r="B153" s="33"/>
      <c r="D153" s="145" t="s">
        <v>218</v>
      </c>
      <c r="F153" s="146" t="s">
        <v>3854</v>
      </c>
      <c r="I153" s="147"/>
      <c r="L153" s="33"/>
      <c r="M153" s="148"/>
      <c r="T153" s="54"/>
      <c r="AT153" s="18" t="s">
        <v>218</v>
      </c>
      <c r="AU153" s="18" t="s">
        <v>80</v>
      </c>
    </row>
    <row r="154" spans="2:63" s="11" customFormat="1" ht="25.9" customHeight="1">
      <c r="B154" s="120"/>
      <c r="D154" s="121" t="s">
        <v>73</v>
      </c>
      <c r="E154" s="122" t="s">
        <v>650</v>
      </c>
      <c r="F154" s="122" t="s">
        <v>3856</v>
      </c>
      <c r="I154" s="123"/>
      <c r="J154" s="124">
        <f>BK154</f>
        <v>0</v>
      </c>
      <c r="L154" s="120"/>
      <c r="M154" s="125"/>
      <c r="P154" s="126">
        <f>SUM(P155:P176)</f>
        <v>0</v>
      </c>
      <c r="R154" s="126">
        <f>SUM(R155:R176)</f>
        <v>0</v>
      </c>
      <c r="T154" s="127">
        <f>SUM(T155:T176)</f>
        <v>0</v>
      </c>
      <c r="AR154" s="121" t="s">
        <v>80</v>
      </c>
      <c r="AT154" s="128" t="s">
        <v>73</v>
      </c>
      <c r="AU154" s="128" t="s">
        <v>74</v>
      </c>
      <c r="AY154" s="121" t="s">
        <v>208</v>
      </c>
      <c r="BK154" s="129">
        <f>SUM(BK155:BK176)</f>
        <v>0</v>
      </c>
    </row>
    <row r="155" spans="2:65" s="1" customFormat="1" ht="16.5" customHeight="1">
      <c r="B155" s="33"/>
      <c r="C155" s="132" t="s">
        <v>7</v>
      </c>
      <c r="D155" s="132" t="s">
        <v>212</v>
      </c>
      <c r="E155" s="133" t="s">
        <v>671</v>
      </c>
      <c r="F155" s="134" t="s">
        <v>672</v>
      </c>
      <c r="G155" s="135" t="s">
        <v>654</v>
      </c>
      <c r="H155" s="136">
        <v>13</v>
      </c>
      <c r="I155" s="137"/>
      <c r="J155" s="138">
        <f>ROUND(I155*H155,2)</f>
        <v>0</v>
      </c>
      <c r="K155" s="134" t="s">
        <v>19</v>
      </c>
      <c r="L155" s="33"/>
      <c r="M155" s="139" t="s">
        <v>19</v>
      </c>
      <c r="N155" s="140" t="s">
        <v>45</v>
      </c>
      <c r="P155" s="141">
        <f>O155*H155</f>
        <v>0</v>
      </c>
      <c r="Q155" s="141">
        <v>0</v>
      </c>
      <c r="R155" s="141">
        <f>Q155*H155</f>
        <v>0</v>
      </c>
      <c r="S155" s="141">
        <v>0</v>
      </c>
      <c r="T155" s="142">
        <f>S155*H155</f>
        <v>0</v>
      </c>
      <c r="AR155" s="143" t="s">
        <v>112</v>
      </c>
      <c r="AT155" s="143" t="s">
        <v>212</v>
      </c>
      <c r="AU155" s="143" t="s">
        <v>80</v>
      </c>
      <c r="AY155" s="18" t="s">
        <v>208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8" t="s">
        <v>80</v>
      </c>
      <c r="BK155" s="144">
        <f>ROUND(I155*H155,2)</f>
        <v>0</v>
      </c>
      <c r="BL155" s="18" t="s">
        <v>112</v>
      </c>
      <c r="BM155" s="143" t="s">
        <v>3857</v>
      </c>
    </row>
    <row r="156" spans="2:47" s="1" customFormat="1" ht="12">
      <c r="B156" s="33"/>
      <c r="D156" s="145" t="s">
        <v>218</v>
      </c>
      <c r="F156" s="146" t="s">
        <v>674</v>
      </c>
      <c r="I156" s="147"/>
      <c r="L156" s="33"/>
      <c r="M156" s="148"/>
      <c r="T156" s="54"/>
      <c r="AT156" s="18" t="s">
        <v>218</v>
      </c>
      <c r="AU156" s="18" t="s">
        <v>80</v>
      </c>
    </row>
    <row r="157" spans="2:65" s="1" customFormat="1" ht="16.5" customHeight="1">
      <c r="B157" s="33"/>
      <c r="C157" s="132" t="s">
        <v>533</v>
      </c>
      <c r="D157" s="132" t="s">
        <v>212</v>
      </c>
      <c r="E157" s="133" t="s">
        <v>675</v>
      </c>
      <c r="F157" s="134" t="s">
        <v>676</v>
      </c>
      <c r="G157" s="135" t="s">
        <v>654</v>
      </c>
      <c r="H157" s="136">
        <v>4</v>
      </c>
      <c r="I157" s="137"/>
      <c r="J157" s="138">
        <f>ROUND(I157*H157,2)</f>
        <v>0</v>
      </c>
      <c r="K157" s="134" t="s">
        <v>19</v>
      </c>
      <c r="L157" s="33"/>
      <c r="M157" s="139" t="s">
        <v>19</v>
      </c>
      <c r="N157" s="140" t="s">
        <v>45</v>
      </c>
      <c r="P157" s="141">
        <f>O157*H157</f>
        <v>0</v>
      </c>
      <c r="Q157" s="141">
        <v>0</v>
      </c>
      <c r="R157" s="141">
        <f>Q157*H157</f>
        <v>0</v>
      </c>
      <c r="S157" s="141">
        <v>0</v>
      </c>
      <c r="T157" s="142">
        <f>S157*H157</f>
        <v>0</v>
      </c>
      <c r="AR157" s="143" t="s">
        <v>112</v>
      </c>
      <c r="AT157" s="143" t="s">
        <v>212</v>
      </c>
      <c r="AU157" s="143" t="s">
        <v>80</v>
      </c>
      <c r="AY157" s="18" t="s">
        <v>208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8" t="s">
        <v>80</v>
      </c>
      <c r="BK157" s="144">
        <f>ROUND(I157*H157,2)</f>
        <v>0</v>
      </c>
      <c r="BL157" s="18" t="s">
        <v>112</v>
      </c>
      <c r="BM157" s="143" t="s">
        <v>3858</v>
      </c>
    </row>
    <row r="158" spans="2:47" s="1" customFormat="1" ht="12">
      <c r="B158" s="33"/>
      <c r="D158" s="145" t="s">
        <v>218</v>
      </c>
      <c r="F158" s="146" t="s">
        <v>678</v>
      </c>
      <c r="I158" s="147"/>
      <c r="L158" s="33"/>
      <c r="M158" s="148"/>
      <c r="T158" s="54"/>
      <c r="AT158" s="18" t="s">
        <v>218</v>
      </c>
      <c r="AU158" s="18" t="s">
        <v>80</v>
      </c>
    </row>
    <row r="159" spans="2:65" s="1" customFormat="1" ht="16.5" customHeight="1">
      <c r="B159" s="33"/>
      <c r="C159" s="132" t="s">
        <v>1430</v>
      </c>
      <c r="D159" s="132" t="s">
        <v>212</v>
      </c>
      <c r="E159" s="133" t="s">
        <v>925</v>
      </c>
      <c r="F159" s="134" t="s">
        <v>3837</v>
      </c>
      <c r="G159" s="135" t="s">
        <v>654</v>
      </c>
      <c r="H159" s="136">
        <v>4</v>
      </c>
      <c r="I159" s="137"/>
      <c r="J159" s="138">
        <f>ROUND(I159*H159,2)</f>
        <v>0</v>
      </c>
      <c r="K159" s="134" t="s">
        <v>19</v>
      </c>
      <c r="L159" s="33"/>
      <c r="M159" s="139" t="s">
        <v>19</v>
      </c>
      <c r="N159" s="140" t="s">
        <v>45</v>
      </c>
      <c r="P159" s="141">
        <f>O159*H159</f>
        <v>0</v>
      </c>
      <c r="Q159" s="141">
        <v>0</v>
      </c>
      <c r="R159" s="141">
        <f>Q159*H159</f>
        <v>0</v>
      </c>
      <c r="S159" s="141">
        <v>0</v>
      </c>
      <c r="T159" s="142">
        <f>S159*H159</f>
        <v>0</v>
      </c>
      <c r="AR159" s="143" t="s">
        <v>112</v>
      </c>
      <c r="AT159" s="143" t="s">
        <v>212</v>
      </c>
      <c r="AU159" s="143" t="s">
        <v>80</v>
      </c>
      <c r="AY159" s="18" t="s">
        <v>208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8" t="s">
        <v>80</v>
      </c>
      <c r="BK159" s="144">
        <f>ROUND(I159*H159,2)</f>
        <v>0</v>
      </c>
      <c r="BL159" s="18" t="s">
        <v>112</v>
      </c>
      <c r="BM159" s="143" t="s">
        <v>3859</v>
      </c>
    </row>
    <row r="160" spans="2:47" s="1" customFormat="1" ht="12">
      <c r="B160" s="33"/>
      <c r="D160" s="145" t="s">
        <v>218</v>
      </c>
      <c r="F160" s="146" t="s">
        <v>3839</v>
      </c>
      <c r="I160" s="147"/>
      <c r="L160" s="33"/>
      <c r="M160" s="148"/>
      <c r="T160" s="54"/>
      <c r="AT160" s="18" t="s">
        <v>218</v>
      </c>
      <c r="AU160" s="18" t="s">
        <v>80</v>
      </c>
    </row>
    <row r="161" spans="2:65" s="1" customFormat="1" ht="16.5" customHeight="1">
      <c r="B161" s="33"/>
      <c r="C161" s="132" t="s">
        <v>919</v>
      </c>
      <c r="D161" s="132" t="s">
        <v>212</v>
      </c>
      <c r="E161" s="133" t="s">
        <v>928</v>
      </c>
      <c r="F161" s="134" t="s">
        <v>3840</v>
      </c>
      <c r="G161" s="135" t="s">
        <v>654</v>
      </c>
      <c r="H161" s="136">
        <v>2</v>
      </c>
      <c r="I161" s="137"/>
      <c r="J161" s="138">
        <f>ROUND(I161*H161,2)</f>
        <v>0</v>
      </c>
      <c r="K161" s="134" t="s">
        <v>19</v>
      </c>
      <c r="L161" s="33"/>
      <c r="M161" s="139" t="s">
        <v>19</v>
      </c>
      <c r="N161" s="140" t="s">
        <v>45</v>
      </c>
      <c r="P161" s="141">
        <f>O161*H161</f>
        <v>0</v>
      </c>
      <c r="Q161" s="141">
        <v>0</v>
      </c>
      <c r="R161" s="141">
        <f>Q161*H161</f>
        <v>0</v>
      </c>
      <c r="S161" s="141">
        <v>0</v>
      </c>
      <c r="T161" s="142">
        <f>S161*H161</f>
        <v>0</v>
      </c>
      <c r="AR161" s="143" t="s">
        <v>112</v>
      </c>
      <c r="AT161" s="143" t="s">
        <v>212</v>
      </c>
      <c r="AU161" s="143" t="s">
        <v>80</v>
      </c>
      <c r="AY161" s="18" t="s">
        <v>208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8" t="s">
        <v>80</v>
      </c>
      <c r="BK161" s="144">
        <f>ROUND(I161*H161,2)</f>
        <v>0</v>
      </c>
      <c r="BL161" s="18" t="s">
        <v>112</v>
      </c>
      <c r="BM161" s="143" t="s">
        <v>3860</v>
      </c>
    </row>
    <row r="162" spans="2:47" s="1" customFormat="1" ht="12">
      <c r="B162" s="33"/>
      <c r="D162" s="145" t="s">
        <v>218</v>
      </c>
      <c r="F162" s="146" t="s">
        <v>3842</v>
      </c>
      <c r="I162" s="147"/>
      <c r="L162" s="33"/>
      <c r="M162" s="148"/>
      <c r="T162" s="54"/>
      <c r="AT162" s="18" t="s">
        <v>218</v>
      </c>
      <c r="AU162" s="18" t="s">
        <v>80</v>
      </c>
    </row>
    <row r="163" spans="2:65" s="1" customFormat="1" ht="16.5" customHeight="1">
      <c r="B163" s="33"/>
      <c r="C163" s="132" t="s">
        <v>1039</v>
      </c>
      <c r="D163" s="132" t="s">
        <v>212</v>
      </c>
      <c r="E163" s="133" t="s">
        <v>930</v>
      </c>
      <c r="F163" s="134" t="s">
        <v>3843</v>
      </c>
      <c r="G163" s="135" t="s">
        <v>654</v>
      </c>
      <c r="H163" s="136">
        <v>1</v>
      </c>
      <c r="I163" s="137"/>
      <c r="J163" s="138">
        <f>ROUND(I163*H163,2)</f>
        <v>0</v>
      </c>
      <c r="K163" s="134" t="s">
        <v>19</v>
      </c>
      <c r="L163" s="33"/>
      <c r="M163" s="139" t="s">
        <v>19</v>
      </c>
      <c r="N163" s="140" t="s">
        <v>45</v>
      </c>
      <c r="P163" s="141">
        <f>O163*H163</f>
        <v>0</v>
      </c>
      <c r="Q163" s="141">
        <v>0</v>
      </c>
      <c r="R163" s="141">
        <f>Q163*H163</f>
        <v>0</v>
      </c>
      <c r="S163" s="141">
        <v>0</v>
      </c>
      <c r="T163" s="142">
        <f>S163*H163</f>
        <v>0</v>
      </c>
      <c r="AR163" s="143" t="s">
        <v>112</v>
      </c>
      <c r="AT163" s="143" t="s">
        <v>212</v>
      </c>
      <c r="AU163" s="143" t="s">
        <v>80</v>
      </c>
      <c r="AY163" s="18" t="s">
        <v>208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8" t="s">
        <v>80</v>
      </c>
      <c r="BK163" s="144">
        <f>ROUND(I163*H163,2)</f>
        <v>0</v>
      </c>
      <c r="BL163" s="18" t="s">
        <v>112</v>
      </c>
      <c r="BM163" s="143" t="s">
        <v>3861</v>
      </c>
    </row>
    <row r="164" spans="2:47" s="1" customFormat="1" ht="12">
      <c r="B164" s="33"/>
      <c r="D164" s="145" t="s">
        <v>218</v>
      </c>
      <c r="F164" s="146" t="s">
        <v>3843</v>
      </c>
      <c r="I164" s="147"/>
      <c r="L164" s="33"/>
      <c r="M164" s="148"/>
      <c r="T164" s="54"/>
      <c r="AT164" s="18" t="s">
        <v>218</v>
      </c>
      <c r="AU164" s="18" t="s">
        <v>80</v>
      </c>
    </row>
    <row r="165" spans="2:65" s="1" customFormat="1" ht="16.5" customHeight="1">
      <c r="B165" s="33"/>
      <c r="C165" s="132" t="s">
        <v>921</v>
      </c>
      <c r="D165" s="132" t="s">
        <v>212</v>
      </c>
      <c r="E165" s="133" t="s">
        <v>932</v>
      </c>
      <c r="F165" s="134" t="s">
        <v>3845</v>
      </c>
      <c r="G165" s="135" t="s">
        <v>654</v>
      </c>
      <c r="H165" s="136">
        <v>6</v>
      </c>
      <c r="I165" s="137"/>
      <c r="J165" s="138">
        <f>ROUND(I165*H165,2)</f>
        <v>0</v>
      </c>
      <c r="K165" s="134" t="s">
        <v>19</v>
      </c>
      <c r="L165" s="33"/>
      <c r="M165" s="139" t="s">
        <v>19</v>
      </c>
      <c r="N165" s="140" t="s">
        <v>45</v>
      </c>
      <c r="P165" s="141">
        <f>O165*H165</f>
        <v>0</v>
      </c>
      <c r="Q165" s="141">
        <v>0</v>
      </c>
      <c r="R165" s="141">
        <f>Q165*H165</f>
        <v>0</v>
      </c>
      <c r="S165" s="141">
        <v>0</v>
      </c>
      <c r="T165" s="142">
        <f>S165*H165</f>
        <v>0</v>
      </c>
      <c r="AR165" s="143" t="s">
        <v>112</v>
      </c>
      <c r="AT165" s="143" t="s">
        <v>212</v>
      </c>
      <c r="AU165" s="143" t="s">
        <v>80</v>
      </c>
      <c r="AY165" s="18" t="s">
        <v>208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8" t="s">
        <v>80</v>
      </c>
      <c r="BK165" s="144">
        <f>ROUND(I165*H165,2)</f>
        <v>0</v>
      </c>
      <c r="BL165" s="18" t="s">
        <v>112</v>
      </c>
      <c r="BM165" s="143" t="s">
        <v>3862</v>
      </c>
    </row>
    <row r="166" spans="2:47" s="1" customFormat="1" ht="12">
      <c r="B166" s="33"/>
      <c r="D166" s="145" t="s">
        <v>218</v>
      </c>
      <c r="F166" s="146" t="s">
        <v>3845</v>
      </c>
      <c r="I166" s="147"/>
      <c r="L166" s="33"/>
      <c r="M166" s="148"/>
      <c r="T166" s="54"/>
      <c r="AT166" s="18" t="s">
        <v>218</v>
      </c>
      <c r="AU166" s="18" t="s">
        <v>80</v>
      </c>
    </row>
    <row r="167" spans="2:65" s="1" customFormat="1" ht="16.5" customHeight="1">
      <c r="B167" s="33"/>
      <c r="C167" s="132" t="s">
        <v>1127</v>
      </c>
      <c r="D167" s="132" t="s">
        <v>212</v>
      </c>
      <c r="E167" s="133" t="s">
        <v>680</v>
      </c>
      <c r="F167" s="134" t="s">
        <v>681</v>
      </c>
      <c r="G167" s="135" t="s">
        <v>682</v>
      </c>
      <c r="H167" s="136">
        <v>1</v>
      </c>
      <c r="I167" s="137"/>
      <c r="J167" s="138">
        <f>ROUND(I167*H167,2)</f>
        <v>0</v>
      </c>
      <c r="K167" s="134" t="s">
        <v>19</v>
      </c>
      <c r="L167" s="33"/>
      <c r="M167" s="139" t="s">
        <v>19</v>
      </c>
      <c r="N167" s="140" t="s">
        <v>45</v>
      </c>
      <c r="P167" s="141">
        <f>O167*H167</f>
        <v>0</v>
      </c>
      <c r="Q167" s="141">
        <v>0</v>
      </c>
      <c r="R167" s="141">
        <f>Q167*H167</f>
        <v>0</v>
      </c>
      <c r="S167" s="141">
        <v>0</v>
      </c>
      <c r="T167" s="142">
        <f>S167*H167</f>
        <v>0</v>
      </c>
      <c r="AR167" s="143" t="s">
        <v>112</v>
      </c>
      <c r="AT167" s="143" t="s">
        <v>212</v>
      </c>
      <c r="AU167" s="143" t="s">
        <v>80</v>
      </c>
      <c r="AY167" s="18" t="s">
        <v>208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18" t="s">
        <v>80</v>
      </c>
      <c r="BK167" s="144">
        <f>ROUND(I167*H167,2)</f>
        <v>0</v>
      </c>
      <c r="BL167" s="18" t="s">
        <v>112</v>
      </c>
      <c r="BM167" s="143" t="s">
        <v>3863</v>
      </c>
    </row>
    <row r="168" spans="2:47" s="1" customFormat="1" ht="12">
      <c r="B168" s="33"/>
      <c r="D168" s="145" t="s">
        <v>218</v>
      </c>
      <c r="F168" s="146" t="s">
        <v>681</v>
      </c>
      <c r="I168" s="147"/>
      <c r="L168" s="33"/>
      <c r="M168" s="148"/>
      <c r="T168" s="54"/>
      <c r="AT168" s="18" t="s">
        <v>218</v>
      </c>
      <c r="AU168" s="18" t="s">
        <v>80</v>
      </c>
    </row>
    <row r="169" spans="2:65" s="1" customFormat="1" ht="16.5" customHeight="1">
      <c r="B169" s="33"/>
      <c r="C169" s="132" t="s">
        <v>924</v>
      </c>
      <c r="D169" s="132" t="s">
        <v>212</v>
      </c>
      <c r="E169" s="133" t="s">
        <v>684</v>
      </c>
      <c r="F169" s="134" t="s">
        <v>685</v>
      </c>
      <c r="G169" s="135" t="s">
        <v>682</v>
      </c>
      <c r="H169" s="136">
        <v>1</v>
      </c>
      <c r="I169" s="137"/>
      <c r="J169" s="138">
        <f>ROUND(I169*H169,2)</f>
        <v>0</v>
      </c>
      <c r="K169" s="134" t="s">
        <v>19</v>
      </c>
      <c r="L169" s="33"/>
      <c r="M169" s="139" t="s">
        <v>19</v>
      </c>
      <c r="N169" s="140" t="s">
        <v>45</v>
      </c>
      <c r="P169" s="141">
        <f>O169*H169</f>
        <v>0</v>
      </c>
      <c r="Q169" s="141">
        <v>0</v>
      </c>
      <c r="R169" s="141">
        <f>Q169*H169</f>
        <v>0</v>
      </c>
      <c r="S169" s="141">
        <v>0</v>
      </c>
      <c r="T169" s="142">
        <f>S169*H169</f>
        <v>0</v>
      </c>
      <c r="AR169" s="143" t="s">
        <v>112</v>
      </c>
      <c r="AT169" s="143" t="s">
        <v>212</v>
      </c>
      <c r="AU169" s="143" t="s">
        <v>80</v>
      </c>
      <c r="AY169" s="18" t="s">
        <v>208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8" t="s">
        <v>80</v>
      </c>
      <c r="BK169" s="144">
        <f>ROUND(I169*H169,2)</f>
        <v>0</v>
      </c>
      <c r="BL169" s="18" t="s">
        <v>112</v>
      </c>
      <c r="BM169" s="143" t="s">
        <v>3864</v>
      </c>
    </row>
    <row r="170" spans="2:47" s="1" customFormat="1" ht="12">
      <c r="B170" s="33"/>
      <c r="D170" s="145" t="s">
        <v>218</v>
      </c>
      <c r="F170" s="146" t="s">
        <v>685</v>
      </c>
      <c r="I170" s="147"/>
      <c r="L170" s="33"/>
      <c r="M170" s="148"/>
      <c r="T170" s="54"/>
      <c r="AT170" s="18" t="s">
        <v>218</v>
      </c>
      <c r="AU170" s="18" t="s">
        <v>80</v>
      </c>
    </row>
    <row r="171" spans="2:65" s="1" customFormat="1" ht="37.9" customHeight="1">
      <c r="B171" s="33"/>
      <c r="C171" s="132" t="s">
        <v>1463</v>
      </c>
      <c r="D171" s="132" t="s">
        <v>212</v>
      </c>
      <c r="E171" s="133" t="s">
        <v>938</v>
      </c>
      <c r="F171" s="134" t="s">
        <v>3865</v>
      </c>
      <c r="G171" s="135" t="s">
        <v>654</v>
      </c>
      <c r="H171" s="136">
        <v>1</v>
      </c>
      <c r="I171" s="137"/>
      <c r="J171" s="138">
        <f>ROUND(I171*H171,2)</f>
        <v>0</v>
      </c>
      <c r="K171" s="134" t="s">
        <v>19</v>
      </c>
      <c r="L171" s="33"/>
      <c r="M171" s="139" t="s">
        <v>19</v>
      </c>
      <c r="N171" s="140" t="s">
        <v>45</v>
      </c>
      <c r="P171" s="141">
        <f>O171*H171</f>
        <v>0</v>
      </c>
      <c r="Q171" s="141">
        <v>0</v>
      </c>
      <c r="R171" s="141">
        <f>Q171*H171</f>
        <v>0</v>
      </c>
      <c r="S171" s="141">
        <v>0</v>
      </c>
      <c r="T171" s="142">
        <f>S171*H171</f>
        <v>0</v>
      </c>
      <c r="AR171" s="143" t="s">
        <v>112</v>
      </c>
      <c r="AT171" s="143" t="s">
        <v>212</v>
      </c>
      <c r="AU171" s="143" t="s">
        <v>80</v>
      </c>
      <c r="AY171" s="18" t="s">
        <v>208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8" t="s">
        <v>80</v>
      </c>
      <c r="BK171" s="144">
        <f>ROUND(I171*H171,2)</f>
        <v>0</v>
      </c>
      <c r="BL171" s="18" t="s">
        <v>112</v>
      </c>
      <c r="BM171" s="143" t="s">
        <v>3866</v>
      </c>
    </row>
    <row r="172" spans="2:47" s="1" customFormat="1" ht="19.5">
      <c r="B172" s="33"/>
      <c r="D172" s="145" t="s">
        <v>218</v>
      </c>
      <c r="F172" s="146" t="s">
        <v>3865</v>
      </c>
      <c r="I172" s="147"/>
      <c r="L172" s="33"/>
      <c r="M172" s="148"/>
      <c r="T172" s="54"/>
      <c r="AT172" s="18" t="s">
        <v>218</v>
      </c>
      <c r="AU172" s="18" t="s">
        <v>80</v>
      </c>
    </row>
    <row r="173" spans="2:65" s="1" customFormat="1" ht="16.5" customHeight="1">
      <c r="B173" s="33"/>
      <c r="C173" s="132" t="s">
        <v>927</v>
      </c>
      <c r="D173" s="132" t="s">
        <v>212</v>
      </c>
      <c r="E173" s="133" t="s">
        <v>941</v>
      </c>
      <c r="F173" s="134" t="s">
        <v>3867</v>
      </c>
      <c r="G173" s="135" t="s">
        <v>654</v>
      </c>
      <c r="H173" s="136">
        <v>1</v>
      </c>
      <c r="I173" s="137"/>
      <c r="J173" s="138">
        <f>ROUND(I173*H173,2)</f>
        <v>0</v>
      </c>
      <c r="K173" s="134" t="s">
        <v>19</v>
      </c>
      <c r="L173" s="33"/>
      <c r="M173" s="139" t="s">
        <v>19</v>
      </c>
      <c r="N173" s="140" t="s">
        <v>45</v>
      </c>
      <c r="P173" s="141">
        <f>O173*H173</f>
        <v>0</v>
      </c>
      <c r="Q173" s="141">
        <v>0</v>
      </c>
      <c r="R173" s="141">
        <f>Q173*H173</f>
        <v>0</v>
      </c>
      <c r="S173" s="141">
        <v>0</v>
      </c>
      <c r="T173" s="142">
        <f>S173*H173</f>
        <v>0</v>
      </c>
      <c r="AR173" s="143" t="s">
        <v>112</v>
      </c>
      <c r="AT173" s="143" t="s">
        <v>212</v>
      </c>
      <c r="AU173" s="143" t="s">
        <v>80</v>
      </c>
      <c r="AY173" s="18" t="s">
        <v>208</v>
      </c>
      <c r="BE173" s="144">
        <f>IF(N173="základní",J173,0)</f>
        <v>0</v>
      </c>
      <c r="BF173" s="144">
        <f>IF(N173="snížená",J173,0)</f>
        <v>0</v>
      </c>
      <c r="BG173" s="144">
        <f>IF(N173="zákl. přenesená",J173,0)</f>
        <v>0</v>
      </c>
      <c r="BH173" s="144">
        <f>IF(N173="sníž. přenesená",J173,0)</f>
        <v>0</v>
      </c>
      <c r="BI173" s="144">
        <f>IF(N173="nulová",J173,0)</f>
        <v>0</v>
      </c>
      <c r="BJ173" s="18" t="s">
        <v>80</v>
      </c>
      <c r="BK173" s="144">
        <f>ROUND(I173*H173,2)</f>
        <v>0</v>
      </c>
      <c r="BL173" s="18" t="s">
        <v>112</v>
      </c>
      <c r="BM173" s="143" t="s">
        <v>3868</v>
      </c>
    </row>
    <row r="174" spans="2:47" s="1" customFormat="1" ht="12">
      <c r="B174" s="33"/>
      <c r="D174" s="145" t="s">
        <v>218</v>
      </c>
      <c r="F174" s="146" t="s">
        <v>3867</v>
      </c>
      <c r="I174" s="147"/>
      <c r="L174" s="33"/>
      <c r="M174" s="148"/>
      <c r="T174" s="54"/>
      <c r="AT174" s="18" t="s">
        <v>218</v>
      </c>
      <c r="AU174" s="18" t="s">
        <v>80</v>
      </c>
    </row>
    <row r="175" spans="2:65" s="1" customFormat="1" ht="16.5" customHeight="1">
      <c r="B175" s="33"/>
      <c r="C175" s="132" t="s">
        <v>1477</v>
      </c>
      <c r="D175" s="132" t="s">
        <v>212</v>
      </c>
      <c r="E175" s="133" t="s">
        <v>944</v>
      </c>
      <c r="F175" s="134" t="s">
        <v>3869</v>
      </c>
      <c r="G175" s="135" t="s">
        <v>654</v>
      </c>
      <c r="H175" s="136">
        <v>1</v>
      </c>
      <c r="I175" s="137"/>
      <c r="J175" s="138">
        <f>ROUND(I175*H175,2)</f>
        <v>0</v>
      </c>
      <c r="K175" s="134" t="s">
        <v>19</v>
      </c>
      <c r="L175" s="33"/>
      <c r="M175" s="139" t="s">
        <v>19</v>
      </c>
      <c r="N175" s="140" t="s">
        <v>45</v>
      </c>
      <c r="P175" s="141">
        <f>O175*H175</f>
        <v>0</v>
      </c>
      <c r="Q175" s="141">
        <v>0</v>
      </c>
      <c r="R175" s="141">
        <f>Q175*H175</f>
        <v>0</v>
      </c>
      <c r="S175" s="141">
        <v>0</v>
      </c>
      <c r="T175" s="142">
        <f>S175*H175</f>
        <v>0</v>
      </c>
      <c r="AR175" s="143" t="s">
        <v>112</v>
      </c>
      <c r="AT175" s="143" t="s">
        <v>212</v>
      </c>
      <c r="AU175" s="143" t="s">
        <v>80</v>
      </c>
      <c r="AY175" s="18" t="s">
        <v>208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18" t="s">
        <v>80</v>
      </c>
      <c r="BK175" s="144">
        <f>ROUND(I175*H175,2)</f>
        <v>0</v>
      </c>
      <c r="BL175" s="18" t="s">
        <v>112</v>
      </c>
      <c r="BM175" s="143" t="s">
        <v>3870</v>
      </c>
    </row>
    <row r="176" spans="2:47" s="1" customFormat="1" ht="12">
      <c r="B176" s="33"/>
      <c r="D176" s="145" t="s">
        <v>218</v>
      </c>
      <c r="F176" s="146" t="s">
        <v>3869</v>
      </c>
      <c r="I176" s="147"/>
      <c r="L176" s="33"/>
      <c r="M176" s="148"/>
      <c r="T176" s="54"/>
      <c r="AT176" s="18" t="s">
        <v>218</v>
      </c>
      <c r="AU176" s="18" t="s">
        <v>80</v>
      </c>
    </row>
    <row r="177" spans="2:63" s="11" customFormat="1" ht="25.9" customHeight="1">
      <c r="B177" s="120"/>
      <c r="D177" s="121" t="s">
        <v>73</v>
      </c>
      <c r="E177" s="122" t="s">
        <v>3789</v>
      </c>
      <c r="F177" s="122" t="s">
        <v>3871</v>
      </c>
      <c r="I177" s="123"/>
      <c r="J177" s="124">
        <f>BK177</f>
        <v>0</v>
      </c>
      <c r="L177" s="120"/>
      <c r="M177" s="125"/>
      <c r="P177" s="126">
        <f>SUM(P178:P199)</f>
        <v>0</v>
      </c>
      <c r="R177" s="126">
        <f>SUM(R178:R199)</f>
        <v>0</v>
      </c>
      <c r="T177" s="127">
        <f>SUM(T178:T199)</f>
        <v>0</v>
      </c>
      <c r="AR177" s="121" t="s">
        <v>80</v>
      </c>
      <c r="AT177" s="128" t="s">
        <v>73</v>
      </c>
      <c r="AU177" s="128" t="s">
        <v>74</v>
      </c>
      <c r="AY177" s="121" t="s">
        <v>208</v>
      </c>
      <c r="BK177" s="129">
        <f>SUM(BK178:BK199)</f>
        <v>0</v>
      </c>
    </row>
    <row r="178" spans="2:65" s="1" customFormat="1" ht="16.5" customHeight="1">
      <c r="B178" s="33"/>
      <c r="C178" s="132" t="s">
        <v>304</v>
      </c>
      <c r="D178" s="132" t="s">
        <v>212</v>
      </c>
      <c r="E178" s="133" t="s">
        <v>671</v>
      </c>
      <c r="F178" s="134" t="s">
        <v>672</v>
      </c>
      <c r="G178" s="135" t="s">
        <v>654</v>
      </c>
      <c r="H178" s="136">
        <v>10</v>
      </c>
      <c r="I178" s="137"/>
      <c r="J178" s="138">
        <f>ROUND(I178*H178,2)</f>
        <v>0</v>
      </c>
      <c r="K178" s="134" t="s">
        <v>19</v>
      </c>
      <c r="L178" s="33"/>
      <c r="M178" s="139" t="s">
        <v>19</v>
      </c>
      <c r="N178" s="140" t="s">
        <v>45</v>
      </c>
      <c r="P178" s="141">
        <f>O178*H178</f>
        <v>0</v>
      </c>
      <c r="Q178" s="141">
        <v>0</v>
      </c>
      <c r="R178" s="141">
        <f>Q178*H178</f>
        <v>0</v>
      </c>
      <c r="S178" s="141">
        <v>0</v>
      </c>
      <c r="T178" s="142">
        <f>S178*H178</f>
        <v>0</v>
      </c>
      <c r="AR178" s="143" t="s">
        <v>112</v>
      </c>
      <c r="AT178" s="143" t="s">
        <v>212</v>
      </c>
      <c r="AU178" s="143" t="s">
        <v>80</v>
      </c>
      <c r="AY178" s="18" t="s">
        <v>208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8" t="s">
        <v>80</v>
      </c>
      <c r="BK178" s="144">
        <f>ROUND(I178*H178,2)</f>
        <v>0</v>
      </c>
      <c r="BL178" s="18" t="s">
        <v>112</v>
      </c>
      <c r="BM178" s="143" t="s">
        <v>3872</v>
      </c>
    </row>
    <row r="179" spans="2:47" s="1" customFormat="1" ht="12">
      <c r="B179" s="33"/>
      <c r="D179" s="145" t="s">
        <v>218</v>
      </c>
      <c r="F179" s="146" t="s">
        <v>674</v>
      </c>
      <c r="I179" s="147"/>
      <c r="L179" s="33"/>
      <c r="M179" s="148"/>
      <c r="T179" s="54"/>
      <c r="AT179" s="18" t="s">
        <v>218</v>
      </c>
      <c r="AU179" s="18" t="s">
        <v>80</v>
      </c>
    </row>
    <row r="180" spans="2:65" s="1" customFormat="1" ht="16.5" customHeight="1">
      <c r="B180" s="33"/>
      <c r="C180" s="132" t="s">
        <v>545</v>
      </c>
      <c r="D180" s="132" t="s">
        <v>212</v>
      </c>
      <c r="E180" s="133" t="s">
        <v>675</v>
      </c>
      <c r="F180" s="134" t="s">
        <v>676</v>
      </c>
      <c r="G180" s="135" t="s">
        <v>654</v>
      </c>
      <c r="H180" s="136">
        <v>4</v>
      </c>
      <c r="I180" s="137"/>
      <c r="J180" s="138">
        <f>ROUND(I180*H180,2)</f>
        <v>0</v>
      </c>
      <c r="K180" s="134" t="s">
        <v>19</v>
      </c>
      <c r="L180" s="33"/>
      <c r="M180" s="139" t="s">
        <v>19</v>
      </c>
      <c r="N180" s="140" t="s">
        <v>45</v>
      </c>
      <c r="P180" s="141">
        <f>O180*H180</f>
        <v>0</v>
      </c>
      <c r="Q180" s="141">
        <v>0</v>
      </c>
      <c r="R180" s="141">
        <f>Q180*H180</f>
        <v>0</v>
      </c>
      <c r="S180" s="141">
        <v>0</v>
      </c>
      <c r="T180" s="142">
        <f>S180*H180</f>
        <v>0</v>
      </c>
      <c r="AR180" s="143" t="s">
        <v>112</v>
      </c>
      <c r="AT180" s="143" t="s">
        <v>212</v>
      </c>
      <c r="AU180" s="143" t="s">
        <v>80</v>
      </c>
      <c r="AY180" s="18" t="s">
        <v>208</v>
      </c>
      <c r="BE180" s="144">
        <f>IF(N180="základní",J180,0)</f>
        <v>0</v>
      </c>
      <c r="BF180" s="144">
        <f>IF(N180="snížená",J180,0)</f>
        <v>0</v>
      </c>
      <c r="BG180" s="144">
        <f>IF(N180="zákl. přenesená",J180,0)</f>
        <v>0</v>
      </c>
      <c r="BH180" s="144">
        <f>IF(N180="sníž. přenesená",J180,0)</f>
        <v>0</v>
      </c>
      <c r="BI180" s="144">
        <f>IF(N180="nulová",J180,0)</f>
        <v>0</v>
      </c>
      <c r="BJ180" s="18" t="s">
        <v>80</v>
      </c>
      <c r="BK180" s="144">
        <f>ROUND(I180*H180,2)</f>
        <v>0</v>
      </c>
      <c r="BL180" s="18" t="s">
        <v>112</v>
      </c>
      <c r="BM180" s="143" t="s">
        <v>3873</v>
      </c>
    </row>
    <row r="181" spans="2:47" s="1" customFormat="1" ht="12">
      <c r="B181" s="33"/>
      <c r="D181" s="145" t="s">
        <v>218</v>
      </c>
      <c r="F181" s="146" t="s">
        <v>678</v>
      </c>
      <c r="I181" s="147"/>
      <c r="L181" s="33"/>
      <c r="M181" s="148"/>
      <c r="T181" s="54"/>
      <c r="AT181" s="18" t="s">
        <v>218</v>
      </c>
      <c r="AU181" s="18" t="s">
        <v>80</v>
      </c>
    </row>
    <row r="182" spans="2:65" s="1" customFormat="1" ht="16.5" customHeight="1">
      <c r="B182" s="33"/>
      <c r="C182" s="132" t="s">
        <v>550</v>
      </c>
      <c r="D182" s="132" t="s">
        <v>212</v>
      </c>
      <c r="E182" s="133" t="s">
        <v>925</v>
      </c>
      <c r="F182" s="134" t="s">
        <v>3837</v>
      </c>
      <c r="G182" s="135" t="s">
        <v>654</v>
      </c>
      <c r="H182" s="136">
        <v>4</v>
      </c>
      <c r="I182" s="137"/>
      <c r="J182" s="138">
        <f>ROUND(I182*H182,2)</f>
        <v>0</v>
      </c>
      <c r="K182" s="134" t="s">
        <v>19</v>
      </c>
      <c r="L182" s="33"/>
      <c r="M182" s="139" t="s">
        <v>19</v>
      </c>
      <c r="N182" s="140" t="s">
        <v>45</v>
      </c>
      <c r="P182" s="141">
        <f>O182*H182</f>
        <v>0</v>
      </c>
      <c r="Q182" s="141">
        <v>0</v>
      </c>
      <c r="R182" s="141">
        <f>Q182*H182</f>
        <v>0</v>
      </c>
      <c r="S182" s="141">
        <v>0</v>
      </c>
      <c r="T182" s="142">
        <f>S182*H182</f>
        <v>0</v>
      </c>
      <c r="AR182" s="143" t="s">
        <v>112</v>
      </c>
      <c r="AT182" s="143" t="s">
        <v>212</v>
      </c>
      <c r="AU182" s="143" t="s">
        <v>80</v>
      </c>
      <c r="AY182" s="18" t="s">
        <v>208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8" t="s">
        <v>80</v>
      </c>
      <c r="BK182" s="144">
        <f>ROUND(I182*H182,2)</f>
        <v>0</v>
      </c>
      <c r="BL182" s="18" t="s">
        <v>112</v>
      </c>
      <c r="BM182" s="143" t="s">
        <v>3874</v>
      </c>
    </row>
    <row r="183" spans="2:47" s="1" customFormat="1" ht="12">
      <c r="B183" s="33"/>
      <c r="D183" s="145" t="s">
        <v>218</v>
      </c>
      <c r="F183" s="146" t="s">
        <v>3839</v>
      </c>
      <c r="I183" s="147"/>
      <c r="L183" s="33"/>
      <c r="M183" s="148"/>
      <c r="T183" s="54"/>
      <c r="AT183" s="18" t="s">
        <v>218</v>
      </c>
      <c r="AU183" s="18" t="s">
        <v>80</v>
      </c>
    </row>
    <row r="184" spans="2:65" s="1" customFormat="1" ht="16.5" customHeight="1">
      <c r="B184" s="33"/>
      <c r="C184" s="132" t="s">
        <v>558</v>
      </c>
      <c r="D184" s="132" t="s">
        <v>212</v>
      </c>
      <c r="E184" s="133" t="s">
        <v>928</v>
      </c>
      <c r="F184" s="134" t="s">
        <v>3840</v>
      </c>
      <c r="G184" s="135" t="s">
        <v>654</v>
      </c>
      <c r="H184" s="136">
        <v>2</v>
      </c>
      <c r="I184" s="137"/>
      <c r="J184" s="138">
        <f>ROUND(I184*H184,2)</f>
        <v>0</v>
      </c>
      <c r="K184" s="134" t="s">
        <v>19</v>
      </c>
      <c r="L184" s="33"/>
      <c r="M184" s="139" t="s">
        <v>19</v>
      </c>
      <c r="N184" s="140" t="s">
        <v>45</v>
      </c>
      <c r="P184" s="141">
        <f>O184*H184</f>
        <v>0</v>
      </c>
      <c r="Q184" s="141">
        <v>0</v>
      </c>
      <c r="R184" s="141">
        <f>Q184*H184</f>
        <v>0</v>
      </c>
      <c r="S184" s="141">
        <v>0</v>
      </c>
      <c r="T184" s="142">
        <f>S184*H184</f>
        <v>0</v>
      </c>
      <c r="AR184" s="143" t="s">
        <v>112</v>
      </c>
      <c r="AT184" s="143" t="s">
        <v>212</v>
      </c>
      <c r="AU184" s="143" t="s">
        <v>80</v>
      </c>
      <c r="AY184" s="18" t="s">
        <v>208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18" t="s">
        <v>80</v>
      </c>
      <c r="BK184" s="144">
        <f>ROUND(I184*H184,2)</f>
        <v>0</v>
      </c>
      <c r="BL184" s="18" t="s">
        <v>112</v>
      </c>
      <c r="BM184" s="143" t="s">
        <v>3875</v>
      </c>
    </row>
    <row r="185" spans="2:47" s="1" customFormat="1" ht="12">
      <c r="B185" s="33"/>
      <c r="D185" s="145" t="s">
        <v>218</v>
      </c>
      <c r="F185" s="146" t="s">
        <v>3842</v>
      </c>
      <c r="I185" s="147"/>
      <c r="L185" s="33"/>
      <c r="M185" s="148"/>
      <c r="T185" s="54"/>
      <c r="AT185" s="18" t="s">
        <v>218</v>
      </c>
      <c r="AU185" s="18" t="s">
        <v>80</v>
      </c>
    </row>
    <row r="186" spans="2:65" s="1" customFormat="1" ht="16.5" customHeight="1">
      <c r="B186" s="33"/>
      <c r="C186" s="132" t="s">
        <v>934</v>
      </c>
      <c r="D186" s="132" t="s">
        <v>212</v>
      </c>
      <c r="E186" s="133" t="s">
        <v>930</v>
      </c>
      <c r="F186" s="134" t="s">
        <v>3843</v>
      </c>
      <c r="G186" s="135" t="s">
        <v>654</v>
      </c>
      <c r="H186" s="136">
        <v>1</v>
      </c>
      <c r="I186" s="137"/>
      <c r="J186" s="138">
        <f>ROUND(I186*H186,2)</f>
        <v>0</v>
      </c>
      <c r="K186" s="134" t="s">
        <v>19</v>
      </c>
      <c r="L186" s="33"/>
      <c r="M186" s="139" t="s">
        <v>19</v>
      </c>
      <c r="N186" s="140" t="s">
        <v>45</v>
      </c>
      <c r="P186" s="141">
        <f>O186*H186</f>
        <v>0</v>
      </c>
      <c r="Q186" s="141">
        <v>0</v>
      </c>
      <c r="R186" s="141">
        <f>Q186*H186</f>
        <v>0</v>
      </c>
      <c r="S186" s="141">
        <v>0</v>
      </c>
      <c r="T186" s="142">
        <f>S186*H186</f>
        <v>0</v>
      </c>
      <c r="AR186" s="143" t="s">
        <v>112</v>
      </c>
      <c r="AT186" s="143" t="s">
        <v>212</v>
      </c>
      <c r="AU186" s="143" t="s">
        <v>80</v>
      </c>
      <c r="AY186" s="18" t="s">
        <v>208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18" t="s">
        <v>80</v>
      </c>
      <c r="BK186" s="144">
        <f>ROUND(I186*H186,2)</f>
        <v>0</v>
      </c>
      <c r="BL186" s="18" t="s">
        <v>112</v>
      </c>
      <c r="BM186" s="143" t="s">
        <v>3876</v>
      </c>
    </row>
    <row r="187" spans="2:47" s="1" customFormat="1" ht="12">
      <c r="B187" s="33"/>
      <c r="D187" s="145" t="s">
        <v>218</v>
      </c>
      <c r="F187" s="146" t="s">
        <v>3843</v>
      </c>
      <c r="I187" s="147"/>
      <c r="L187" s="33"/>
      <c r="M187" s="148"/>
      <c r="T187" s="54"/>
      <c r="AT187" s="18" t="s">
        <v>218</v>
      </c>
      <c r="AU187" s="18" t="s">
        <v>80</v>
      </c>
    </row>
    <row r="188" spans="2:65" s="1" customFormat="1" ht="16.5" customHeight="1">
      <c r="B188" s="33"/>
      <c r="C188" s="132" t="s">
        <v>1812</v>
      </c>
      <c r="D188" s="132" t="s">
        <v>212</v>
      </c>
      <c r="E188" s="133" t="s">
        <v>932</v>
      </c>
      <c r="F188" s="134" t="s">
        <v>3845</v>
      </c>
      <c r="G188" s="135" t="s">
        <v>654</v>
      </c>
      <c r="H188" s="136">
        <v>6</v>
      </c>
      <c r="I188" s="137"/>
      <c r="J188" s="138">
        <f>ROUND(I188*H188,2)</f>
        <v>0</v>
      </c>
      <c r="K188" s="134" t="s">
        <v>19</v>
      </c>
      <c r="L188" s="33"/>
      <c r="M188" s="139" t="s">
        <v>19</v>
      </c>
      <c r="N188" s="140" t="s">
        <v>45</v>
      </c>
      <c r="P188" s="141">
        <f>O188*H188</f>
        <v>0</v>
      </c>
      <c r="Q188" s="141">
        <v>0</v>
      </c>
      <c r="R188" s="141">
        <f>Q188*H188</f>
        <v>0</v>
      </c>
      <c r="S188" s="141">
        <v>0</v>
      </c>
      <c r="T188" s="142">
        <f>S188*H188</f>
        <v>0</v>
      </c>
      <c r="AR188" s="143" t="s">
        <v>112</v>
      </c>
      <c r="AT188" s="143" t="s">
        <v>212</v>
      </c>
      <c r="AU188" s="143" t="s">
        <v>80</v>
      </c>
      <c r="AY188" s="18" t="s">
        <v>208</v>
      </c>
      <c r="BE188" s="144">
        <f>IF(N188="základní",J188,0)</f>
        <v>0</v>
      </c>
      <c r="BF188" s="144">
        <f>IF(N188="snížená",J188,0)</f>
        <v>0</v>
      </c>
      <c r="BG188" s="144">
        <f>IF(N188="zákl. přenesená",J188,0)</f>
        <v>0</v>
      </c>
      <c r="BH188" s="144">
        <f>IF(N188="sníž. přenesená",J188,0)</f>
        <v>0</v>
      </c>
      <c r="BI188" s="144">
        <f>IF(N188="nulová",J188,0)</f>
        <v>0</v>
      </c>
      <c r="BJ188" s="18" t="s">
        <v>80</v>
      </c>
      <c r="BK188" s="144">
        <f>ROUND(I188*H188,2)</f>
        <v>0</v>
      </c>
      <c r="BL188" s="18" t="s">
        <v>112</v>
      </c>
      <c r="BM188" s="143" t="s">
        <v>3877</v>
      </c>
    </row>
    <row r="189" spans="2:47" s="1" customFormat="1" ht="12">
      <c r="B189" s="33"/>
      <c r="D189" s="145" t="s">
        <v>218</v>
      </c>
      <c r="F189" s="146" t="s">
        <v>3845</v>
      </c>
      <c r="I189" s="147"/>
      <c r="L189" s="33"/>
      <c r="M189" s="148"/>
      <c r="T189" s="54"/>
      <c r="AT189" s="18" t="s">
        <v>218</v>
      </c>
      <c r="AU189" s="18" t="s">
        <v>80</v>
      </c>
    </row>
    <row r="190" spans="2:65" s="1" customFormat="1" ht="16.5" customHeight="1">
      <c r="B190" s="33"/>
      <c r="C190" s="132" t="s">
        <v>936</v>
      </c>
      <c r="D190" s="132" t="s">
        <v>212</v>
      </c>
      <c r="E190" s="133" t="s">
        <v>680</v>
      </c>
      <c r="F190" s="134" t="s">
        <v>681</v>
      </c>
      <c r="G190" s="135" t="s">
        <v>682</v>
      </c>
      <c r="H190" s="136">
        <v>1</v>
      </c>
      <c r="I190" s="137"/>
      <c r="J190" s="138">
        <f>ROUND(I190*H190,2)</f>
        <v>0</v>
      </c>
      <c r="K190" s="134" t="s">
        <v>19</v>
      </c>
      <c r="L190" s="33"/>
      <c r="M190" s="139" t="s">
        <v>19</v>
      </c>
      <c r="N190" s="140" t="s">
        <v>45</v>
      </c>
      <c r="P190" s="141">
        <f>O190*H190</f>
        <v>0</v>
      </c>
      <c r="Q190" s="141">
        <v>0</v>
      </c>
      <c r="R190" s="141">
        <f>Q190*H190</f>
        <v>0</v>
      </c>
      <c r="S190" s="141">
        <v>0</v>
      </c>
      <c r="T190" s="142">
        <f>S190*H190</f>
        <v>0</v>
      </c>
      <c r="AR190" s="143" t="s">
        <v>112</v>
      </c>
      <c r="AT190" s="143" t="s">
        <v>212</v>
      </c>
      <c r="AU190" s="143" t="s">
        <v>80</v>
      </c>
      <c r="AY190" s="18" t="s">
        <v>208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8" t="s">
        <v>80</v>
      </c>
      <c r="BK190" s="144">
        <f>ROUND(I190*H190,2)</f>
        <v>0</v>
      </c>
      <c r="BL190" s="18" t="s">
        <v>112</v>
      </c>
      <c r="BM190" s="143" t="s">
        <v>3878</v>
      </c>
    </row>
    <row r="191" spans="2:47" s="1" customFormat="1" ht="12">
      <c r="B191" s="33"/>
      <c r="D191" s="145" t="s">
        <v>218</v>
      </c>
      <c r="F191" s="146" t="s">
        <v>681</v>
      </c>
      <c r="I191" s="147"/>
      <c r="L191" s="33"/>
      <c r="M191" s="148"/>
      <c r="T191" s="54"/>
      <c r="AT191" s="18" t="s">
        <v>218</v>
      </c>
      <c r="AU191" s="18" t="s">
        <v>80</v>
      </c>
    </row>
    <row r="192" spans="2:65" s="1" customFormat="1" ht="16.5" customHeight="1">
      <c r="B192" s="33"/>
      <c r="C192" s="132" t="s">
        <v>565</v>
      </c>
      <c r="D192" s="132" t="s">
        <v>212</v>
      </c>
      <c r="E192" s="133" t="s">
        <v>684</v>
      </c>
      <c r="F192" s="134" t="s">
        <v>685</v>
      </c>
      <c r="G192" s="135" t="s">
        <v>682</v>
      </c>
      <c r="H192" s="136">
        <v>1</v>
      </c>
      <c r="I192" s="137"/>
      <c r="J192" s="138">
        <f>ROUND(I192*H192,2)</f>
        <v>0</v>
      </c>
      <c r="K192" s="134" t="s">
        <v>19</v>
      </c>
      <c r="L192" s="33"/>
      <c r="M192" s="139" t="s">
        <v>19</v>
      </c>
      <c r="N192" s="140" t="s">
        <v>45</v>
      </c>
      <c r="P192" s="141">
        <f>O192*H192</f>
        <v>0</v>
      </c>
      <c r="Q192" s="141">
        <v>0</v>
      </c>
      <c r="R192" s="141">
        <f>Q192*H192</f>
        <v>0</v>
      </c>
      <c r="S192" s="141">
        <v>0</v>
      </c>
      <c r="T192" s="142">
        <f>S192*H192</f>
        <v>0</v>
      </c>
      <c r="AR192" s="143" t="s">
        <v>112</v>
      </c>
      <c r="AT192" s="143" t="s">
        <v>212</v>
      </c>
      <c r="AU192" s="143" t="s">
        <v>80</v>
      </c>
      <c r="AY192" s="18" t="s">
        <v>208</v>
      </c>
      <c r="BE192" s="144">
        <f>IF(N192="základní",J192,0)</f>
        <v>0</v>
      </c>
      <c r="BF192" s="144">
        <f>IF(N192="snížená",J192,0)</f>
        <v>0</v>
      </c>
      <c r="BG192" s="144">
        <f>IF(N192="zákl. přenesená",J192,0)</f>
        <v>0</v>
      </c>
      <c r="BH192" s="144">
        <f>IF(N192="sníž. přenesená",J192,0)</f>
        <v>0</v>
      </c>
      <c r="BI192" s="144">
        <f>IF(N192="nulová",J192,0)</f>
        <v>0</v>
      </c>
      <c r="BJ192" s="18" t="s">
        <v>80</v>
      </c>
      <c r="BK192" s="144">
        <f>ROUND(I192*H192,2)</f>
        <v>0</v>
      </c>
      <c r="BL192" s="18" t="s">
        <v>112</v>
      </c>
      <c r="BM192" s="143" t="s">
        <v>3879</v>
      </c>
    </row>
    <row r="193" spans="2:47" s="1" customFormat="1" ht="12">
      <c r="B193" s="33"/>
      <c r="D193" s="145" t="s">
        <v>218</v>
      </c>
      <c r="F193" s="146" t="s">
        <v>685</v>
      </c>
      <c r="I193" s="147"/>
      <c r="L193" s="33"/>
      <c r="M193" s="148"/>
      <c r="T193" s="54"/>
      <c r="AT193" s="18" t="s">
        <v>218</v>
      </c>
      <c r="AU193" s="18" t="s">
        <v>80</v>
      </c>
    </row>
    <row r="194" spans="2:65" s="1" customFormat="1" ht="37.9" customHeight="1">
      <c r="B194" s="33"/>
      <c r="C194" s="132" t="s">
        <v>875</v>
      </c>
      <c r="D194" s="132" t="s">
        <v>212</v>
      </c>
      <c r="E194" s="133" t="s">
        <v>938</v>
      </c>
      <c r="F194" s="134" t="s">
        <v>3865</v>
      </c>
      <c r="G194" s="135" t="s">
        <v>654</v>
      </c>
      <c r="H194" s="136">
        <v>1</v>
      </c>
      <c r="I194" s="137"/>
      <c r="J194" s="138">
        <f>ROUND(I194*H194,2)</f>
        <v>0</v>
      </c>
      <c r="K194" s="134" t="s">
        <v>19</v>
      </c>
      <c r="L194" s="33"/>
      <c r="M194" s="139" t="s">
        <v>19</v>
      </c>
      <c r="N194" s="140" t="s">
        <v>45</v>
      </c>
      <c r="P194" s="141">
        <f>O194*H194</f>
        <v>0</v>
      </c>
      <c r="Q194" s="141">
        <v>0</v>
      </c>
      <c r="R194" s="141">
        <f>Q194*H194</f>
        <v>0</v>
      </c>
      <c r="S194" s="141">
        <v>0</v>
      </c>
      <c r="T194" s="142">
        <f>S194*H194</f>
        <v>0</v>
      </c>
      <c r="AR194" s="143" t="s">
        <v>112</v>
      </c>
      <c r="AT194" s="143" t="s">
        <v>212</v>
      </c>
      <c r="AU194" s="143" t="s">
        <v>80</v>
      </c>
      <c r="AY194" s="18" t="s">
        <v>208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18" t="s">
        <v>80</v>
      </c>
      <c r="BK194" s="144">
        <f>ROUND(I194*H194,2)</f>
        <v>0</v>
      </c>
      <c r="BL194" s="18" t="s">
        <v>112</v>
      </c>
      <c r="BM194" s="143" t="s">
        <v>3880</v>
      </c>
    </row>
    <row r="195" spans="2:47" s="1" customFormat="1" ht="19.5">
      <c r="B195" s="33"/>
      <c r="D195" s="145" t="s">
        <v>218</v>
      </c>
      <c r="F195" s="146" t="s">
        <v>3865</v>
      </c>
      <c r="I195" s="147"/>
      <c r="L195" s="33"/>
      <c r="M195" s="148"/>
      <c r="T195" s="54"/>
      <c r="AT195" s="18" t="s">
        <v>218</v>
      </c>
      <c r="AU195" s="18" t="s">
        <v>80</v>
      </c>
    </row>
    <row r="196" spans="2:65" s="1" customFormat="1" ht="16.5" customHeight="1">
      <c r="B196" s="33"/>
      <c r="C196" s="132" t="s">
        <v>1834</v>
      </c>
      <c r="D196" s="132" t="s">
        <v>212</v>
      </c>
      <c r="E196" s="133" t="s">
        <v>941</v>
      </c>
      <c r="F196" s="134" t="s">
        <v>3867</v>
      </c>
      <c r="G196" s="135" t="s">
        <v>654</v>
      </c>
      <c r="H196" s="136">
        <v>1</v>
      </c>
      <c r="I196" s="137"/>
      <c r="J196" s="138">
        <f>ROUND(I196*H196,2)</f>
        <v>0</v>
      </c>
      <c r="K196" s="134" t="s">
        <v>19</v>
      </c>
      <c r="L196" s="33"/>
      <c r="M196" s="139" t="s">
        <v>19</v>
      </c>
      <c r="N196" s="140" t="s">
        <v>45</v>
      </c>
      <c r="P196" s="141">
        <f>O196*H196</f>
        <v>0</v>
      </c>
      <c r="Q196" s="141">
        <v>0</v>
      </c>
      <c r="R196" s="141">
        <f>Q196*H196</f>
        <v>0</v>
      </c>
      <c r="S196" s="141">
        <v>0</v>
      </c>
      <c r="T196" s="142">
        <f>S196*H196</f>
        <v>0</v>
      </c>
      <c r="AR196" s="143" t="s">
        <v>112</v>
      </c>
      <c r="AT196" s="143" t="s">
        <v>212</v>
      </c>
      <c r="AU196" s="143" t="s">
        <v>80</v>
      </c>
      <c r="AY196" s="18" t="s">
        <v>208</v>
      </c>
      <c r="BE196" s="144">
        <f>IF(N196="základní",J196,0)</f>
        <v>0</v>
      </c>
      <c r="BF196" s="144">
        <f>IF(N196="snížená",J196,0)</f>
        <v>0</v>
      </c>
      <c r="BG196" s="144">
        <f>IF(N196="zákl. přenesená",J196,0)</f>
        <v>0</v>
      </c>
      <c r="BH196" s="144">
        <f>IF(N196="sníž. přenesená",J196,0)</f>
        <v>0</v>
      </c>
      <c r="BI196" s="144">
        <f>IF(N196="nulová",J196,0)</f>
        <v>0</v>
      </c>
      <c r="BJ196" s="18" t="s">
        <v>80</v>
      </c>
      <c r="BK196" s="144">
        <f>ROUND(I196*H196,2)</f>
        <v>0</v>
      </c>
      <c r="BL196" s="18" t="s">
        <v>112</v>
      </c>
      <c r="BM196" s="143" t="s">
        <v>3881</v>
      </c>
    </row>
    <row r="197" spans="2:47" s="1" customFormat="1" ht="12">
      <c r="B197" s="33"/>
      <c r="D197" s="145" t="s">
        <v>218</v>
      </c>
      <c r="F197" s="146" t="s">
        <v>3867</v>
      </c>
      <c r="I197" s="147"/>
      <c r="L197" s="33"/>
      <c r="M197" s="148"/>
      <c r="T197" s="54"/>
      <c r="AT197" s="18" t="s">
        <v>218</v>
      </c>
      <c r="AU197" s="18" t="s">
        <v>80</v>
      </c>
    </row>
    <row r="198" spans="2:65" s="1" customFormat="1" ht="16.5" customHeight="1">
      <c r="B198" s="33"/>
      <c r="C198" s="132" t="s">
        <v>940</v>
      </c>
      <c r="D198" s="132" t="s">
        <v>212</v>
      </c>
      <c r="E198" s="133" t="s">
        <v>944</v>
      </c>
      <c r="F198" s="134" t="s">
        <v>3869</v>
      </c>
      <c r="G198" s="135" t="s">
        <v>654</v>
      </c>
      <c r="H198" s="136">
        <v>1</v>
      </c>
      <c r="I198" s="137"/>
      <c r="J198" s="138">
        <f>ROUND(I198*H198,2)</f>
        <v>0</v>
      </c>
      <c r="K198" s="134" t="s">
        <v>19</v>
      </c>
      <c r="L198" s="33"/>
      <c r="M198" s="139" t="s">
        <v>19</v>
      </c>
      <c r="N198" s="140" t="s">
        <v>45</v>
      </c>
      <c r="P198" s="141">
        <f>O198*H198</f>
        <v>0</v>
      </c>
      <c r="Q198" s="141">
        <v>0</v>
      </c>
      <c r="R198" s="141">
        <f>Q198*H198</f>
        <v>0</v>
      </c>
      <c r="S198" s="141">
        <v>0</v>
      </c>
      <c r="T198" s="142">
        <f>S198*H198</f>
        <v>0</v>
      </c>
      <c r="AR198" s="143" t="s">
        <v>112</v>
      </c>
      <c r="AT198" s="143" t="s">
        <v>212</v>
      </c>
      <c r="AU198" s="143" t="s">
        <v>80</v>
      </c>
      <c r="AY198" s="18" t="s">
        <v>208</v>
      </c>
      <c r="BE198" s="144">
        <f>IF(N198="základní",J198,0)</f>
        <v>0</v>
      </c>
      <c r="BF198" s="144">
        <f>IF(N198="snížená",J198,0)</f>
        <v>0</v>
      </c>
      <c r="BG198" s="144">
        <f>IF(N198="zákl. přenesená",J198,0)</f>
        <v>0</v>
      </c>
      <c r="BH198" s="144">
        <f>IF(N198="sníž. přenesená",J198,0)</f>
        <v>0</v>
      </c>
      <c r="BI198" s="144">
        <f>IF(N198="nulová",J198,0)</f>
        <v>0</v>
      </c>
      <c r="BJ198" s="18" t="s">
        <v>80</v>
      </c>
      <c r="BK198" s="144">
        <f>ROUND(I198*H198,2)</f>
        <v>0</v>
      </c>
      <c r="BL198" s="18" t="s">
        <v>112</v>
      </c>
      <c r="BM198" s="143" t="s">
        <v>3882</v>
      </c>
    </row>
    <row r="199" spans="2:47" s="1" customFormat="1" ht="12">
      <c r="B199" s="33"/>
      <c r="D199" s="145" t="s">
        <v>218</v>
      </c>
      <c r="F199" s="146" t="s">
        <v>3869</v>
      </c>
      <c r="I199" s="147"/>
      <c r="L199" s="33"/>
      <c r="M199" s="148"/>
      <c r="T199" s="54"/>
      <c r="AT199" s="18" t="s">
        <v>218</v>
      </c>
      <c r="AU199" s="18" t="s">
        <v>80</v>
      </c>
    </row>
    <row r="200" spans="2:63" s="11" customFormat="1" ht="25.9" customHeight="1">
      <c r="B200" s="120"/>
      <c r="D200" s="121" t="s">
        <v>73</v>
      </c>
      <c r="E200" s="122" t="s">
        <v>687</v>
      </c>
      <c r="F200" s="122" t="s">
        <v>688</v>
      </c>
      <c r="I200" s="123"/>
      <c r="J200" s="124">
        <f>BK200</f>
        <v>0</v>
      </c>
      <c r="L200" s="120"/>
      <c r="M200" s="125"/>
      <c r="P200" s="126">
        <f>SUM(P201:P279)</f>
        <v>0</v>
      </c>
      <c r="R200" s="126">
        <f>SUM(R201:R279)</f>
        <v>0</v>
      </c>
      <c r="T200" s="127">
        <f>SUM(T201:T279)</f>
        <v>0</v>
      </c>
      <c r="AR200" s="121" t="s">
        <v>80</v>
      </c>
      <c r="AT200" s="128" t="s">
        <v>73</v>
      </c>
      <c r="AU200" s="128" t="s">
        <v>74</v>
      </c>
      <c r="AY200" s="121" t="s">
        <v>208</v>
      </c>
      <c r="BK200" s="129">
        <f>SUM(BK201:BK279)</f>
        <v>0</v>
      </c>
    </row>
    <row r="201" spans="2:65" s="1" customFormat="1" ht="16.5" customHeight="1">
      <c r="B201" s="33"/>
      <c r="C201" s="132" t="s">
        <v>571</v>
      </c>
      <c r="D201" s="132" t="s">
        <v>212</v>
      </c>
      <c r="E201" s="133" t="s">
        <v>947</v>
      </c>
      <c r="F201" s="134" t="s">
        <v>3883</v>
      </c>
      <c r="G201" s="135" t="s">
        <v>654</v>
      </c>
      <c r="H201" s="136">
        <v>15</v>
      </c>
      <c r="I201" s="137"/>
      <c r="J201" s="138">
        <f>ROUND(I201*H201,2)</f>
        <v>0</v>
      </c>
      <c r="K201" s="134" t="s">
        <v>19</v>
      </c>
      <c r="L201" s="33"/>
      <c r="M201" s="139" t="s">
        <v>19</v>
      </c>
      <c r="N201" s="140" t="s">
        <v>45</v>
      </c>
      <c r="P201" s="141">
        <f>O201*H201</f>
        <v>0</v>
      </c>
      <c r="Q201" s="141">
        <v>0</v>
      </c>
      <c r="R201" s="141">
        <f>Q201*H201</f>
        <v>0</v>
      </c>
      <c r="S201" s="141">
        <v>0</v>
      </c>
      <c r="T201" s="142">
        <f>S201*H201</f>
        <v>0</v>
      </c>
      <c r="AR201" s="143" t="s">
        <v>112</v>
      </c>
      <c r="AT201" s="143" t="s">
        <v>212</v>
      </c>
      <c r="AU201" s="143" t="s">
        <v>80</v>
      </c>
      <c r="AY201" s="18" t="s">
        <v>208</v>
      </c>
      <c r="BE201" s="144">
        <f>IF(N201="základní",J201,0)</f>
        <v>0</v>
      </c>
      <c r="BF201" s="144">
        <f>IF(N201="snížená",J201,0)</f>
        <v>0</v>
      </c>
      <c r="BG201" s="144">
        <f>IF(N201="zákl. přenesená",J201,0)</f>
        <v>0</v>
      </c>
      <c r="BH201" s="144">
        <f>IF(N201="sníž. přenesená",J201,0)</f>
        <v>0</v>
      </c>
      <c r="BI201" s="144">
        <f>IF(N201="nulová",J201,0)</f>
        <v>0</v>
      </c>
      <c r="BJ201" s="18" t="s">
        <v>80</v>
      </c>
      <c r="BK201" s="144">
        <f>ROUND(I201*H201,2)</f>
        <v>0</v>
      </c>
      <c r="BL201" s="18" t="s">
        <v>112</v>
      </c>
      <c r="BM201" s="143" t="s">
        <v>3884</v>
      </c>
    </row>
    <row r="202" spans="2:47" s="1" customFormat="1" ht="12">
      <c r="B202" s="33"/>
      <c r="D202" s="145" t="s">
        <v>218</v>
      </c>
      <c r="F202" s="146" t="s">
        <v>3883</v>
      </c>
      <c r="I202" s="147"/>
      <c r="L202" s="33"/>
      <c r="M202" s="148"/>
      <c r="T202" s="54"/>
      <c r="AT202" s="18" t="s">
        <v>218</v>
      </c>
      <c r="AU202" s="18" t="s">
        <v>80</v>
      </c>
    </row>
    <row r="203" spans="2:65" s="1" customFormat="1" ht="16.5" customHeight="1">
      <c r="B203" s="33"/>
      <c r="C203" s="132" t="s">
        <v>577</v>
      </c>
      <c r="D203" s="132" t="s">
        <v>212</v>
      </c>
      <c r="E203" s="133" t="s">
        <v>949</v>
      </c>
      <c r="F203" s="134" t="s">
        <v>3885</v>
      </c>
      <c r="G203" s="135" t="s">
        <v>654</v>
      </c>
      <c r="H203" s="136">
        <v>10</v>
      </c>
      <c r="I203" s="137"/>
      <c r="J203" s="138">
        <f>ROUND(I203*H203,2)</f>
        <v>0</v>
      </c>
      <c r="K203" s="134" t="s">
        <v>19</v>
      </c>
      <c r="L203" s="33"/>
      <c r="M203" s="139" t="s">
        <v>19</v>
      </c>
      <c r="N203" s="140" t="s">
        <v>45</v>
      </c>
      <c r="P203" s="141">
        <f>O203*H203</f>
        <v>0</v>
      </c>
      <c r="Q203" s="141">
        <v>0</v>
      </c>
      <c r="R203" s="141">
        <f>Q203*H203</f>
        <v>0</v>
      </c>
      <c r="S203" s="141">
        <v>0</v>
      </c>
      <c r="T203" s="142">
        <f>S203*H203</f>
        <v>0</v>
      </c>
      <c r="AR203" s="143" t="s">
        <v>112</v>
      </c>
      <c r="AT203" s="143" t="s">
        <v>212</v>
      </c>
      <c r="AU203" s="143" t="s">
        <v>80</v>
      </c>
      <c r="AY203" s="18" t="s">
        <v>208</v>
      </c>
      <c r="BE203" s="144">
        <f>IF(N203="základní",J203,0)</f>
        <v>0</v>
      </c>
      <c r="BF203" s="144">
        <f>IF(N203="snížená",J203,0)</f>
        <v>0</v>
      </c>
      <c r="BG203" s="144">
        <f>IF(N203="zákl. přenesená",J203,0)</f>
        <v>0</v>
      </c>
      <c r="BH203" s="144">
        <f>IF(N203="sníž. přenesená",J203,0)</f>
        <v>0</v>
      </c>
      <c r="BI203" s="144">
        <f>IF(N203="nulová",J203,0)</f>
        <v>0</v>
      </c>
      <c r="BJ203" s="18" t="s">
        <v>80</v>
      </c>
      <c r="BK203" s="144">
        <f>ROUND(I203*H203,2)</f>
        <v>0</v>
      </c>
      <c r="BL203" s="18" t="s">
        <v>112</v>
      </c>
      <c r="BM203" s="143" t="s">
        <v>3886</v>
      </c>
    </row>
    <row r="204" spans="2:47" s="1" customFormat="1" ht="12">
      <c r="B204" s="33"/>
      <c r="D204" s="145" t="s">
        <v>218</v>
      </c>
      <c r="F204" s="146" t="s">
        <v>3885</v>
      </c>
      <c r="I204" s="147"/>
      <c r="L204" s="33"/>
      <c r="M204" s="148"/>
      <c r="T204" s="54"/>
      <c r="AT204" s="18" t="s">
        <v>218</v>
      </c>
      <c r="AU204" s="18" t="s">
        <v>80</v>
      </c>
    </row>
    <row r="205" spans="2:65" s="1" customFormat="1" ht="16.5" customHeight="1">
      <c r="B205" s="33"/>
      <c r="C205" s="132" t="s">
        <v>580</v>
      </c>
      <c r="D205" s="132" t="s">
        <v>212</v>
      </c>
      <c r="E205" s="133" t="s">
        <v>689</v>
      </c>
      <c r="F205" s="134" t="s">
        <v>690</v>
      </c>
      <c r="G205" s="135" t="s">
        <v>654</v>
      </c>
      <c r="H205" s="136">
        <v>7</v>
      </c>
      <c r="I205" s="137"/>
      <c r="J205" s="138">
        <f>ROUND(I205*H205,2)</f>
        <v>0</v>
      </c>
      <c r="K205" s="134" t="s">
        <v>19</v>
      </c>
      <c r="L205" s="33"/>
      <c r="M205" s="139" t="s">
        <v>19</v>
      </c>
      <c r="N205" s="140" t="s">
        <v>45</v>
      </c>
      <c r="P205" s="141">
        <f>O205*H205</f>
        <v>0</v>
      </c>
      <c r="Q205" s="141">
        <v>0</v>
      </c>
      <c r="R205" s="141">
        <f>Q205*H205</f>
        <v>0</v>
      </c>
      <c r="S205" s="141">
        <v>0</v>
      </c>
      <c r="T205" s="142">
        <f>S205*H205</f>
        <v>0</v>
      </c>
      <c r="AR205" s="143" t="s">
        <v>112</v>
      </c>
      <c r="AT205" s="143" t="s">
        <v>212</v>
      </c>
      <c r="AU205" s="143" t="s">
        <v>80</v>
      </c>
      <c r="AY205" s="18" t="s">
        <v>208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18" t="s">
        <v>80</v>
      </c>
      <c r="BK205" s="144">
        <f>ROUND(I205*H205,2)</f>
        <v>0</v>
      </c>
      <c r="BL205" s="18" t="s">
        <v>112</v>
      </c>
      <c r="BM205" s="143" t="s">
        <v>691</v>
      </c>
    </row>
    <row r="206" spans="2:47" s="1" customFormat="1" ht="12">
      <c r="B206" s="33"/>
      <c r="D206" s="145" t="s">
        <v>218</v>
      </c>
      <c r="F206" s="146" t="s">
        <v>690</v>
      </c>
      <c r="I206" s="147"/>
      <c r="L206" s="33"/>
      <c r="M206" s="148"/>
      <c r="T206" s="54"/>
      <c r="AT206" s="18" t="s">
        <v>218</v>
      </c>
      <c r="AU206" s="18" t="s">
        <v>80</v>
      </c>
    </row>
    <row r="207" spans="2:51" s="13" customFormat="1" ht="12">
      <c r="B207" s="157"/>
      <c r="D207" s="145" t="s">
        <v>222</v>
      </c>
      <c r="E207" s="158" t="s">
        <v>19</v>
      </c>
      <c r="F207" s="159" t="s">
        <v>245</v>
      </c>
      <c r="H207" s="160">
        <v>8</v>
      </c>
      <c r="I207" s="161"/>
      <c r="L207" s="157"/>
      <c r="M207" s="162"/>
      <c r="T207" s="163"/>
      <c r="AT207" s="158" t="s">
        <v>222</v>
      </c>
      <c r="AU207" s="158" t="s">
        <v>80</v>
      </c>
      <c r="AV207" s="13" t="s">
        <v>82</v>
      </c>
      <c r="AW207" s="13" t="s">
        <v>35</v>
      </c>
      <c r="AX207" s="13" t="s">
        <v>74</v>
      </c>
      <c r="AY207" s="158" t="s">
        <v>208</v>
      </c>
    </row>
    <row r="208" spans="2:51" s="13" customFormat="1" ht="12">
      <c r="B208" s="157"/>
      <c r="D208" s="145" t="s">
        <v>222</v>
      </c>
      <c r="E208" s="158" t="s">
        <v>19</v>
      </c>
      <c r="F208" s="159" t="s">
        <v>3578</v>
      </c>
      <c r="H208" s="160">
        <v>-1</v>
      </c>
      <c r="I208" s="161"/>
      <c r="L208" s="157"/>
      <c r="M208" s="162"/>
      <c r="T208" s="163"/>
      <c r="AT208" s="158" t="s">
        <v>222</v>
      </c>
      <c r="AU208" s="158" t="s">
        <v>80</v>
      </c>
      <c r="AV208" s="13" t="s">
        <v>82</v>
      </c>
      <c r="AW208" s="13" t="s">
        <v>35</v>
      </c>
      <c r="AX208" s="13" t="s">
        <v>74</v>
      </c>
      <c r="AY208" s="158" t="s">
        <v>208</v>
      </c>
    </row>
    <row r="209" spans="2:51" s="14" customFormat="1" ht="12">
      <c r="B209" s="164"/>
      <c r="D209" s="145" t="s">
        <v>222</v>
      </c>
      <c r="E209" s="165" t="s">
        <v>19</v>
      </c>
      <c r="F209" s="166" t="s">
        <v>226</v>
      </c>
      <c r="H209" s="167">
        <v>7</v>
      </c>
      <c r="I209" s="168"/>
      <c r="L209" s="164"/>
      <c r="M209" s="169"/>
      <c r="T209" s="170"/>
      <c r="AT209" s="165" t="s">
        <v>222</v>
      </c>
      <c r="AU209" s="165" t="s">
        <v>80</v>
      </c>
      <c r="AV209" s="14" t="s">
        <v>112</v>
      </c>
      <c r="AW209" s="14" t="s">
        <v>35</v>
      </c>
      <c r="AX209" s="14" t="s">
        <v>80</v>
      </c>
      <c r="AY209" s="165" t="s">
        <v>208</v>
      </c>
    </row>
    <row r="210" spans="2:65" s="1" customFormat="1" ht="16.5" customHeight="1">
      <c r="B210" s="33"/>
      <c r="C210" s="132" t="s">
        <v>946</v>
      </c>
      <c r="D210" s="132" t="s">
        <v>212</v>
      </c>
      <c r="E210" s="133" t="s">
        <v>952</v>
      </c>
      <c r="F210" s="134" t="s">
        <v>3887</v>
      </c>
      <c r="G210" s="135" t="s">
        <v>654</v>
      </c>
      <c r="H210" s="136">
        <v>0</v>
      </c>
      <c r="I210" s="137"/>
      <c r="J210" s="138">
        <f>ROUND(I210*H210,2)</f>
        <v>0</v>
      </c>
      <c r="K210" s="134" t="s">
        <v>19</v>
      </c>
      <c r="L210" s="33"/>
      <c r="M210" s="139" t="s">
        <v>19</v>
      </c>
      <c r="N210" s="140" t="s">
        <v>45</v>
      </c>
      <c r="P210" s="141">
        <f>O210*H210</f>
        <v>0</v>
      </c>
      <c r="Q210" s="141">
        <v>0</v>
      </c>
      <c r="R210" s="141">
        <f>Q210*H210</f>
        <v>0</v>
      </c>
      <c r="S210" s="141">
        <v>0</v>
      </c>
      <c r="T210" s="142">
        <f>S210*H210</f>
        <v>0</v>
      </c>
      <c r="AR210" s="143" t="s">
        <v>112</v>
      </c>
      <c r="AT210" s="143" t="s">
        <v>212</v>
      </c>
      <c r="AU210" s="143" t="s">
        <v>80</v>
      </c>
      <c r="AY210" s="18" t="s">
        <v>208</v>
      </c>
      <c r="BE210" s="144">
        <f>IF(N210="základní",J210,0)</f>
        <v>0</v>
      </c>
      <c r="BF210" s="144">
        <f>IF(N210="snížená",J210,0)</f>
        <v>0</v>
      </c>
      <c r="BG210" s="144">
        <f>IF(N210="zákl. přenesená",J210,0)</f>
        <v>0</v>
      </c>
      <c r="BH210" s="144">
        <f>IF(N210="sníž. přenesená",J210,0)</f>
        <v>0</v>
      </c>
      <c r="BI210" s="144">
        <f>IF(N210="nulová",J210,0)</f>
        <v>0</v>
      </c>
      <c r="BJ210" s="18" t="s">
        <v>80</v>
      </c>
      <c r="BK210" s="144">
        <f>ROUND(I210*H210,2)</f>
        <v>0</v>
      </c>
      <c r="BL210" s="18" t="s">
        <v>112</v>
      </c>
      <c r="BM210" s="143" t="s">
        <v>3888</v>
      </c>
    </row>
    <row r="211" spans="2:47" s="1" customFormat="1" ht="12">
      <c r="B211" s="33"/>
      <c r="D211" s="145" t="s">
        <v>218</v>
      </c>
      <c r="F211" s="146" t="s">
        <v>3887</v>
      </c>
      <c r="I211" s="147"/>
      <c r="L211" s="33"/>
      <c r="M211" s="148"/>
      <c r="T211" s="54"/>
      <c r="AT211" s="18" t="s">
        <v>218</v>
      </c>
      <c r="AU211" s="18" t="s">
        <v>80</v>
      </c>
    </row>
    <row r="212" spans="2:65" s="1" customFormat="1" ht="16.5" customHeight="1">
      <c r="B212" s="33"/>
      <c r="C212" s="132" t="s">
        <v>1881</v>
      </c>
      <c r="D212" s="132" t="s">
        <v>212</v>
      </c>
      <c r="E212" s="133" t="s">
        <v>955</v>
      </c>
      <c r="F212" s="134" t="s">
        <v>3889</v>
      </c>
      <c r="G212" s="135" t="s">
        <v>654</v>
      </c>
      <c r="H212" s="136">
        <v>25</v>
      </c>
      <c r="I212" s="137"/>
      <c r="J212" s="138">
        <f>ROUND(I212*H212,2)</f>
        <v>0</v>
      </c>
      <c r="K212" s="134" t="s">
        <v>19</v>
      </c>
      <c r="L212" s="33"/>
      <c r="M212" s="139" t="s">
        <v>19</v>
      </c>
      <c r="N212" s="140" t="s">
        <v>45</v>
      </c>
      <c r="P212" s="141">
        <f>O212*H212</f>
        <v>0</v>
      </c>
      <c r="Q212" s="141">
        <v>0</v>
      </c>
      <c r="R212" s="141">
        <f>Q212*H212</f>
        <v>0</v>
      </c>
      <c r="S212" s="141">
        <v>0</v>
      </c>
      <c r="T212" s="142">
        <f>S212*H212</f>
        <v>0</v>
      </c>
      <c r="AR212" s="143" t="s">
        <v>112</v>
      </c>
      <c r="AT212" s="143" t="s">
        <v>212</v>
      </c>
      <c r="AU212" s="143" t="s">
        <v>80</v>
      </c>
      <c r="AY212" s="18" t="s">
        <v>208</v>
      </c>
      <c r="BE212" s="144">
        <f>IF(N212="základní",J212,0)</f>
        <v>0</v>
      </c>
      <c r="BF212" s="144">
        <f>IF(N212="snížená",J212,0)</f>
        <v>0</v>
      </c>
      <c r="BG212" s="144">
        <f>IF(N212="zákl. přenesená",J212,0)</f>
        <v>0</v>
      </c>
      <c r="BH212" s="144">
        <f>IF(N212="sníž. přenesená",J212,0)</f>
        <v>0</v>
      </c>
      <c r="BI212" s="144">
        <f>IF(N212="nulová",J212,0)</f>
        <v>0</v>
      </c>
      <c r="BJ212" s="18" t="s">
        <v>80</v>
      </c>
      <c r="BK212" s="144">
        <f>ROUND(I212*H212,2)</f>
        <v>0</v>
      </c>
      <c r="BL212" s="18" t="s">
        <v>112</v>
      </c>
      <c r="BM212" s="143" t="s">
        <v>3890</v>
      </c>
    </row>
    <row r="213" spans="2:47" s="1" customFormat="1" ht="12">
      <c r="B213" s="33"/>
      <c r="D213" s="145" t="s">
        <v>218</v>
      </c>
      <c r="F213" s="146" t="s">
        <v>3889</v>
      </c>
      <c r="I213" s="147"/>
      <c r="L213" s="33"/>
      <c r="M213" s="148"/>
      <c r="T213" s="54"/>
      <c r="AT213" s="18" t="s">
        <v>218</v>
      </c>
      <c r="AU213" s="18" t="s">
        <v>80</v>
      </c>
    </row>
    <row r="214" spans="2:65" s="1" customFormat="1" ht="16.5" customHeight="1">
      <c r="B214" s="33"/>
      <c r="C214" s="132" t="s">
        <v>692</v>
      </c>
      <c r="D214" s="132" t="s">
        <v>212</v>
      </c>
      <c r="E214" s="133" t="s">
        <v>693</v>
      </c>
      <c r="F214" s="134" t="s">
        <v>694</v>
      </c>
      <c r="G214" s="135" t="s">
        <v>654</v>
      </c>
      <c r="H214" s="136">
        <v>7</v>
      </c>
      <c r="I214" s="137"/>
      <c r="J214" s="138">
        <f>ROUND(I214*H214,2)</f>
        <v>0</v>
      </c>
      <c r="K214" s="134" t="s">
        <v>19</v>
      </c>
      <c r="L214" s="33"/>
      <c r="M214" s="139" t="s">
        <v>19</v>
      </c>
      <c r="N214" s="140" t="s">
        <v>45</v>
      </c>
      <c r="P214" s="141">
        <f>O214*H214</f>
        <v>0</v>
      </c>
      <c r="Q214" s="141">
        <v>0</v>
      </c>
      <c r="R214" s="141">
        <f>Q214*H214</f>
        <v>0</v>
      </c>
      <c r="S214" s="141">
        <v>0</v>
      </c>
      <c r="T214" s="142">
        <f>S214*H214</f>
        <v>0</v>
      </c>
      <c r="AR214" s="143" t="s">
        <v>112</v>
      </c>
      <c r="AT214" s="143" t="s">
        <v>212</v>
      </c>
      <c r="AU214" s="143" t="s">
        <v>80</v>
      </c>
      <c r="AY214" s="18" t="s">
        <v>208</v>
      </c>
      <c r="BE214" s="144">
        <f>IF(N214="základní",J214,0)</f>
        <v>0</v>
      </c>
      <c r="BF214" s="144">
        <f>IF(N214="snížená",J214,0)</f>
        <v>0</v>
      </c>
      <c r="BG214" s="144">
        <f>IF(N214="zákl. přenesená",J214,0)</f>
        <v>0</v>
      </c>
      <c r="BH214" s="144">
        <f>IF(N214="sníž. přenesená",J214,0)</f>
        <v>0</v>
      </c>
      <c r="BI214" s="144">
        <f>IF(N214="nulová",J214,0)</f>
        <v>0</v>
      </c>
      <c r="BJ214" s="18" t="s">
        <v>80</v>
      </c>
      <c r="BK214" s="144">
        <f>ROUND(I214*H214,2)</f>
        <v>0</v>
      </c>
      <c r="BL214" s="18" t="s">
        <v>112</v>
      </c>
      <c r="BM214" s="143" t="s">
        <v>695</v>
      </c>
    </row>
    <row r="215" spans="2:47" s="1" customFormat="1" ht="12">
      <c r="B215" s="33"/>
      <c r="D215" s="145" t="s">
        <v>218</v>
      </c>
      <c r="F215" s="146" t="s">
        <v>694</v>
      </c>
      <c r="I215" s="147"/>
      <c r="L215" s="33"/>
      <c r="M215" s="148"/>
      <c r="T215" s="54"/>
      <c r="AT215" s="18" t="s">
        <v>218</v>
      </c>
      <c r="AU215" s="18" t="s">
        <v>80</v>
      </c>
    </row>
    <row r="216" spans="2:51" s="13" customFormat="1" ht="12">
      <c r="B216" s="157"/>
      <c r="D216" s="145" t="s">
        <v>222</v>
      </c>
      <c r="E216" s="158" t="s">
        <v>19</v>
      </c>
      <c r="F216" s="159" t="s">
        <v>245</v>
      </c>
      <c r="H216" s="160">
        <v>8</v>
      </c>
      <c r="I216" s="161"/>
      <c r="L216" s="157"/>
      <c r="M216" s="162"/>
      <c r="T216" s="163"/>
      <c r="AT216" s="158" t="s">
        <v>222</v>
      </c>
      <c r="AU216" s="158" t="s">
        <v>80</v>
      </c>
      <c r="AV216" s="13" t="s">
        <v>82</v>
      </c>
      <c r="AW216" s="13" t="s">
        <v>35</v>
      </c>
      <c r="AX216" s="13" t="s">
        <v>74</v>
      </c>
      <c r="AY216" s="158" t="s">
        <v>208</v>
      </c>
    </row>
    <row r="217" spans="2:51" s="13" customFormat="1" ht="12">
      <c r="B217" s="157"/>
      <c r="D217" s="145" t="s">
        <v>222</v>
      </c>
      <c r="E217" s="158" t="s">
        <v>19</v>
      </c>
      <c r="F217" s="159" t="s">
        <v>3578</v>
      </c>
      <c r="H217" s="160">
        <v>-1</v>
      </c>
      <c r="I217" s="161"/>
      <c r="L217" s="157"/>
      <c r="M217" s="162"/>
      <c r="T217" s="163"/>
      <c r="AT217" s="158" t="s">
        <v>222</v>
      </c>
      <c r="AU217" s="158" t="s">
        <v>80</v>
      </c>
      <c r="AV217" s="13" t="s">
        <v>82</v>
      </c>
      <c r="AW217" s="13" t="s">
        <v>35</v>
      </c>
      <c r="AX217" s="13" t="s">
        <v>74</v>
      </c>
      <c r="AY217" s="158" t="s">
        <v>208</v>
      </c>
    </row>
    <row r="218" spans="2:51" s="14" customFormat="1" ht="12">
      <c r="B218" s="164"/>
      <c r="D218" s="145" t="s">
        <v>222</v>
      </c>
      <c r="E218" s="165" t="s">
        <v>19</v>
      </c>
      <c r="F218" s="166" t="s">
        <v>226</v>
      </c>
      <c r="H218" s="167">
        <v>7</v>
      </c>
      <c r="I218" s="168"/>
      <c r="L218" s="164"/>
      <c r="M218" s="169"/>
      <c r="T218" s="170"/>
      <c r="AT218" s="165" t="s">
        <v>222</v>
      </c>
      <c r="AU218" s="165" t="s">
        <v>80</v>
      </c>
      <c r="AV218" s="14" t="s">
        <v>112</v>
      </c>
      <c r="AW218" s="14" t="s">
        <v>35</v>
      </c>
      <c r="AX218" s="14" t="s">
        <v>80</v>
      </c>
      <c r="AY218" s="165" t="s">
        <v>208</v>
      </c>
    </row>
    <row r="219" spans="2:65" s="1" customFormat="1" ht="16.5" customHeight="1">
      <c r="B219" s="33"/>
      <c r="C219" s="132" t="s">
        <v>1898</v>
      </c>
      <c r="D219" s="132" t="s">
        <v>212</v>
      </c>
      <c r="E219" s="133" t="s">
        <v>960</v>
      </c>
      <c r="F219" s="134" t="s">
        <v>3891</v>
      </c>
      <c r="G219" s="135" t="s">
        <v>654</v>
      </c>
      <c r="H219" s="136">
        <v>0</v>
      </c>
      <c r="I219" s="137"/>
      <c r="J219" s="138">
        <f>ROUND(I219*H219,2)</f>
        <v>0</v>
      </c>
      <c r="K219" s="134" t="s">
        <v>19</v>
      </c>
      <c r="L219" s="33"/>
      <c r="M219" s="139" t="s">
        <v>19</v>
      </c>
      <c r="N219" s="140" t="s">
        <v>45</v>
      </c>
      <c r="P219" s="141">
        <f>O219*H219</f>
        <v>0</v>
      </c>
      <c r="Q219" s="141">
        <v>0</v>
      </c>
      <c r="R219" s="141">
        <f>Q219*H219</f>
        <v>0</v>
      </c>
      <c r="S219" s="141">
        <v>0</v>
      </c>
      <c r="T219" s="142">
        <f>S219*H219</f>
        <v>0</v>
      </c>
      <c r="AR219" s="143" t="s">
        <v>112</v>
      </c>
      <c r="AT219" s="143" t="s">
        <v>212</v>
      </c>
      <c r="AU219" s="143" t="s">
        <v>80</v>
      </c>
      <c r="AY219" s="18" t="s">
        <v>208</v>
      </c>
      <c r="BE219" s="144">
        <f>IF(N219="základní",J219,0)</f>
        <v>0</v>
      </c>
      <c r="BF219" s="144">
        <f>IF(N219="snížená",J219,0)</f>
        <v>0</v>
      </c>
      <c r="BG219" s="144">
        <f>IF(N219="zákl. přenesená",J219,0)</f>
        <v>0</v>
      </c>
      <c r="BH219" s="144">
        <f>IF(N219="sníž. přenesená",J219,0)</f>
        <v>0</v>
      </c>
      <c r="BI219" s="144">
        <f>IF(N219="nulová",J219,0)</f>
        <v>0</v>
      </c>
      <c r="BJ219" s="18" t="s">
        <v>80</v>
      </c>
      <c r="BK219" s="144">
        <f>ROUND(I219*H219,2)</f>
        <v>0</v>
      </c>
      <c r="BL219" s="18" t="s">
        <v>112</v>
      </c>
      <c r="BM219" s="143" t="s">
        <v>3892</v>
      </c>
    </row>
    <row r="220" spans="2:47" s="1" customFormat="1" ht="12">
      <c r="B220" s="33"/>
      <c r="D220" s="145" t="s">
        <v>218</v>
      </c>
      <c r="F220" s="146" t="s">
        <v>3891</v>
      </c>
      <c r="I220" s="147"/>
      <c r="L220" s="33"/>
      <c r="M220" s="148"/>
      <c r="T220" s="54"/>
      <c r="AT220" s="18" t="s">
        <v>218</v>
      </c>
      <c r="AU220" s="18" t="s">
        <v>80</v>
      </c>
    </row>
    <row r="221" spans="2:65" s="1" customFormat="1" ht="16.5" customHeight="1">
      <c r="B221" s="33"/>
      <c r="C221" s="132" t="s">
        <v>696</v>
      </c>
      <c r="D221" s="132" t="s">
        <v>212</v>
      </c>
      <c r="E221" s="133" t="s">
        <v>697</v>
      </c>
      <c r="F221" s="134" t="s">
        <v>698</v>
      </c>
      <c r="G221" s="135" t="s">
        <v>654</v>
      </c>
      <c r="H221" s="136">
        <v>101</v>
      </c>
      <c r="I221" s="137"/>
      <c r="J221" s="138">
        <f>ROUND(I221*H221,2)</f>
        <v>0</v>
      </c>
      <c r="K221" s="134" t="s">
        <v>19</v>
      </c>
      <c r="L221" s="33"/>
      <c r="M221" s="139" t="s">
        <v>19</v>
      </c>
      <c r="N221" s="140" t="s">
        <v>45</v>
      </c>
      <c r="P221" s="141">
        <f>O221*H221</f>
        <v>0</v>
      </c>
      <c r="Q221" s="141">
        <v>0</v>
      </c>
      <c r="R221" s="141">
        <f>Q221*H221</f>
        <v>0</v>
      </c>
      <c r="S221" s="141">
        <v>0</v>
      </c>
      <c r="T221" s="142">
        <f>S221*H221</f>
        <v>0</v>
      </c>
      <c r="AR221" s="143" t="s">
        <v>112</v>
      </c>
      <c r="AT221" s="143" t="s">
        <v>212</v>
      </c>
      <c r="AU221" s="143" t="s">
        <v>80</v>
      </c>
      <c r="AY221" s="18" t="s">
        <v>208</v>
      </c>
      <c r="BE221" s="144">
        <f>IF(N221="základní",J221,0)</f>
        <v>0</v>
      </c>
      <c r="BF221" s="144">
        <f>IF(N221="snížená",J221,0)</f>
        <v>0</v>
      </c>
      <c r="BG221" s="144">
        <f>IF(N221="zákl. přenesená",J221,0)</f>
        <v>0</v>
      </c>
      <c r="BH221" s="144">
        <f>IF(N221="sníž. přenesená",J221,0)</f>
        <v>0</v>
      </c>
      <c r="BI221" s="144">
        <f>IF(N221="nulová",J221,0)</f>
        <v>0</v>
      </c>
      <c r="BJ221" s="18" t="s">
        <v>80</v>
      </c>
      <c r="BK221" s="144">
        <f>ROUND(I221*H221,2)</f>
        <v>0</v>
      </c>
      <c r="BL221" s="18" t="s">
        <v>112</v>
      </c>
      <c r="BM221" s="143" t="s">
        <v>699</v>
      </c>
    </row>
    <row r="222" spans="2:47" s="1" customFormat="1" ht="12">
      <c r="B222" s="33"/>
      <c r="D222" s="145" t="s">
        <v>218</v>
      </c>
      <c r="F222" s="146" t="s">
        <v>698</v>
      </c>
      <c r="I222" s="147"/>
      <c r="L222" s="33"/>
      <c r="M222" s="148"/>
      <c r="T222" s="54"/>
      <c r="AT222" s="18" t="s">
        <v>218</v>
      </c>
      <c r="AU222" s="18" t="s">
        <v>80</v>
      </c>
    </row>
    <row r="223" spans="2:51" s="13" customFormat="1" ht="12">
      <c r="B223" s="157"/>
      <c r="D223" s="145" t="s">
        <v>222</v>
      </c>
      <c r="E223" s="158" t="s">
        <v>19</v>
      </c>
      <c r="F223" s="159" t="s">
        <v>880</v>
      </c>
      <c r="H223" s="160">
        <v>115</v>
      </c>
      <c r="I223" s="161"/>
      <c r="L223" s="157"/>
      <c r="M223" s="162"/>
      <c r="T223" s="163"/>
      <c r="AT223" s="158" t="s">
        <v>222</v>
      </c>
      <c r="AU223" s="158" t="s">
        <v>80</v>
      </c>
      <c r="AV223" s="13" t="s">
        <v>82</v>
      </c>
      <c r="AW223" s="13" t="s">
        <v>35</v>
      </c>
      <c r="AX223" s="13" t="s">
        <v>74</v>
      </c>
      <c r="AY223" s="158" t="s">
        <v>208</v>
      </c>
    </row>
    <row r="224" spans="2:51" s="13" customFormat="1" ht="12">
      <c r="B224" s="157"/>
      <c r="D224" s="145" t="s">
        <v>222</v>
      </c>
      <c r="E224" s="158" t="s">
        <v>19</v>
      </c>
      <c r="F224" s="159" t="s">
        <v>3893</v>
      </c>
      <c r="H224" s="160">
        <v>-14</v>
      </c>
      <c r="I224" s="161"/>
      <c r="L224" s="157"/>
      <c r="M224" s="162"/>
      <c r="T224" s="163"/>
      <c r="AT224" s="158" t="s">
        <v>222</v>
      </c>
      <c r="AU224" s="158" t="s">
        <v>80</v>
      </c>
      <c r="AV224" s="13" t="s">
        <v>82</v>
      </c>
      <c r="AW224" s="13" t="s">
        <v>35</v>
      </c>
      <c r="AX224" s="13" t="s">
        <v>74</v>
      </c>
      <c r="AY224" s="158" t="s">
        <v>208</v>
      </c>
    </row>
    <row r="225" spans="2:51" s="14" customFormat="1" ht="12">
      <c r="B225" s="164"/>
      <c r="D225" s="145" t="s">
        <v>222</v>
      </c>
      <c r="E225" s="165" t="s">
        <v>19</v>
      </c>
      <c r="F225" s="166" t="s">
        <v>226</v>
      </c>
      <c r="H225" s="167">
        <v>101</v>
      </c>
      <c r="I225" s="168"/>
      <c r="L225" s="164"/>
      <c r="M225" s="169"/>
      <c r="T225" s="170"/>
      <c r="AT225" s="165" t="s">
        <v>222</v>
      </c>
      <c r="AU225" s="165" t="s">
        <v>80</v>
      </c>
      <c r="AV225" s="14" t="s">
        <v>112</v>
      </c>
      <c r="AW225" s="14" t="s">
        <v>35</v>
      </c>
      <c r="AX225" s="14" t="s">
        <v>80</v>
      </c>
      <c r="AY225" s="165" t="s">
        <v>208</v>
      </c>
    </row>
    <row r="226" spans="2:65" s="1" customFormat="1" ht="16.5" customHeight="1">
      <c r="B226" s="33"/>
      <c r="C226" s="132" t="s">
        <v>657</v>
      </c>
      <c r="D226" s="132" t="s">
        <v>212</v>
      </c>
      <c r="E226" s="133" t="s">
        <v>962</v>
      </c>
      <c r="F226" s="134" t="s">
        <v>3894</v>
      </c>
      <c r="G226" s="135" t="s">
        <v>654</v>
      </c>
      <c r="H226" s="136">
        <v>15</v>
      </c>
      <c r="I226" s="137"/>
      <c r="J226" s="138">
        <f>ROUND(I226*H226,2)</f>
        <v>0</v>
      </c>
      <c r="K226" s="134" t="s">
        <v>19</v>
      </c>
      <c r="L226" s="33"/>
      <c r="M226" s="139" t="s">
        <v>19</v>
      </c>
      <c r="N226" s="140" t="s">
        <v>45</v>
      </c>
      <c r="P226" s="141">
        <f>O226*H226</f>
        <v>0</v>
      </c>
      <c r="Q226" s="141">
        <v>0</v>
      </c>
      <c r="R226" s="141">
        <f>Q226*H226</f>
        <v>0</v>
      </c>
      <c r="S226" s="141">
        <v>0</v>
      </c>
      <c r="T226" s="142">
        <f>S226*H226</f>
        <v>0</v>
      </c>
      <c r="AR226" s="143" t="s">
        <v>112</v>
      </c>
      <c r="AT226" s="143" t="s">
        <v>212</v>
      </c>
      <c r="AU226" s="143" t="s">
        <v>80</v>
      </c>
      <c r="AY226" s="18" t="s">
        <v>208</v>
      </c>
      <c r="BE226" s="144">
        <f>IF(N226="základní",J226,0)</f>
        <v>0</v>
      </c>
      <c r="BF226" s="144">
        <f>IF(N226="snížená",J226,0)</f>
        <v>0</v>
      </c>
      <c r="BG226" s="144">
        <f>IF(N226="zákl. přenesená",J226,0)</f>
        <v>0</v>
      </c>
      <c r="BH226" s="144">
        <f>IF(N226="sníž. přenesená",J226,0)</f>
        <v>0</v>
      </c>
      <c r="BI226" s="144">
        <f>IF(N226="nulová",J226,0)</f>
        <v>0</v>
      </c>
      <c r="BJ226" s="18" t="s">
        <v>80</v>
      </c>
      <c r="BK226" s="144">
        <f>ROUND(I226*H226,2)</f>
        <v>0</v>
      </c>
      <c r="BL226" s="18" t="s">
        <v>112</v>
      </c>
      <c r="BM226" s="143" t="s">
        <v>3895</v>
      </c>
    </row>
    <row r="227" spans="2:47" s="1" customFormat="1" ht="12">
      <c r="B227" s="33"/>
      <c r="D227" s="145" t="s">
        <v>218</v>
      </c>
      <c r="F227" s="146" t="s">
        <v>3894</v>
      </c>
      <c r="I227" s="147"/>
      <c r="L227" s="33"/>
      <c r="M227" s="148"/>
      <c r="T227" s="54"/>
      <c r="AT227" s="18" t="s">
        <v>218</v>
      </c>
      <c r="AU227" s="18" t="s">
        <v>80</v>
      </c>
    </row>
    <row r="228" spans="2:65" s="1" customFormat="1" ht="16.5" customHeight="1">
      <c r="B228" s="33"/>
      <c r="C228" s="132" t="s">
        <v>661</v>
      </c>
      <c r="D228" s="132" t="s">
        <v>212</v>
      </c>
      <c r="E228" s="133" t="s">
        <v>700</v>
      </c>
      <c r="F228" s="134" t="s">
        <v>701</v>
      </c>
      <c r="G228" s="135" t="s">
        <v>654</v>
      </c>
      <c r="H228" s="136">
        <v>149</v>
      </c>
      <c r="I228" s="137"/>
      <c r="J228" s="138">
        <f>ROUND(I228*H228,2)</f>
        <v>0</v>
      </c>
      <c r="K228" s="134" t="s">
        <v>19</v>
      </c>
      <c r="L228" s="33"/>
      <c r="M228" s="139" t="s">
        <v>19</v>
      </c>
      <c r="N228" s="140" t="s">
        <v>45</v>
      </c>
      <c r="P228" s="141">
        <f>O228*H228</f>
        <v>0</v>
      </c>
      <c r="Q228" s="141">
        <v>0</v>
      </c>
      <c r="R228" s="141">
        <f>Q228*H228</f>
        <v>0</v>
      </c>
      <c r="S228" s="141">
        <v>0</v>
      </c>
      <c r="T228" s="142">
        <f>S228*H228</f>
        <v>0</v>
      </c>
      <c r="AR228" s="143" t="s">
        <v>112</v>
      </c>
      <c r="AT228" s="143" t="s">
        <v>212</v>
      </c>
      <c r="AU228" s="143" t="s">
        <v>80</v>
      </c>
      <c r="AY228" s="18" t="s">
        <v>208</v>
      </c>
      <c r="BE228" s="144">
        <f>IF(N228="základní",J228,0)</f>
        <v>0</v>
      </c>
      <c r="BF228" s="144">
        <f>IF(N228="snížená",J228,0)</f>
        <v>0</v>
      </c>
      <c r="BG228" s="144">
        <f>IF(N228="zákl. přenesená",J228,0)</f>
        <v>0</v>
      </c>
      <c r="BH228" s="144">
        <f>IF(N228="sníž. přenesená",J228,0)</f>
        <v>0</v>
      </c>
      <c r="BI228" s="144">
        <f>IF(N228="nulová",J228,0)</f>
        <v>0</v>
      </c>
      <c r="BJ228" s="18" t="s">
        <v>80</v>
      </c>
      <c r="BK228" s="144">
        <f>ROUND(I228*H228,2)</f>
        <v>0</v>
      </c>
      <c r="BL228" s="18" t="s">
        <v>112</v>
      </c>
      <c r="BM228" s="143" t="s">
        <v>702</v>
      </c>
    </row>
    <row r="229" spans="2:47" s="1" customFormat="1" ht="12">
      <c r="B229" s="33"/>
      <c r="D229" s="145" t="s">
        <v>218</v>
      </c>
      <c r="F229" s="146" t="s">
        <v>701</v>
      </c>
      <c r="I229" s="147"/>
      <c r="L229" s="33"/>
      <c r="M229" s="148"/>
      <c r="T229" s="54"/>
      <c r="AT229" s="18" t="s">
        <v>218</v>
      </c>
      <c r="AU229" s="18" t="s">
        <v>80</v>
      </c>
    </row>
    <row r="230" spans="2:51" s="13" customFormat="1" ht="12">
      <c r="B230" s="157"/>
      <c r="D230" s="145" t="s">
        <v>222</v>
      </c>
      <c r="E230" s="158" t="s">
        <v>19</v>
      </c>
      <c r="F230" s="159" t="s">
        <v>2623</v>
      </c>
      <c r="H230" s="160">
        <v>163</v>
      </c>
      <c r="I230" s="161"/>
      <c r="L230" s="157"/>
      <c r="M230" s="162"/>
      <c r="T230" s="163"/>
      <c r="AT230" s="158" t="s">
        <v>222</v>
      </c>
      <c r="AU230" s="158" t="s">
        <v>80</v>
      </c>
      <c r="AV230" s="13" t="s">
        <v>82</v>
      </c>
      <c r="AW230" s="13" t="s">
        <v>35</v>
      </c>
      <c r="AX230" s="13" t="s">
        <v>74</v>
      </c>
      <c r="AY230" s="158" t="s">
        <v>208</v>
      </c>
    </row>
    <row r="231" spans="2:51" s="13" customFormat="1" ht="12">
      <c r="B231" s="157"/>
      <c r="D231" s="145" t="s">
        <v>222</v>
      </c>
      <c r="E231" s="158" t="s">
        <v>19</v>
      </c>
      <c r="F231" s="159" t="s">
        <v>3893</v>
      </c>
      <c r="H231" s="160">
        <v>-14</v>
      </c>
      <c r="I231" s="161"/>
      <c r="L231" s="157"/>
      <c r="M231" s="162"/>
      <c r="T231" s="163"/>
      <c r="AT231" s="158" t="s">
        <v>222</v>
      </c>
      <c r="AU231" s="158" t="s">
        <v>80</v>
      </c>
      <c r="AV231" s="13" t="s">
        <v>82</v>
      </c>
      <c r="AW231" s="13" t="s">
        <v>35</v>
      </c>
      <c r="AX231" s="13" t="s">
        <v>74</v>
      </c>
      <c r="AY231" s="158" t="s">
        <v>208</v>
      </c>
    </row>
    <row r="232" spans="2:51" s="14" customFormat="1" ht="12">
      <c r="B232" s="164"/>
      <c r="D232" s="145" t="s">
        <v>222</v>
      </c>
      <c r="E232" s="165" t="s">
        <v>19</v>
      </c>
      <c r="F232" s="166" t="s">
        <v>226</v>
      </c>
      <c r="H232" s="167">
        <v>149</v>
      </c>
      <c r="I232" s="168"/>
      <c r="L232" s="164"/>
      <c r="M232" s="169"/>
      <c r="T232" s="170"/>
      <c r="AT232" s="165" t="s">
        <v>222</v>
      </c>
      <c r="AU232" s="165" t="s">
        <v>80</v>
      </c>
      <c r="AV232" s="14" t="s">
        <v>112</v>
      </c>
      <c r="AW232" s="14" t="s">
        <v>35</v>
      </c>
      <c r="AX232" s="14" t="s">
        <v>80</v>
      </c>
      <c r="AY232" s="165" t="s">
        <v>208</v>
      </c>
    </row>
    <row r="233" spans="2:65" s="1" customFormat="1" ht="16.5" customHeight="1">
      <c r="B233" s="33"/>
      <c r="C233" s="132" t="s">
        <v>1924</v>
      </c>
      <c r="D233" s="132" t="s">
        <v>212</v>
      </c>
      <c r="E233" s="133" t="s">
        <v>966</v>
      </c>
      <c r="F233" s="134" t="s">
        <v>3896</v>
      </c>
      <c r="G233" s="135" t="s">
        <v>654</v>
      </c>
      <c r="H233" s="136">
        <v>8</v>
      </c>
      <c r="I233" s="137"/>
      <c r="J233" s="138">
        <f>ROUND(I233*H233,2)</f>
        <v>0</v>
      </c>
      <c r="K233" s="134" t="s">
        <v>19</v>
      </c>
      <c r="L233" s="33"/>
      <c r="M233" s="139" t="s">
        <v>19</v>
      </c>
      <c r="N233" s="140" t="s">
        <v>45</v>
      </c>
      <c r="P233" s="141">
        <f>O233*H233</f>
        <v>0</v>
      </c>
      <c r="Q233" s="141">
        <v>0</v>
      </c>
      <c r="R233" s="141">
        <f>Q233*H233</f>
        <v>0</v>
      </c>
      <c r="S233" s="141">
        <v>0</v>
      </c>
      <c r="T233" s="142">
        <f>S233*H233</f>
        <v>0</v>
      </c>
      <c r="AR233" s="143" t="s">
        <v>112</v>
      </c>
      <c r="AT233" s="143" t="s">
        <v>212</v>
      </c>
      <c r="AU233" s="143" t="s">
        <v>80</v>
      </c>
      <c r="AY233" s="18" t="s">
        <v>208</v>
      </c>
      <c r="BE233" s="144">
        <f>IF(N233="základní",J233,0)</f>
        <v>0</v>
      </c>
      <c r="BF233" s="144">
        <f>IF(N233="snížená",J233,0)</f>
        <v>0</v>
      </c>
      <c r="BG233" s="144">
        <f>IF(N233="zákl. přenesená",J233,0)</f>
        <v>0</v>
      </c>
      <c r="BH233" s="144">
        <f>IF(N233="sníž. přenesená",J233,0)</f>
        <v>0</v>
      </c>
      <c r="BI233" s="144">
        <f>IF(N233="nulová",J233,0)</f>
        <v>0</v>
      </c>
      <c r="BJ233" s="18" t="s">
        <v>80</v>
      </c>
      <c r="BK233" s="144">
        <f>ROUND(I233*H233,2)</f>
        <v>0</v>
      </c>
      <c r="BL233" s="18" t="s">
        <v>112</v>
      </c>
      <c r="BM233" s="143" t="s">
        <v>3897</v>
      </c>
    </row>
    <row r="234" spans="2:47" s="1" customFormat="1" ht="12">
      <c r="B234" s="33"/>
      <c r="D234" s="145" t="s">
        <v>218</v>
      </c>
      <c r="F234" s="146" t="s">
        <v>3896</v>
      </c>
      <c r="I234" s="147"/>
      <c r="L234" s="33"/>
      <c r="M234" s="148"/>
      <c r="T234" s="54"/>
      <c r="AT234" s="18" t="s">
        <v>218</v>
      </c>
      <c r="AU234" s="18" t="s">
        <v>80</v>
      </c>
    </row>
    <row r="235" spans="2:65" s="1" customFormat="1" ht="16.5" customHeight="1">
      <c r="B235" s="33"/>
      <c r="C235" s="132" t="s">
        <v>954</v>
      </c>
      <c r="D235" s="132" t="s">
        <v>212</v>
      </c>
      <c r="E235" s="133" t="s">
        <v>969</v>
      </c>
      <c r="F235" s="134" t="s">
        <v>3898</v>
      </c>
      <c r="G235" s="135" t="s">
        <v>654</v>
      </c>
      <c r="H235" s="136">
        <v>2</v>
      </c>
      <c r="I235" s="137"/>
      <c r="J235" s="138">
        <f>ROUND(I235*H235,2)</f>
        <v>0</v>
      </c>
      <c r="K235" s="134" t="s">
        <v>19</v>
      </c>
      <c r="L235" s="33"/>
      <c r="M235" s="139" t="s">
        <v>19</v>
      </c>
      <c r="N235" s="140" t="s">
        <v>45</v>
      </c>
      <c r="P235" s="141">
        <f>O235*H235</f>
        <v>0</v>
      </c>
      <c r="Q235" s="141">
        <v>0</v>
      </c>
      <c r="R235" s="141">
        <f>Q235*H235</f>
        <v>0</v>
      </c>
      <c r="S235" s="141">
        <v>0</v>
      </c>
      <c r="T235" s="142">
        <f>S235*H235</f>
        <v>0</v>
      </c>
      <c r="AR235" s="143" t="s">
        <v>112</v>
      </c>
      <c r="AT235" s="143" t="s">
        <v>212</v>
      </c>
      <c r="AU235" s="143" t="s">
        <v>80</v>
      </c>
      <c r="AY235" s="18" t="s">
        <v>208</v>
      </c>
      <c r="BE235" s="144">
        <f>IF(N235="základní",J235,0)</f>
        <v>0</v>
      </c>
      <c r="BF235" s="144">
        <f>IF(N235="snížená",J235,0)</f>
        <v>0</v>
      </c>
      <c r="BG235" s="144">
        <f>IF(N235="zákl. přenesená",J235,0)</f>
        <v>0</v>
      </c>
      <c r="BH235" s="144">
        <f>IF(N235="sníž. přenesená",J235,0)</f>
        <v>0</v>
      </c>
      <c r="BI235" s="144">
        <f>IF(N235="nulová",J235,0)</f>
        <v>0</v>
      </c>
      <c r="BJ235" s="18" t="s">
        <v>80</v>
      </c>
      <c r="BK235" s="144">
        <f>ROUND(I235*H235,2)</f>
        <v>0</v>
      </c>
      <c r="BL235" s="18" t="s">
        <v>112</v>
      </c>
      <c r="BM235" s="143" t="s">
        <v>3899</v>
      </c>
    </row>
    <row r="236" spans="2:47" s="1" customFormat="1" ht="12">
      <c r="B236" s="33"/>
      <c r="D236" s="145" t="s">
        <v>218</v>
      </c>
      <c r="F236" s="146" t="s">
        <v>3898</v>
      </c>
      <c r="I236" s="147"/>
      <c r="L236" s="33"/>
      <c r="M236" s="148"/>
      <c r="T236" s="54"/>
      <c r="AT236" s="18" t="s">
        <v>218</v>
      </c>
      <c r="AU236" s="18" t="s">
        <v>80</v>
      </c>
    </row>
    <row r="237" spans="2:65" s="1" customFormat="1" ht="16.5" customHeight="1">
      <c r="B237" s="33"/>
      <c r="C237" s="132" t="s">
        <v>588</v>
      </c>
      <c r="D237" s="132" t="s">
        <v>212</v>
      </c>
      <c r="E237" s="133" t="s">
        <v>974</v>
      </c>
      <c r="F237" s="134" t="s">
        <v>3900</v>
      </c>
      <c r="G237" s="135" t="s">
        <v>654</v>
      </c>
      <c r="H237" s="136">
        <v>8</v>
      </c>
      <c r="I237" s="137"/>
      <c r="J237" s="138">
        <f>ROUND(I237*H237,2)</f>
        <v>0</v>
      </c>
      <c r="K237" s="134" t="s">
        <v>19</v>
      </c>
      <c r="L237" s="33"/>
      <c r="M237" s="139" t="s">
        <v>19</v>
      </c>
      <c r="N237" s="140" t="s">
        <v>45</v>
      </c>
      <c r="P237" s="141">
        <f>O237*H237</f>
        <v>0</v>
      </c>
      <c r="Q237" s="141">
        <v>0</v>
      </c>
      <c r="R237" s="141">
        <f>Q237*H237</f>
        <v>0</v>
      </c>
      <c r="S237" s="141">
        <v>0</v>
      </c>
      <c r="T237" s="142">
        <f>S237*H237</f>
        <v>0</v>
      </c>
      <c r="AR237" s="143" t="s">
        <v>112</v>
      </c>
      <c r="AT237" s="143" t="s">
        <v>212</v>
      </c>
      <c r="AU237" s="143" t="s">
        <v>80</v>
      </c>
      <c r="AY237" s="18" t="s">
        <v>208</v>
      </c>
      <c r="BE237" s="144">
        <f>IF(N237="základní",J237,0)</f>
        <v>0</v>
      </c>
      <c r="BF237" s="144">
        <f>IF(N237="snížená",J237,0)</f>
        <v>0</v>
      </c>
      <c r="BG237" s="144">
        <f>IF(N237="zákl. přenesená",J237,0)</f>
        <v>0</v>
      </c>
      <c r="BH237" s="144">
        <f>IF(N237="sníž. přenesená",J237,0)</f>
        <v>0</v>
      </c>
      <c r="BI237" s="144">
        <f>IF(N237="nulová",J237,0)</f>
        <v>0</v>
      </c>
      <c r="BJ237" s="18" t="s">
        <v>80</v>
      </c>
      <c r="BK237" s="144">
        <f>ROUND(I237*H237,2)</f>
        <v>0</v>
      </c>
      <c r="BL237" s="18" t="s">
        <v>112</v>
      </c>
      <c r="BM237" s="143" t="s">
        <v>3901</v>
      </c>
    </row>
    <row r="238" spans="2:47" s="1" customFormat="1" ht="12">
      <c r="B238" s="33"/>
      <c r="D238" s="145" t="s">
        <v>218</v>
      </c>
      <c r="F238" s="146" t="s">
        <v>3900</v>
      </c>
      <c r="I238" s="147"/>
      <c r="L238" s="33"/>
      <c r="M238" s="148"/>
      <c r="T238" s="54"/>
      <c r="AT238" s="18" t="s">
        <v>218</v>
      </c>
      <c r="AU238" s="18" t="s">
        <v>80</v>
      </c>
    </row>
    <row r="239" spans="2:65" s="1" customFormat="1" ht="16.5" customHeight="1">
      <c r="B239" s="33"/>
      <c r="C239" s="132" t="s">
        <v>957</v>
      </c>
      <c r="D239" s="132" t="s">
        <v>212</v>
      </c>
      <c r="E239" s="133" t="s">
        <v>977</v>
      </c>
      <c r="F239" s="134" t="s">
        <v>3902</v>
      </c>
      <c r="G239" s="135" t="s">
        <v>654</v>
      </c>
      <c r="H239" s="136">
        <v>20</v>
      </c>
      <c r="I239" s="137"/>
      <c r="J239" s="138">
        <f>ROUND(I239*H239,2)</f>
        <v>0</v>
      </c>
      <c r="K239" s="134" t="s">
        <v>19</v>
      </c>
      <c r="L239" s="33"/>
      <c r="M239" s="139" t="s">
        <v>19</v>
      </c>
      <c r="N239" s="140" t="s">
        <v>45</v>
      </c>
      <c r="P239" s="141">
        <f>O239*H239</f>
        <v>0</v>
      </c>
      <c r="Q239" s="141">
        <v>0</v>
      </c>
      <c r="R239" s="141">
        <f>Q239*H239</f>
        <v>0</v>
      </c>
      <c r="S239" s="141">
        <v>0</v>
      </c>
      <c r="T239" s="142">
        <f>S239*H239</f>
        <v>0</v>
      </c>
      <c r="AR239" s="143" t="s">
        <v>112</v>
      </c>
      <c r="AT239" s="143" t="s">
        <v>212</v>
      </c>
      <c r="AU239" s="143" t="s">
        <v>80</v>
      </c>
      <c r="AY239" s="18" t="s">
        <v>208</v>
      </c>
      <c r="BE239" s="144">
        <f>IF(N239="základní",J239,0)</f>
        <v>0</v>
      </c>
      <c r="BF239" s="144">
        <f>IF(N239="snížená",J239,0)</f>
        <v>0</v>
      </c>
      <c r="BG239" s="144">
        <f>IF(N239="zákl. přenesená",J239,0)</f>
        <v>0</v>
      </c>
      <c r="BH239" s="144">
        <f>IF(N239="sníž. přenesená",J239,0)</f>
        <v>0</v>
      </c>
      <c r="BI239" s="144">
        <f>IF(N239="nulová",J239,0)</f>
        <v>0</v>
      </c>
      <c r="BJ239" s="18" t="s">
        <v>80</v>
      </c>
      <c r="BK239" s="144">
        <f>ROUND(I239*H239,2)</f>
        <v>0</v>
      </c>
      <c r="BL239" s="18" t="s">
        <v>112</v>
      </c>
      <c r="BM239" s="143" t="s">
        <v>3903</v>
      </c>
    </row>
    <row r="240" spans="2:47" s="1" customFormat="1" ht="12">
      <c r="B240" s="33"/>
      <c r="D240" s="145" t="s">
        <v>218</v>
      </c>
      <c r="F240" s="146" t="s">
        <v>3902</v>
      </c>
      <c r="I240" s="147"/>
      <c r="L240" s="33"/>
      <c r="M240" s="148"/>
      <c r="T240" s="54"/>
      <c r="AT240" s="18" t="s">
        <v>218</v>
      </c>
      <c r="AU240" s="18" t="s">
        <v>80</v>
      </c>
    </row>
    <row r="241" spans="2:65" s="1" customFormat="1" ht="16.5" customHeight="1">
      <c r="B241" s="33"/>
      <c r="C241" s="132" t="s">
        <v>1948</v>
      </c>
      <c r="D241" s="132" t="s">
        <v>212</v>
      </c>
      <c r="E241" s="133" t="s">
        <v>652</v>
      </c>
      <c r="F241" s="134" t="s">
        <v>3904</v>
      </c>
      <c r="G241" s="135" t="s">
        <v>654</v>
      </c>
      <c r="H241" s="136">
        <v>50</v>
      </c>
      <c r="I241" s="137"/>
      <c r="J241" s="138">
        <f>ROUND(I241*H241,2)</f>
        <v>0</v>
      </c>
      <c r="K241" s="134" t="s">
        <v>19</v>
      </c>
      <c r="L241" s="33"/>
      <c r="M241" s="139" t="s">
        <v>19</v>
      </c>
      <c r="N241" s="140" t="s">
        <v>45</v>
      </c>
      <c r="P241" s="141">
        <f>O241*H241</f>
        <v>0</v>
      </c>
      <c r="Q241" s="141">
        <v>0</v>
      </c>
      <c r="R241" s="141">
        <f>Q241*H241</f>
        <v>0</v>
      </c>
      <c r="S241" s="141">
        <v>0</v>
      </c>
      <c r="T241" s="142">
        <f>S241*H241</f>
        <v>0</v>
      </c>
      <c r="AR241" s="143" t="s">
        <v>112</v>
      </c>
      <c r="AT241" s="143" t="s">
        <v>212</v>
      </c>
      <c r="AU241" s="143" t="s">
        <v>80</v>
      </c>
      <c r="AY241" s="18" t="s">
        <v>208</v>
      </c>
      <c r="BE241" s="144">
        <f>IF(N241="základní",J241,0)</f>
        <v>0</v>
      </c>
      <c r="BF241" s="144">
        <f>IF(N241="snížená",J241,0)</f>
        <v>0</v>
      </c>
      <c r="BG241" s="144">
        <f>IF(N241="zákl. přenesená",J241,0)</f>
        <v>0</v>
      </c>
      <c r="BH241" s="144">
        <f>IF(N241="sníž. přenesená",J241,0)</f>
        <v>0</v>
      </c>
      <c r="BI241" s="144">
        <f>IF(N241="nulová",J241,0)</f>
        <v>0</v>
      </c>
      <c r="BJ241" s="18" t="s">
        <v>80</v>
      </c>
      <c r="BK241" s="144">
        <f>ROUND(I241*H241,2)</f>
        <v>0</v>
      </c>
      <c r="BL241" s="18" t="s">
        <v>112</v>
      </c>
      <c r="BM241" s="143" t="s">
        <v>3905</v>
      </c>
    </row>
    <row r="242" spans="2:47" s="1" customFormat="1" ht="12">
      <c r="B242" s="33"/>
      <c r="D242" s="145" t="s">
        <v>218</v>
      </c>
      <c r="F242" s="146" t="s">
        <v>3904</v>
      </c>
      <c r="I242" s="147"/>
      <c r="L242" s="33"/>
      <c r="M242" s="148"/>
      <c r="T242" s="54"/>
      <c r="AT242" s="18" t="s">
        <v>218</v>
      </c>
      <c r="AU242" s="18" t="s">
        <v>80</v>
      </c>
    </row>
    <row r="243" spans="2:65" s="1" customFormat="1" ht="16.5" customHeight="1">
      <c r="B243" s="33"/>
      <c r="C243" s="132" t="s">
        <v>594</v>
      </c>
      <c r="D243" s="132" t="s">
        <v>212</v>
      </c>
      <c r="E243" s="133" t="s">
        <v>703</v>
      </c>
      <c r="F243" s="134" t="s">
        <v>704</v>
      </c>
      <c r="G243" s="135" t="s">
        <v>654</v>
      </c>
      <c r="H243" s="136">
        <v>175</v>
      </c>
      <c r="I243" s="137"/>
      <c r="J243" s="138">
        <f>ROUND(I243*H243,2)</f>
        <v>0</v>
      </c>
      <c r="K243" s="134" t="s">
        <v>19</v>
      </c>
      <c r="L243" s="33"/>
      <c r="M243" s="139" t="s">
        <v>19</v>
      </c>
      <c r="N243" s="140" t="s">
        <v>45</v>
      </c>
      <c r="P243" s="141">
        <f>O243*H243</f>
        <v>0</v>
      </c>
      <c r="Q243" s="141">
        <v>0</v>
      </c>
      <c r="R243" s="141">
        <f>Q243*H243</f>
        <v>0</v>
      </c>
      <c r="S243" s="141">
        <v>0</v>
      </c>
      <c r="T243" s="142">
        <f>S243*H243</f>
        <v>0</v>
      </c>
      <c r="AR243" s="143" t="s">
        <v>112</v>
      </c>
      <c r="AT243" s="143" t="s">
        <v>212</v>
      </c>
      <c r="AU243" s="143" t="s">
        <v>80</v>
      </c>
      <c r="AY243" s="18" t="s">
        <v>208</v>
      </c>
      <c r="BE243" s="144">
        <f>IF(N243="základní",J243,0)</f>
        <v>0</v>
      </c>
      <c r="BF243" s="144">
        <f>IF(N243="snížená",J243,0)</f>
        <v>0</v>
      </c>
      <c r="BG243" s="144">
        <f>IF(N243="zákl. přenesená",J243,0)</f>
        <v>0</v>
      </c>
      <c r="BH243" s="144">
        <f>IF(N243="sníž. přenesená",J243,0)</f>
        <v>0</v>
      </c>
      <c r="BI243" s="144">
        <f>IF(N243="nulová",J243,0)</f>
        <v>0</v>
      </c>
      <c r="BJ243" s="18" t="s">
        <v>80</v>
      </c>
      <c r="BK243" s="144">
        <f>ROUND(I243*H243,2)</f>
        <v>0</v>
      </c>
      <c r="BL243" s="18" t="s">
        <v>112</v>
      </c>
      <c r="BM243" s="143" t="s">
        <v>705</v>
      </c>
    </row>
    <row r="244" spans="2:47" s="1" customFormat="1" ht="12">
      <c r="B244" s="33"/>
      <c r="D244" s="145" t="s">
        <v>218</v>
      </c>
      <c r="F244" s="146" t="s">
        <v>704</v>
      </c>
      <c r="I244" s="147"/>
      <c r="L244" s="33"/>
      <c r="M244" s="148"/>
      <c r="T244" s="54"/>
      <c r="AT244" s="18" t="s">
        <v>218</v>
      </c>
      <c r="AU244" s="18" t="s">
        <v>80</v>
      </c>
    </row>
    <row r="245" spans="2:51" s="13" customFormat="1" ht="12">
      <c r="B245" s="157"/>
      <c r="D245" s="145" t="s">
        <v>222</v>
      </c>
      <c r="E245" s="158" t="s">
        <v>19</v>
      </c>
      <c r="F245" s="159" t="s">
        <v>2761</v>
      </c>
      <c r="H245" s="160">
        <v>190</v>
      </c>
      <c r="I245" s="161"/>
      <c r="L245" s="157"/>
      <c r="M245" s="162"/>
      <c r="T245" s="163"/>
      <c r="AT245" s="158" t="s">
        <v>222</v>
      </c>
      <c r="AU245" s="158" t="s">
        <v>80</v>
      </c>
      <c r="AV245" s="13" t="s">
        <v>82</v>
      </c>
      <c r="AW245" s="13" t="s">
        <v>35</v>
      </c>
      <c r="AX245" s="13" t="s">
        <v>74</v>
      </c>
      <c r="AY245" s="158" t="s">
        <v>208</v>
      </c>
    </row>
    <row r="246" spans="2:51" s="13" customFormat="1" ht="12">
      <c r="B246" s="157"/>
      <c r="D246" s="145" t="s">
        <v>222</v>
      </c>
      <c r="E246" s="158" t="s">
        <v>19</v>
      </c>
      <c r="F246" s="159" t="s">
        <v>3906</v>
      </c>
      <c r="H246" s="160">
        <v>-15</v>
      </c>
      <c r="I246" s="161"/>
      <c r="L246" s="157"/>
      <c r="M246" s="162"/>
      <c r="T246" s="163"/>
      <c r="AT246" s="158" t="s">
        <v>222</v>
      </c>
      <c r="AU246" s="158" t="s">
        <v>80</v>
      </c>
      <c r="AV246" s="13" t="s">
        <v>82</v>
      </c>
      <c r="AW246" s="13" t="s">
        <v>35</v>
      </c>
      <c r="AX246" s="13" t="s">
        <v>74</v>
      </c>
      <c r="AY246" s="158" t="s">
        <v>208</v>
      </c>
    </row>
    <row r="247" spans="2:51" s="14" customFormat="1" ht="12">
      <c r="B247" s="164"/>
      <c r="D247" s="145" t="s">
        <v>222</v>
      </c>
      <c r="E247" s="165" t="s">
        <v>19</v>
      </c>
      <c r="F247" s="166" t="s">
        <v>226</v>
      </c>
      <c r="H247" s="167">
        <v>175</v>
      </c>
      <c r="I247" s="168"/>
      <c r="L247" s="164"/>
      <c r="M247" s="169"/>
      <c r="T247" s="170"/>
      <c r="AT247" s="165" t="s">
        <v>222</v>
      </c>
      <c r="AU247" s="165" t="s">
        <v>80</v>
      </c>
      <c r="AV247" s="14" t="s">
        <v>112</v>
      </c>
      <c r="AW247" s="14" t="s">
        <v>35</v>
      </c>
      <c r="AX247" s="14" t="s">
        <v>80</v>
      </c>
      <c r="AY247" s="165" t="s">
        <v>208</v>
      </c>
    </row>
    <row r="248" spans="2:65" s="1" customFormat="1" ht="16.5" customHeight="1">
      <c r="B248" s="33"/>
      <c r="C248" s="132" t="s">
        <v>600</v>
      </c>
      <c r="D248" s="132" t="s">
        <v>212</v>
      </c>
      <c r="E248" s="133" t="s">
        <v>982</v>
      </c>
      <c r="F248" s="134" t="s">
        <v>3907</v>
      </c>
      <c r="G248" s="135" t="s">
        <v>654</v>
      </c>
      <c r="H248" s="136">
        <v>100</v>
      </c>
      <c r="I248" s="137"/>
      <c r="J248" s="138">
        <f>ROUND(I248*H248,2)</f>
        <v>0</v>
      </c>
      <c r="K248" s="134" t="s">
        <v>19</v>
      </c>
      <c r="L248" s="33"/>
      <c r="M248" s="139" t="s">
        <v>19</v>
      </c>
      <c r="N248" s="140" t="s">
        <v>45</v>
      </c>
      <c r="P248" s="141">
        <f>O248*H248</f>
        <v>0</v>
      </c>
      <c r="Q248" s="141">
        <v>0</v>
      </c>
      <c r="R248" s="141">
        <f>Q248*H248</f>
        <v>0</v>
      </c>
      <c r="S248" s="141">
        <v>0</v>
      </c>
      <c r="T248" s="142">
        <f>S248*H248</f>
        <v>0</v>
      </c>
      <c r="AR248" s="143" t="s">
        <v>112</v>
      </c>
      <c r="AT248" s="143" t="s">
        <v>212</v>
      </c>
      <c r="AU248" s="143" t="s">
        <v>80</v>
      </c>
      <c r="AY248" s="18" t="s">
        <v>208</v>
      </c>
      <c r="BE248" s="144">
        <f>IF(N248="základní",J248,0)</f>
        <v>0</v>
      </c>
      <c r="BF248" s="144">
        <f>IF(N248="snížená",J248,0)</f>
        <v>0</v>
      </c>
      <c r="BG248" s="144">
        <f>IF(N248="zákl. přenesená",J248,0)</f>
        <v>0</v>
      </c>
      <c r="BH248" s="144">
        <f>IF(N248="sníž. přenesená",J248,0)</f>
        <v>0</v>
      </c>
      <c r="BI248" s="144">
        <f>IF(N248="nulová",J248,0)</f>
        <v>0</v>
      </c>
      <c r="BJ248" s="18" t="s">
        <v>80</v>
      </c>
      <c r="BK248" s="144">
        <f>ROUND(I248*H248,2)</f>
        <v>0</v>
      </c>
      <c r="BL248" s="18" t="s">
        <v>112</v>
      </c>
      <c r="BM248" s="143" t="s">
        <v>3908</v>
      </c>
    </row>
    <row r="249" spans="2:47" s="1" customFormat="1" ht="12">
      <c r="B249" s="33"/>
      <c r="D249" s="145" t="s">
        <v>218</v>
      </c>
      <c r="F249" s="146" t="s">
        <v>3907</v>
      </c>
      <c r="I249" s="147"/>
      <c r="L249" s="33"/>
      <c r="M249" s="148"/>
      <c r="T249" s="54"/>
      <c r="AT249" s="18" t="s">
        <v>218</v>
      </c>
      <c r="AU249" s="18" t="s">
        <v>80</v>
      </c>
    </row>
    <row r="250" spans="2:65" s="1" customFormat="1" ht="16.5" customHeight="1">
      <c r="B250" s="33"/>
      <c r="C250" s="132" t="s">
        <v>211</v>
      </c>
      <c r="D250" s="132" t="s">
        <v>212</v>
      </c>
      <c r="E250" s="133" t="s">
        <v>984</v>
      </c>
      <c r="F250" s="134" t="s">
        <v>3909</v>
      </c>
      <c r="G250" s="135" t="s">
        <v>654</v>
      </c>
      <c r="H250" s="136">
        <v>50</v>
      </c>
      <c r="I250" s="137"/>
      <c r="J250" s="138">
        <f>ROUND(I250*H250,2)</f>
        <v>0</v>
      </c>
      <c r="K250" s="134" t="s">
        <v>19</v>
      </c>
      <c r="L250" s="33"/>
      <c r="M250" s="139" t="s">
        <v>19</v>
      </c>
      <c r="N250" s="140" t="s">
        <v>45</v>
      </c>
      <c r="P250" s="141">
        <f>O250*H250</f>
        <v>0</v>
      </c>
      <c r="Q250" s="141">
        <v>0</v>
      </c>
      <c r="R250" s="141">
        <f>Q250*H250</f>
        <v>0</v>
      </c>
      <c r="S250" s="141">
        <v>0</v>
      </c>
      <c r="T250" s="142">
        <f>S250*H250</f>
        <v>0</v>
      </c>
      <c r="AR250" s="143" t="s">
        <v>112</v>
      </c>
      <c r="AT250" s="143" t="s">
        <v>212</v>
      </c>
      <c r="AU250" s="143" t="s">
        <v>80</v>
      </c>
      <c r="AY250" s="18" t="s">
        <v>208</v>
      </c>
      <c r="BE250" s="144">
        <f>IF(N250="základní",J250,0)</f>
        <v>0</v>
      </c>
      <c r="BF250" s="144">
        <f>IF(N250="snížená",J250,0)</f>
        <v>0</v>
      </c>
      <c r="BG250" s="144">
        <f>IF(N250="zákl. přenesená",J250,0)</f>
        <v>0</v>
      </c>
      <c r="BH250" s="144">
        <f>IF(N250="sníž. přenesená",J250,0)</f>
        <v>0</v>
      </c>
      <c r="BI250" s="144">
        <f>IF(N250="nulová",J250,0)</f>
        <v>0</v>
      </c>
      <c r="BJ250" s="18" t="s">
        <v>80</v>
      </c>
      <c r="BK250" s="144">
        <f>ROUND(I250*H250,2)</f>
        <v>0</v>
      </c>
      <c r="BL250" s="18" t="s">
        <v>112</v>
      </c>
      <c r="BM250" s="143" t="s">
        <v>3910</v>
      </c>
    </row>
    <row r="251" spans="2:47" s="1" customFormat="1" ht="12">
      <c r="B251" s="33"/>
      <c r="D251" s="145" t="s">
        <v>218</v>
      </c>
      <c r="F251" s="146" t="s">
        <v>3909</v>
      </c>
      <c r="I251" s="147"/>
      <c r="L251" s="33"/>
      <c r="M251" s="148"/>
      <c r="T251" s="54"/>
      <c r="AT251" s="18" t="s">
        <v>218</v>
      </c>
      <c r="AU251" s="18" t="s">
        <v>80</v>
      </c>
    </row>
    <row r="252" spans="2:65" s="1" customFormat="1" ht="16.5" customHeight="1">
      <c r="B252" s="33"/>
      <c r="C252" s="132" t="s">
        <v>227</v>
      </c>
      <c r="D252" s="132" t="s">
        <v>212</v>
      </c>
      <c r="E252" s="133" t="s">
        <v>706</v>
      </c>
      <c r="F252" s="134" t="s">
        <v>707</v>
      </c>
      <c r="G252" s="135" t="s">
        <v>236</v>
      </c>
      <c r="H252" s="136">
        <v>90</v>
      </c>
      <c r="I252" s="137"/>
      <c r="J252" s="138">
        <f>ROUND(I252*H252,2)</f>
        <v>0</v>
      </c>
      <c r="K252" s="134" t="s">
        <v>19</v>
      </c>
      <c r="L252" s="33"/>
      <c r="M252" s="139" t="s">
        <v>19</v>
      </c>
      <c r="N252" s="140" t="s">
        <v>45</v>
      </c>
      <c r="P252" s="141">
        <f>O252*H252</f>
        <v>0</v>
      </c>
      <c r="Q252" s="141">
        <v>0</v>
      </c>
      <c r="R252" s="141">
        <f>Q252*H252</f>
        <v>0</v>
      </c>
      <c r="S252" s="141">
        <v>0</v>
      </c>
      <c r="T252" s="142">
        <f>S252*H252</f>
        <v>0</v>
      </c>
      <c r="AR252" s="143" t="s">
        <v>112</v>
      </c>
      <c r="AT252" s="143" t="s">
        <v>212</v>
      </c>
      <c r="AU252" s="143" t="s">
        <v>80</v>
      </c>
      <c r="AY252" s="18" t="s">
        <v>208</v>
      </c>
      <c r="BE252" s="144">
        <f>IF(N252="základní",J252,0)</f>
        <v>0</v>
      </c>
      <c r="BF252" s="144">
        <f>IF(N252="snížená",J252,0)</f>
        <v>0</v>
      </c>
      <c r="BG252" s="144">
        <f>IF(N252="zákl. přenesená",J252,0)</f>
        <v>0</v>
      </c>
      <c r="BH252" s="144">
        <f>IF(N252="sníž. přenesená",J252,0)</f>
        <v>0</v>
      </c>
      <c r="BI252" s="144">
        <f>IF(N252="nulová",J252,0)</f>
        <v>0</v>
      </c>
      <c r="BJ252" s="18" t="s">
        <v>80</v>
      </c>
      <c r="BK252" s="144">
        <f>ROUND(I252*H252,2)</f>
        <v>0</v>
      </c>
      <c r="BL252" s="18" t="s">
        <v>112</v>
      </c>
      <c r="BM252" s="143" t="s">
        <v>708</v>
      </c>
    </row>
    <row r="253" spans="2:47" s="1" customFormat="1" ht="12">
      <c r="B253" s="33"/>
      <c r="D253" s="145" t="s">
        <v>218</v>
      </c>
      <c r="F253" s="146" t="s">
        <v>707</v>
      </c>
      <c r="I253" s="147"/>
      <c r="L253" s="33"/>
      <c r="M253" s="148"/>
      <c r="T253" s="54"/>
      <c r="AT253" s="18" t="s">
        <v>218</v>
      </c>
      <c r="AU253" s="18" t="s">
        <v>80</v>
      </c>
    </row>
    <row r="254" spans="2:51" s="13" customFormat="1" ht="12">
      <c r="B254" s="157"/>
      <c r="D254" s="145" t="s">
        <v>222</v>
      </c>
      <c r="E254" s="158" t="s">
        <v>19</v>
      </c>
      <c r="F254" s="159" t="s">
        <v>660</v>
      </c>
      <c r="H254" s="160">
        <v>100</v>
      </c>
      <c r="I254" s="161"/>
      <c r="L254" s="157"/>
      <c r="M254" s="162"/>
      <c r="T254" s="163"/>
      <c r="AT254" s="158" t="s">
        <v>222</v>
      </c>
      <c r="AU254" s="158" t="s">
        <v>80</v>
      </c>
      <c r="AV254" s="13" t="s">
        <v>82</v>
      </c>
      <c r="AW254" s="13" t="s">
        <v>35</v>
      </c>
      <c r="AX254" s="13" t="s">
        <v>74</v>
      </c>
      <c r="AY254" s="158" t="s">
        <v>208</v>
      </c>
    </row>
    <row r="255" spans="2:51" s="13" customFormat="1" ht="12">
      <c r="B255" s="157"/>
      <c r="D255" s="145" t="s">
        <v>222</v>
      </c>
      <c r="E255" s="158" t="s">
        <v>19</v>
      </c>
      <c r="F255" s="159" t="s">
        <v>3911</v>
      </c>
      <c r="H255" s="160">
        <v>-10</v>
      </c>
      <c r="I255" s="161"/>
      <c r="L255" s="157"/>
      <c r="M255" s="162"/>
      <c r="T255" s="163"/>
      <c r="AT255" s="158" t="s">
        <v>222</v>
      </c>
      <c r="AU255" s="158" t="s">
        <v>80</v>
      </c>
      <c r="AV255" s="13" t="s">
        <v>82</v>
      </c>
      <c r="AW255" s="13" t="s">
        <v>35</v>
      </c>
      <c r="AX255" s="13" t="s">
        <v>74</v>
      </c>
      <c r="AY255" s="158" t="s">
        <v>208</v>
      </c>
    </row>
    <row r="256" spans="2:51" s="14" customFormat="1" ht="12">
      <c r="B256" s="164"/>
      <c r="D256" s="145" t="s">
        <v>222</v>
      </c>
      <c r="E256" s="165" t="s">
        <v>19</v>
      </c>
      <c r="F256" s="166" t="s">
        <v>226</v>
      </c>
      <c r="H256" s="167">
        <v>90</v>
      </c>
      <c r="I256" s="168"/>
      <c r="L256" s="164"/>
      <c r="M256" s="169"/>
      <c r="T256" s="170"/>
      <c r="AT256" s="165" t="s">
        <v>222</v>
      </c>
      <c r="AU256" s="165" t="s">
        <v>80</v>
      </c>
      <c r="AV256" s="14" t="s">
        <v>112</v>
      </c>
      <c r="AW256" s="14" t="s">
        <v>35</v>
      </c>
      <c r="AX256" s="14" t="s">
        <v>80</v>
      </c>
      <c r="AY256" s="165" t="s">
        <v>208</v>
      </c>
    </row>
    <row r="257" spans="2:65" s="1" customFormat="1" ht="16.5" customHeight="1">
      <c r="B257" s="33"/>
      <c r="C257" s="132" t="s">
        <v>607</v>
      </c>
      <c r="D257" s="132" t="s">
        <v>212</v>
      </c>
      <c r="E257" s="133" t="s">
        <v>987</v>
      </c>
      <c r="F257" s="134" t="s">
        <v>3912</v>
      </c>
      <c r="G257" s="135" t="s">
        <v>236</v>
      </c>
      <c r="H257" s="136">
        <v>100</v>
      </c>
      <c r="I257" s="137"/>
      <c r="J257" s="138">
        <f>ROUND(I257*H257,2)</f>
        <v>0</v>
      </c>
      <c r="K257" s="134" t="s">
        <v>19</v>
      </c>
      <c r="L257" s="33"/>
      <c r="M257" s="139" t="s">
        <v>19</v>
      </c>
      <c r="N257" s="140" t="s">
        <v>45</v>
      </c>
      <c r="P257" s="141">
        <f>O257*H257</f>
        <v>0</v>
      </c>
      <c r="Q257" s="141">
        <v>0</v>
      </c>
      <c r="R257" s="141">
        <f>Q257*H257</f>
        <v>0</v>
      </c>
      <c r="S257" s="141">
        <v>0</v>
      </c>
      <c r="T257" s="142">
        <f>S257*H257</f>
        <v>0</v>
      </c>
      <c r="AR257" s="143" t="s">
        <v>112</v>
      </c>
      <c r="AT257" s="143" t="s">
        <v>212</v>
      </c>
      <c r="AU257" s="143" t="s">
        <v>80</v>
      </c>
      <c r="AY257" s="18" t="s">
        <v>208</v>
      </c>
      <c r="BE257" s="144">
        <f>IF(N257="základní",J257,0)</f>
        <v>0</v>
      </c>
      <c r="BF257" s="144">
        <f>IF(N257="snížená",J257,0)</f>
        <v>0</v>
      </c>
      <c r="BG257" s="144">
        <f>IF(N257="zákl. přenesená",J257,0)</f>
        <v>0</v>
      </c>
      <c r="BH257" s="144">
        <f>IF(N257="sníž. přenesená",J257,0)</f>
        <v>0</v>
      </c>
      <c r="BI257" s="144">
        <f>IF(N257="nulová",J257,0)</f>
        <v>0</v>
      </c>
      <c r="BJ257" s="18" t="s">
        <v>80</v>
      </c>
      <c r="BK257" s="144">
        <f>ROUND(I257*H257,2)</f>
        <v>0</v>
      </c>
      <c r="BL257" s="18" t="s">
        <v>112</v>
      </c>
      <c r="BM257" s="143" t="s">
        <v>3913</v>
      </c>
    </row>
    <row r="258" spans="2:47" s="1" customFormat="1" ht="12">
      <c r="B258" s="33"/>
      <c r="D258" s="145" t="s">
        <v>218</v>
      </c>
      <c r="F258" s="146" t="s">
        <v>3912</v>
      </c>
      <c r="I258" s="147"/>
      <c r="L258" s="33"/>
      <c r="M258" s="148"/>
      <c r="T258" s="54"/>
      <c r="AT258" s="18" t="s">
        <v>218</v>
      </c>
      <c r="AU258" s="18" t="s">
        <v>80</v>
      </c>
    </row>
    <row r="259" spans="2:65" s="1" customFormat="1" ht="16.5" customHeight="1">
      <c r="B259" s="33"/>
      <c r="C259" s="132" t="s">
        <v>1981</v>
      </c>
      <c r="D259" s="132" t="s">
        <v>212</v>
      </c>
      <c r="E259" s="133" t="s">
        <v>989</v>
      </c>
      <c r="F259" s="134" t="s">
        <v>3914</v>
      </c>
      <c r="G259" s="135" t="s">
        <v>236</v>
      </c>
      <c r="H259" s="136">
        <v>100</v>
      </c>
      <c r="I259" s="137"/>
      <c r="J259" s="138">
        <f>ROUND(I259*H259,2)</f>
        <v>0</v>
      </c>
      <c r="K259" s="134" t="s">
        <v>19</v>
      </c>
      <c r="L259" s="33"/>
      <c r="M259" s="139" t="s">
        <v>19</v>
      </c>
      <c r="N259" s="140" t="s">
        <v>45</v>
      </c>
      <c r="P259" s="141">
        <f>O259*H259</f>
        <v>0</v>
      </c>
      <c r="Q259" s="141">
        <v>0</v>
      </c>
      <c r="R259" s="141">
        <f>Q259*H259</f>
        <v>0</v>
      </c>
      <c r="S259" s="141">
        <v>0</v>
      </c>
      <c r="T259" s="142">
        <f>S259*H259</f>
        <v>0</v>
      </c>
      <c r="AR259" s="143" t="s">
        <v>112</v>
      </c>
      <c r="AT259" s="143" t="s">
        <v>212</v>
      </c>
      <c r="AU259" s="143" t="s">
        <v>80</v>
      </c>
      <c r="AY259" s="18" t="s">
        <v>208</v>
      </c>
      <c r="BE259" s="144">
        <f>IF(N259="základní",J259,0)</f>
        <v>0</v>
      </c>
      <c r="BF259" s="144">
        <f>IF(N259="snížená",J259,0)</f>
        <v>0</v>
      </c>
      <c r="BG259" s="144">
        <f>IF(N259="zákl. přenesená",J259,0)</f>
        <v>0</v>
      </c>
      <c r="BH259" s="144">
        <f>IF(N259="sníž. přenesená",J259,0)</f>
        <v>0</v>
      </c>
      <c r="BI259" s="144">
        <f>IF(N259="nulová",J259,0)</f>
        <v>0</v>
      </c>
      <c r="BJ259" s="18" t="s">
        <v>80</v>
      </c>
      <c r="BK259" s="144">
        <f>ROUND(I259*H259,2)</f>
        <v>0</v>
      </c>
      <c r="BL259" s="18" t="s">
        <v>112</v>
      </c>
      <c r="BM259" s="143" t="s">
        <v>3915</v>
      </c>
    </row>
    <row r="260" spans="2:47" s="1" customFormat="1" ht="12">
      <c r="B260" s="33"/>
      <c r="D260" s="145" t="s">
        <v>218</v>
      </c>
      <c r="F260" s="146" t="s">
        <v>3914</v>
      </c>
      <c r="I260" s="147"/>
      <c r="L260" s="33"/>
      <c r="M260" s="148"/>
      <c r="T260" s="54"/>
      <c r="AT260" s="18" t="s">
        <v>218</v>
      </c>
      <c r="AU260" s="18" t="s">
        <v>80</v>
      </c>
    </row>
    <row r="261" spans="2:65" s="1" customFormat="1" ht="16.5" customHeight="1">
      <c r="B261" s="33"/>
      <c r="C261" s="132" t="s">
        <v>964</v>
      </c>
      <c r="D261" s="132" t="s">
        <v>212</v>
      </c>
      <c r="E261" s="133" t="s">
        <v>991</v>
      </c>
      <c r="F261" s="134" t="s">
        <v>3914</v>
      </c>
      <c r="G261" s="135" t="s">
        <v>236</v>
      </c>
      <c r="H261" s="136">
        <v>100</v>
      </c>
      <c r="I261" s="137"/>
      <c r="J261" s="138">
        <f>ROUND(I261*H261,2)</f>
        <v>0</v>
      </c>
      <c r="K261" s="134" t="s">
        <v>19</v>
      </c>
      <c r="L261" s="33"/>
      <c r="M261" s="139" t="s">
        <v>19</v>
      </c>
      <c r="N261" s="140" t="s">
        <v>45</v>
      </c>
      <c r="P261" s="141">
        <f>O261*H261</f>
        <v>0</v>
      </c>
      <c r="Q261" s="141">
        <v>0</v>
      </c>
      <c r="R261" s="141">
        <f>Q261*H261</f>
        <v>0</v>
      </c>
      <c r="S261" s="141">
        <v>0</v>
      </c>
      <c r="T261" s="142">
        <f>S261*H261</f>
        <v>0</v>
      </c>
      <c r="AR261" s="143" t="s">
        <v>112</v>
      </c>
      <c r="AT261" s="143" t="s">
        <v>212</v>
      </c>
      <c r="AU261" s="143" t="s">
        <v>80</v>
      </c>
      <c r="AY261" s="18" t="s">
        <v>208</v>
      </c>
      <c r="BE261" s="144">
        <f>IF(N261="základní",J261,0)</f>
        <v>0</v>
      </c>
      <c r="BF261" s="144">
        <f>IF(N261="snížená",J261,0)</f>
        <v>0</v>
      </c>
      <c r="BG261" s="144">
        <f>IF(N261="zákl. přenesená",J261,0)</f>
        <v>0</v>
      </c>
      <c r="BH261" s="144">
        <f>IF(N261="sníž. přenesená",J261,0)</f>
        <v>0</v>
      </c>
      <c r="BI261" s="144">
        <f>IF(N261="nulová",J261,0)</f>
        <v>0</v>
      </c>
      <c r="BJ261" s="18" t="s">
        <v>80</v>
      </c>
      <c r="BK261" s="144">
        <f>ROUND(I261*H261,2)</f>
        <v>0</v>
      </c>
      <c r="BL261" s="18" t="s">
        <v>112</v>
      </c>
      <c r="BM261" s="143" t="s">
        <v>3916</v>
      </c>
    </row>
    <row r="262" spans="2:47" s="1" customFormat="1" ht="12">
      <c r="B262" s="33"/>
      <c r="D262" s="145" t="s">
        <v>218</v>
      </c>
      <c r="F262" s="146" t="s">
        <v>3914</v>
      </c>
      <c r="I262" s="147"/>
      <c r="L262" s="33"/>
      <c r="M262" s="148"/>
      <c r="T262" s="54"/>
      <c r="AT262" s="18" t="s">
        <v>218</v>
      </c>
      <c r="AU262" s="18" t="s">
        <v>80</v>
      </c>
    </row>
    <row r="263" spans="2:65" s="1" customFormat="1" ht="16.5" customHeight="1">
      <c r="B263" s="33"/>
      <c r="C263" s="132" t="s">
        <v>1991</v>
      </c>
      <c r="D263" s="132" t="s">
        <v>212</v>
      </c>
      <c r="E263" s="133" t="s">
        <v>994</v>
      </c>
      <c r="F263" s="134" t="s">
        <v>3917</v>
      </c>
      <c r="G263" s="135" t="s">
        <v>236</v>
      </c>
      <c r="H263" s="136">
        <v>35</v>
      </c>
      <c r="I263" s="137"/>
      <c r="J263" s="138">
        <f>ROUND(I263*H263,2)</f>
        <v>0</v>
      </c>
      <c r="K263" s="134" t="s">
        <v>19</v>
      </c>
      <c r="L263" s="33"/>
      <c r="M263" s="139" t="s">
        <v>19</v>
      </c>
      <c r="N263" s="140" t="s">
        <v>45</v>
      </c>
      <c r="P263" s="141">
        <f>O263*H263</f>
        <v>0</v>
      </c>
      <c r="Q263" s="141">
        <v>0</v>
      </c>
      <c r="R263" s="141">
        <f>Q263*H263</f>
        <v>0</v>
      </c>
      <c r="S263" s="141">
        <v>0</v>
      </c>
      <c r="T263" s="142">
        <f>S263*H263</f>
        <v>0</v>
      </c>
      <c r="AR263" s="143" t="s">
        <v>112</v>
      </c>
      <c r="AT263" s="143" t="s">
        <v>212</v>
      </c>
      <c r="AU263" s="143" t="s">
        <v>80</v>
      </c>
      <c r="AY263" s="18" t="s">
        <v>208</v>
      </c>
      <c r="BE263" s="144">
        <f>IF(N263="základní",J263,0)</f>
        <v>0</v>
      </c>
      <c r="BF263" s="144">
        <f>IF(N263="snížená",J263,0)</f>
        <v>0</v>
      </c>
      <c r="BG263" s="144">
        <f>IF(N263="zákl. přenesená",J263,0)</f>
        <v>0</v>
      </c>
      <c r="BH263" s="144">
        <f>IF(N263="sníž. přenesená",J263,0)</f>
        <v>0</v>
      </c>
      <c r="BI263" s="144">
        <f>IF(N263="nulová",J263,0)</f>
        <v>0</v>
      </c>
      <c r="BJ263" s="18" t="s">
        <v>80</v>
      </c>
      <c r="BK263" s="144">
        <f>ROUND(I263*H263,2)</f>
        <v>0</v>
      </c>
      <c r="BL263" s="18" t="s">
        <v>112</v>
      </c>
      <c r="BM263" s="143" t="s">
        <v>3918</v>
      </c>
    </row>
    <row r="264" spans="2:47" s="1" customFormat="1" ht="12">
      <c r="B264" s="33"/>
      <c r="D264" s="145" t="s">
        <v>218</v>
      </c>
      <c r="F264" s="146" t="s">
        <v>3917</v>
      </c>
      <c r="I264" s="147"/>
      <c r="L264" s="33"/>
      <c r="M264" s="148"/>
      <c r="T264" s="54"/>
      <c r="AT264" s="18" t="s">
        <v>218</v>
      </c>
      <c r="AU264" s="18" t="s">
        <v>80</v>
      </c>
    </row>
    <row r="265" spans="2:65" s="1" customFormat="1" ht="16.5" customHeight="1">
      <c r="B265" s="33"/>
      <c r="C265" s="132" t="s">
        <v>233</v>
      </c>
      <c r="D265" s="132" t="s">
        <v>212</v>
      </c>
      <c r="E265" s="133" t="s">
        <v>3800</v>
      </c>
      <c r="F265" s="134" t="s">
        <v>3919</v>
      </c>
      <c r="G265" s="135" t="s">
        <v>654</v>
      </c>
      <c r="H265" s="136">
        <v>20</v>
      </c>
      <c r="I265" s="137"/>
      <c r="J265" s="138">
        <f>ROUND(I265*H265,2)</f>
        <v>0</v>
      </c>
      <c r="K265" s="134" t="s">
        <v>19</v>
      </c>
      <c r="L265" s="33"/>
      <c r="M265" s="139" t="s">
        <v>19</v>
      </c>
      <c r="N265" s="140" t="s">
        <v>45</v>
      </c>
      <c r="P265" s="141">
        <f>O265*H265</f>
        <v>0</v>
      </c>
      <c r="Q265" s="141">
        <v>0</v>
      </c>
      <c r="R265" s="141">
        <f>Q265*H265</f>
        <v>0</v>
      </c>
      <c r="S265" s="141">
        <v>0</v>
      </c>
      <c r="T265" s="142">
        <f>S265*H265</f>
        <v>0</v>
      </c>
      <c r="AR265" s="143" t="s">
        <v>112</v>
      </c>
      <c r="AT265" s="143" t="s">
        <v>212</v>
      </c>
      <c r="AU265" s="143" t="s">
        <v>80</v>
      </c>
      <c r="AY265" s="18" t="s">
        <v>208</v>
      </c>
      <c r="BE265" s="144">
        <f>IF(N265="základní",J265,0)</f>
        <v>0</v>
      </c>
      <c r="BF265" s="144">
        <f>IF(N265="snížená",J265,0)</f>
        <v>0</v>
      </c>
      <c r="BG265" s="144">
        <f>IF(N265="zákl. přenesená",J265,0)</f>
        <v>0</v>
      </c>
      <c r="BH265" s="144">
        <f>IF(N265="sníž. přenesená",J265,0)</f>
        <v>0</v>
      </c>
      <c r="BI265" s="144">
        <f>IF(N265="nulová",J265,0)</f>
        <v>0</v>
      </c>
      <c r="BJ265" s="18" t="s">
        <v>80</v>
      </c>
      <c r="BK265" s="144">
        <f>ROUND(I265*H265,2)</f>
        <v>0</v>
      </c>
      <c r="BL265" s="18" t="s">
        <v>112</v>
      </c>
      <c r="BM265" s="143" t="s">
        <v>3920</v>
      </c>
    </row>
    <row r="266" spans="2:47" s="1" customFormat="1" ht="12">
      <c r="B266" s="33"/>
      <c r="D266" s="145" t="s">
        <v>218</v>
      </c>
      <c r="F266" s="146" t="s">
        <v>3919</v>
      </c>
      <c r="I266" s="147"/>
      <c r="L266" s="33"/>
      <c r="M266" s="148"/>
      <c r="T266" s="54"/>
      <c r="AT266" s="18" t="s">
        <v>218</v>
      </c>
      <c r="AU266" s="18" t="s">
        <v>80</v>
      </c>
    </row>
    <row r="267" spans="2:65" s="1" customFormat="1" ht="16.5" customHeight="1">
      <c r="B267" s="33"/>
      <c r="C267" s="132" t="s">
        <v>241</v>
      </c>
      <c r="D267" s="132" t="s">
        <v>212</v>
      </c>
      <c r="E267" s="133" t="s">
        <v>3802</v>
      </c>
      <c r="F267" s="134" t="s">
        <v>3921</v>
      </c>
      <c r="G267" s="135" t="s">
        <v>236</v>
      </c>
      <c r="H267" s="136">
        <v>90</v>
      </c>
      <c r="I267" s="137"/>
      <c r="J267" s="138">
        <f>ROUND(I267*H267,2)</f>
        <v>0</v>
      </c>
      <c r="K267" s="134" t="s">
        <v>19</v>
      </c>
      <c r="L267" s="33"/>
      <c r="M267" s="139" t="s">
        <v>19</v>
      </c>
      <c r="N267" s="140" t="s">
        <v>45</v>
      </c>
      <c r="P267" s="141">
        <f>O267*H267</f>
        <v>0</v>
      </c>
      <c r="Q267" s="141">
        <v>0</v>
      </c>
      <c r="R267" s="141">
        <f>Q267*H267</f>
        <v>0</v>
      </c>
      <c r="S267" s="141">
        <v>0</v>
      </c>
      <c r="T267" s="142">
        <f>S267*H267</f>
        <v>0</v>
      </c>
      <c r="AR267" s="143" t="s">
        <v>112</v>
      </c>
      <c r="AT267" s="143" t="s">
        <v>212</v>
      </c>
      <c r="AU267" s="143" t="s">
        <v>80</v>
      </c>
      <c r="AY267" s="18" t="s">
        <v>208</v>
      </c>
      <c r="BE267" s="144">
        <f>IF(N267="základní",J267,0)</f>
        <v>0</v>
      </c>
      <c r="BF267" s="144">
        <f>IF(N267="snížená",J267,0)</f>
        <v>0</v>
      </c>
      <c r="BG267" s="144">
        <f>IF(N267="zákl. přenesená",J267,0)</f>
        <v>0</v>
      </c>
      <c r="BH267" s="144">
        <f>IF(N267="sníž. přenesená",J267,0)</f>
        <v>0</v>
      </c>
      <c r="BI267" s="144">
        <f>IF(N267="nulová",J267,0)</f>
        <v>0</v>
      </c>
      <c r="BJ267" s="18" t="s">
        <v>80</v>
      </c>
      <c r="BK267" s="144">
        <f>ROUND(I267*H267,2)</f>
        <v>0</v>
      </c>
      <c r="BL267" s="18" t="s">
        <v>112</v>
      </c>
      <c r="BM267" s="143" t="s">
        <v>3922</v>
      </c>
    </row>
    <row r="268" spans="2:47" s="1" customFormat="1" ht="12">
      <c r="B268" s="33"/>
      <c r="D268" s="145" t="s">
        <v>218</v>
      </c>
      <c r="F268" s="146" t="s">
        <v>3921</v>
      </c>
      <c r="I268" s="147"/>
      <c r="L268" s="33"/>
      <c r="M268" s="148"/>
      <c r="T268" s="54"/>
      <c r="AT268" s="18" t="s">
        <v>218</v>
      </c>
      <c r="AU268" s="18" t="s">
        <v>80</v>
      </c>
    </row>
    <row r="269" spans="2:65" s="1" customFormat="1" ht="16.5" customHeight="1">
      <c r="B269" s="33"/>
      <c r="C269" s="132" t="s">
        <v>968</v>
      </c>
      <c r="D269" s="132" t="s">
        <v>212</v>
      </c>
      <c r="E269" s="133" t="s">
        <v>3805</v>
      </c>
      <c r="F269" s="134" t="s">
        <v>3923</v>
      </c>
      <c r="G269" s="135" t="s">
        <v>236</v>
      </c>
      <c r="H269" s="136">
        <v>50</v>
      </c>
      <c r="I269" s="137"/>
      <c r="J269" s="138">
        <f>ROUND(I269*H269,2)</f>
        <v>0</v>
      </c>
      <c r="K269" s="134" t="s">
        <v>19</v>
      </c>
      <c r="L269" s="33"/>
      <c r="M269" s="139" t="s">
        <v>19</v>
      </c>
      <c r="N269" s="140" t="s">
        <v>45</v>
      </c>
      <c r="P269" s="141">
        <f>O269*H269</f>
        <v>0</v>
      </c>
      <c r="Q269" s="141">
        <v>0</v>
      </c>
      <c r="R269" s="141">
        <f>Q269*H269</f>
        <v>0</v>
      </c>
      <c r="S269" s="141">
        <v>0</v>
      </c>
      <c r="T269" s="142">
        <f>S269*H269</f>
        <v>0</v>
      </c>
      <c r="AR269" s="143" t="s">
        <v>112</v>
      </c>
      <c r="AT269" s="143" t="s">
        <v>212</v>
      </c>
      <c r="AU269" s="143" t="s">
        <v>80</v>
      </c>
      <c r="AY269" s="18" t="s">
        <v>208</v>
      </c>
      <c r="BE269" s="144">
        <f>IF(N269="základní",J269,0)</f>
        <v>0</v>
      </c>
      <c r="BF269" s="144">
        <f>IF(N269="snížená",J269,0)</f>
        <v>0</v>
      </c>
      <c r="BG269" s="144">
        <f>IF(N269="zákl. přenesená",J269,0)</f>
        <v>0</v>
      </c>
      <c r="BH269" s="144">
        <f>IF(N269="sníž. přenesená",J269,0)</f>
        <v>0</v>
      </c>
      <c r="BI269" s="144">
        <f>IF(N269="nulová",J269,0)</f>
        <v>0</v>
      </c>
      <c r="BJ269" s="18" t="s">
        <v>80</v>
      </c>
      <c r="BK269" s="144">
        <f>ROUND(I269*H269,2)</f>
        <v>0</v>
      </c>
      <c r="BL269" s="18" t="s">
        <v>112</v>
      </c>
      <c r="BM269" s="143" t="s">
        <v>3924</v>
      </c>
    </row>
    <row r="270" spans="2:47" s="1" customFormat="1" ht="12">
      <c r="B270" s="33"/>
      <c r="D270" s="145" t="s">
        <v>218</v>
      </c>
      <c r="F270" s="146" t="s">
        <v>3923</v>
      </c>
      <c r="I270" s="147"/>
      <c r="L270" s="33"/>
      <c r="M270" s="148"/>
      <c r="T270" s="54"/>
      <c r="AT270" s="18" t="s">
        <v>218</v>
      </c>
      <c r="AU270" s="18" t="s">
        <v>80</v>
      </c>
    </row>
    <row r="271" spans="2:65" s="1" customFormat="1" ht="16.5" customHeight="1">
      <c r="B271" s="33"/>
      <c r="C271" s="132" t="s">
        <v>618</v>
      </c>
      <c r="D271" s="132" t="s">
        <v>212</v>
      </c>
      <c r="E271" s="133" t="s">
        <v>658</v>
      </c>
      <c r="F271" s="134" t="s">
        <v>3925</v>
      </c>
      <c r="G271" s="135" t="s">
        <v>236</v>
      </c>
      <c r="H271" s="136">
        <v>150</v>
      </c>
      <c r="I271" s="137"/>
      <c r="J271" s="138">
        <f>ROUND(I271*H271,2)</f>
        <v>0</v>
      </c>
      <c r="K271" s="134" t="s">
        <v>19</v>
      </c>
      <c r="L271" s="33"/>
      <c r="M271" s="139" t="s">
        <v>19</v>
      </c>
      <c r="N271" s="140" t="s">
        <v>45</v>
      </c>
      <c r="P271" s="141">
        <f>O271*H271</f>
        <v>0</v>
      </c>
      <c r="Q271" s="141">
        <v>0</v>
      </c>
      <c r="R271" s="141">
        <f>Q271*H271</f>
        <v>0</v>
      </c>
      <c r="S271" s="141">
        <v>0</v>
      </c>
      <c r="T271" s="142">
        <f>S271*H271</f>
        <v>0</v>
      </c>
      <c r="AR271" s="143" t="s">
        <v>112</v>
      </c>
      <c r="AT271" s="143" t="s">
        <v>212</v>
      </c>
      <c r="AU271" s="143" t="s">
        <v>80</v>
      </c>
      <c r="AY271" s="18" t="s">
        <v>208</v>
      </c>
      <c r="BE271" s="144">
        <f>IF(N271="základní",J271,0)</f>
        <v>0</v>
      </c>
      <c r="BF271" s="144">
        <f>IF(N271="snížená",J271,0)</f>
        <v>0</v>
      </c>
      <c r="BG271" s="144">
        <f>IF(N271="zákl. přenesená",J271,0)</f>
        <v>0</v>
      </c>
      <c r="BH271" s="144">
        <f>IF(N271="sníž. přenesená",J271,0)</f>
        <v>0</v>
      </c>
      <c r="BI271" s="144">
        <f>IF(N271="nulová",J271,0)</f>
        <v>0</v>
      </c>
      <c r="BJ271" s="18" t="s">
        <v>80</v>
      </c>
      <c r="BK271" s="144">
        <f>ROUND(I271*H271,2)</f>
        <v>0</v>
      </c>
      <c r="BL271" s="18" t="s">
        <v>112</v>
      </c>
      <c r="BM271" s="143" t="s">
        <v>3926</v>
      </c>
    </row>
    <row r="272" spans="2:47" s="1" customFormat="1" ht="12">
      <c r="B272" s="33"/>
      <c r="D272" s="145" t="s">
        <v>218</v>
      </c>
      <c r="F272" s="146" t="s">
        <v>3925</v>
      </c>
      <c r="I272" s="147"/>
      <c r="L272" s="33"/>
      <c r="M272" s="148"/>
      <c r="T272" s="54"/>
      <c r="AT272" s="18" t="s">
        <v>218</v>
      </c>
      <c r="AU272" s="18" t="s">
        <v>80</v>
      </c>
    </row>
    <row r="273" spans="2:65" s="1" customFormat="1" ht="16.5" customHeight="1">
      <c r="B273" s="33"/>
      <c r="C273" s="132" t="s">
        <v>971</v>
      </c>
      <c r="D273" s="132" t="s">
        <v>212</v>
      </c>
      <c r="E273" s="133" t="s">
        <v>662</v>
      </c>
      <c r="F273" s="134" t="s">
        <v>3927</v>
      </c>
      <c r="G273" s="135" t="s">
        <v>654</v>
      </c>
      <c r="H273" s="136">
        <v>30</v>
      </c>
      <c r="I273" s="137"/>
      <c r="J273" s="138">
        <f>ROUND(I273*H273,2)</f>
        <v>0</v>
      </c>
      <c r="K273" s="134" t="s">
        <v>19</v>
      </c>
      <c r="L273" s="33"/>
      <c r="M273" s="139" t="s">
        <v>19</v>
      </c>
      <c r="N273" s="140" t="s">
        <v>45</v>
      </c>
      <c r="P273" s="141">
        <f>O273*H273</f>
        <v>0</v>
      </c>
      <c r="Q273" s="141">
        <v>0</v>
      </c>
      <c r="R273" s="141">
        <f>Q273*H273</f>
        <v>0</v>
      </c>
      <c r="S273" s="141">
        <v>0</v>
      </c>
      <c r="T273" s="142">
        <f>S273*H273</f>
        <v>0</v>
      </c>
      <c r="AR273" s="143" t="s">
        <v>112</v>
      </c>
      <c r="AT273" s="143" t="s">
        <v>212</v>
      </c>
      <c r="AU273" s="143" t="s">
        <v>80</v>
      </c>
      <c r="AY273" s="18" t="s">
        <v>208</v>
      </c>
      <c r="BE273" s="144">
        <f>IF(N273="základní",J273,0)</f>
        <v>0</v>
      </c>
      <c r="BF273" s="144">
        <f>IF(N273="snížená",J273,0)</f>
        <v>0</v>
      </c>
      <c r="BG273" s="144">
        <f>IF(N273="zákl. přenesená",J273,0)</f>
        <v>0</v>
      </c>
      <c r="BH273" s="144">
        <f>IF(N273="sníž. přenesená",J273,0)</f>
        <v>0</v>
      </c>
      <c r="BI273" s="144">
        <f>IF(N273="nulová",J273,0)</f>
        <v>0</v>
      </c>
      <c r="BJ273" s="18" t="s">
        <v>80</v>
      </c>
      <c r="BK273" s="144">
        <f>ROUND(I273*H273,2)</f>
        <v>0</v>
      </c>
      <c r="BL273" s="18" t="s">
        <v>112</v>
      </c>
      <c r="BM273" s="143" t="s">
        <v>3928</v>
      </c>
    </row>
    <row r="274" spans="2:47" s="1" customFormat="1" ht="12">
      <c r="B274" s="33"/>
      <c r="D274" s="145" t="s">
        <v>218</v>
      </c>
      <c r="F274" s="146" t="s">
        <v>3927</v>
      </c>
      <c r="I274" s="147"/>
      <c r="L274" s="33"/>
      <c r="M274" s="148"/>
      <c r="T274" s="54"/>
      <c r="AT274" s="18" t="s">
        <v>218</v>
      </c>
      <c r="AU274" s="18" t="s">
        <v>80</v>
      </c>
    </row>
    <row r="275" spans="2:65" s="1" customFormat="1" ht="16.5" customHeight="1">
      <c r="B275" s="33"/>
      <c r="C275" s="132" t="s">
        <v>624</v>
      </c>
      <c r="D275" s="132" t="s">
        <v>212</v>
      </c>
      <c r="E275" s="133" t="s">
        <v>709</v>
      </c>
      <c r="F275" s="134" t="s">
        <v>710</v>
      </c>
      <c r="G275" s="135" t="s">
        <v>682</v>
      </c>
      <c r="H275" s="136">
        <v>0.95</v>
      </c>
      <c r="I275" s="137"/>
      <c r="J275" s="138">
        <f>ROUND(I275*H275,2)</f>
        <v>0</v>
      </c>
      <c r="K275" s="134" t="s">
        <v>19</v>
      </c>
      <c r="L275" s="33"/>
      <c r="M275" s="139" t="s">
        <v>19</v>
      </c>
      <c r="N275" s="140" t="s">
        <v>45</v>
      </c>
      <c r="P275" s="141">
        <f>O275*H275</f>
        <v>0</v>
      </c>
      <c r="Q275" s="141">
        <v>0</v>
      </c>
      <c r="R275" s="141">
        <f>Q275*H275</f>
        <v>0</v>
      </c>
      <c r="S275" s="141">
        <v>0</v>
      </c>
      <c r="T275" s="142">
        <f>S275*H275</f>
        <v>0</v>
      </c>
      <c r="AR275" s="143" t="s">
        <v>112</v>
      </c>
      <c r="AT275" s="143" t="s">
        <v>212</v>
      </c>
      <c r="AU275" s="143" t="s">
        <v>80</v>
      </c>
      <c r="AY275" s="18" t="s">
        <v>208</v>
      </c>
      <c r="BE275" s="144">
        <f>IF(N275="základní",J275,0)</f>
        <v>0</v>
      </c>
      <c r="BF275" s="144">
        <f>IF(N275="snížená",J275,0)</f>
        <v>0</v>
      </c>
      <c r="BG275" s="144">
        <f>IF(N275="zákl. přenesená",J275,0)</f>
        <v>0</v>
      </c>
      <c r="BH275" s="144">
        <f>IF(N275="sníž. přenesená",J275,0)</f>
        <v>0</v>
      </c>
      <c r="BI275" s="144">
        <f>IF(N275="nulová",J275,0)</f>
        <v>0</v>
      </c>
      <c r="BJ275" s="18" t="s">
        <v>80</v>
      </c>
      <c r="BK275" s="144">
        <f>ROUND(I275*H275,2)</f>
        <v>0</v>
      </c>
      <c r="BL275" s="18" t="s">
        <v>112</v>
      </c>
      <c r="BM275" s="143" t="s">
        <v>711</v>
      </c>
    </row>
    <row r="276" spans="2:47" s="1" customFormat="1" ht="12">
      <c r="B276" s="33"/>
      <c r="D276" s="145" t="s">
        <v>218</v>
      </c>
      <c r="F276" s="146" t="s">
        <v>710</v>
      </c>
      <c r="I276" s="147"/>
      <c r="L276" s="33"/>
      <c r="M276" s="148"/>
      <c r="T276" s="54"/>
      <c r="AT276" s="18" t="s">
        <v>218</v>
      </c>
      <c r="AU276" s="18" t="s">
        <v>80</v>
      </c>
    </row>
    <row r="277" spans="2:51" s="13" customFormat="1" ht="12">
      <c r="B277" s="157"/>
      <c r="D277" s="145" t="s">
        <v>222</v>
      </c>
      <c r="E277" s="158" t="s">
        <v>19</v>
      </c>
      <c r="F277" s="159" t="s">
        <v>80</v>
      </c>
      <c r="H277" s="160">
        <v>1</v>
      </c>
      <c r="I277" s="161"/>
      <c r="L277" s="157"/>
      <c r="M277" s="162"/>
      <c r="T277" s="163"/>
      <c r="AT277" s="158" t="s">
        <v>222</v>
      </c>
      <c r="AU277" s="158" t="s">
        <v>80</v>
      </c>
      <c r="AV277" s="13" t="s">
        <v>82</v>
      </c>
      <c r="AW277" s="13" t="s">
        <v>35</v>
      </c>
      <c r="AX277" s="13" t="s">
        <v>74</v>
      </c>
      <c r="AY277" s="158" t="s">
        <v>208</v>
      </c>
    </row>
    <row r="278" spans="2:51" s="13" customFormat="1" ht="12">
      <c r="B278" s="157"/>
      <c r="D278" s="145" t="s">
        <v>222</v>
      </c>
      <c r="E278" s="158" t="s">
        <v>19</v>
      </c>
      <c r="F278" s="159" t="s">
        <v>3847</v>
      </c>
      <c r="H278" s="160">
        <v>-0.05</v>
      </c>
      <c r="I278" s="161"/>
      <c r="L278" s="157"/>
      <c r="M278" s="162"/>
      <c r="T278" s="163"/>
      <c r="AT278" s="158" t="s">
        <v>222</v>
      </c>
      <c r="AU278" s="158" t="s">
        <v>80</v>
      </c>
      <c r="AV278" s="13" t="s">
        <v>82</v>
      </c>
      <c r="AW278" s="13" t="s">
        <v>35</v>
      </c>
      <c r="AX278" s="13" t="s">
        <v>74</v>
      </c>
      <c r="AY278" s="158" t="s">
        <v>208</v>
      </c>
    </row>
    <row r="279" spans="2:51" s="14" customFormat="1" ht="12">
      <c r="B279" s="164"/>
      <c r="D279" s="145" t="s">
        <v>222</v>
      </c>
      <c r="E279" s="165" t="s">
        <v>19</v>
      </c>
      <c r="F279" s="166" t="s">
        <v>226</v>
      </c>
      <c r="H279" s="167">
        <v>0.95</v>
      </c>
      <c r="I279" s="168"/>
      <c r="L279" s="164"/>
      <c r="M279" s="169"/>
      <c r="T279" s="170"/>
      <c r="AT279" s="165" t="s">
        <v>222</v>
      </c>
      <c r="AU279" s="165" t="s">
        <v>80</v>
      </c>
      <c r="AV279" s="14" t="s">
        <v>112</v>
      </c>
      <c r="AW279" s="14" t="s">
        <v>35</v>
      </c>
      <c r="AX279" s="14" t="s">
        <v>80</v>
      </c>
      <c r="AY279" s="165" t="s">
        <v>208</v>
      </c>
    </row>
    <row r="280" spans="2:63" s="11" customFormat="1" ht="25.9" customHeight="1">
      <c r="B280" s="120"/>
      <c r="D280" s="121" t="s">
        <v>73</v>
      </c>
      <c r="E280" s="122" t="s">
        <v>655</v>
      </c>
      <c r="F280" s="122" t="s">
        <v>712</v>
      </c>
      <c r="I280" s="123"/>
      <c r="J280" s="124">
        <f>BK280</f>
        <v>0</v>
      </c>
      <c r="L280" s="120"/>
      <c r="M280" s="125"/>
      <c r="P280" s="126">
        <f>SUM(P281:P302)</f>
        <v>0</v>
      </c>
      <c r="R280" s="126">
        <f>SUM(R281:R302)</f>
        <v>0</v>
      </c>
      <c r="T280" s="127">
        <f>SUM(T281:T302)</f>
        <v>0</v>
      </c>
      <c r="AR280" s="121" t="s">
        <v>80</v>
      </c>
      <c r="AT280" s="128" t="s">
        <v>73</v>
      </c>
      <c r="AU280" s="128" t="s">
        <v>74</v>
      </c>
      <c r="AY280" s="121" t="s">
        <v>208</v>
      </c>
      <c r="BK280" s="129">
        <f>SUM(BK281:BK302)</f>
        <v>0</v>
      </c>
    </row>
    <row r="281" spans="2:65" s="1" customFormat="1" ht="16.5" customHeight="1">
      <c r="B281" s="33"/>
      <c r="C281" s="132" t="s">
        <v>713</v>
      </c>
      <c r="D281" s="132" t="s">
        <v>212</v>
      </c>
      <c r="E281" s="133" t="s">
        <v>714</v>
      </c>
      <c r="F281" s="134" t="s">
        <v>715</v>
      </c>
      <c r="G281" s="135" t="s">
        <v>654</v>
      </c>
      <c r="H281" s="136">
        <v>10</v>
      </c>
      <c r="I281" s="137"/>
      <c r="J281" s="138">
        <f>ROUND(I281*H281,2)</f>
        <v>0</v>
      </c>
      <c r="K281" s="134" t="s">
        <v>19</v>
      </c>
      <c r="L281" s="33"/>
      <c r="M281" s="139" t="s">
        <v>19</v>
      </c>
      <c r="N281" s="140" t="s">
        <v>45</v>
      </c>
      <c r="P281" s="141">
        <f>O281*H281</f>
        <v>0</v>
      </c>
      <c r="Q281" s="141">
        <v>0</v>
      </c>
      <c r="R281" s="141">
        <f>Q281*H281</f>
        <v>0</v>
      </c>
      <c r="S281" s="141">
        <v>0</v>
      </c>
      <c r="T281" s="142">
        <f>S281*H281</f>
        <v>0</v>
      </c>
      <c r="AR281" s="143" t="s">
        <v>112</v>
      </c>
      <c r="AT281" s="143" t="s">
        <v>212</v>
      </c>
      <c r="AU281" s="143" t="s">
        <v>80</v>
      </c>
      <c r="AY281" s="18" t="s">
        <v>208</v>
      </c>
      <c r="BE281" s="144">
        <f>IF(N281="základní",J281,0)</f>
        <v>0</v>
      </c>
      <c r="BF281" s="144">
        <f>IF(N281="snížená",J281,0)</f>
        <v>0</v>
      </c>
      <c r="BG281" s="144">
        <f>IF(N281="zákl. přenesená",J281,0)</f>
        <v>0</v>
      </c>
      <c r="BH281" s="144">
        <f>IF(N281="sníž. přenesená",J281,0)</f>
        <v>0</v>
      </c>
      <c r="BI281" s="144">
        <f>IF(N281="nulová",J281,0)</f>
        <v>0</v>
      </c>
      <c r="BJ281" s="18" t="s">
        <v>80</v>
      </c>
      <c r="BK281" s="144">
        <f>ROUND(I281*H281,2)</f>
        <v>0</v>
      </c>
      <c r="BL281" s="18" t="s">
        <v>112</v>
      </c>
      <c r="BM281" s="143" t="s">
        <v>716</v>
      </c>
    </row>
    <row r="282" spans="2:47" s="1" customFormat="1" ht="12">
      <c r="B282" s="33"/>
      <c r="D282" s="145" t="s">
        <v>218</v>
      </c>
      <c r="F282" s="146" t="s">
        <v>717</v>
      </c>
      <c r="I282" s="147"/>
      <c r="L282" s="33"/>
      <c r="M282" s="148"/>
      <c r="T282" s="54"/>
      <c r="AT282" s="18" t="s">
        <v>218</v>
      </c>
      <c r="AU282" s="18" t="s">
        <v>80</v>
      </c>
    </row>
    <row r="283" spans="2:51" s="13" customFormat="1" ht="12">
      <c r="B283" s="157"/>
      <c r="D283" s="145" t="s">
        <v>222</v>
      </c>
      <c r="E283" s="158" t="s">
        <v>19</v>
      </c>
      <c r="F283" s="159" t="s">
        <v>913</v>
      </c>
      <c r="H283" s="160">
        <v>18</v>
      </c>
      <c r="I283" s="161"/>
      <c r="L283" s="157"/>
      <c r="M283" s="162"/>
      <c r="T283" s="163"/>
      <c r="AT283" s="158" t="s">
        <v>222</v>
      </c>
      <c r="AU283" s="158" t="s">
        <v>80</v>
      </c>
      <c r="AV283" s="13" t="s">
        <v>82</v>
      </c>
      <c r="AW283" s="13" t="s">
        <v>35</v>
      </c>
      <c r="AX283" s="13" t="s">
        <v>74</v>
      </c>
      <c r="AY283" s="158" t="s">
        <v>208</v>
      </c>
    </row>
    <row r="284" spans="2:51" s="13" customFormat="1" ht="12">
      <c r="B284" s="157"/>
      <c r="D284" s="145" t="s">
        <v>222</v>
      </c>
      <c r="E284" s="158" t="s">
        <v>19</v>
      </c>
      <c r="F284" s="159" t="s">
        <v>3929</v>
      </c>
      <c r="H284" s="160">
        <v>-8</v>
      </c>
      <c r="I284" s="161"/>
      <c r="L284" s="157"/>
      <c r="M284" s="162"/>
      <c r="T284" s="163"/>
      <c r="AT284" s="158" t="s">
        <v>222</v>
      </c>
      <c r="AU284" s="158" t="s">
        <v>80</v>
      </c>
      <c r="AV284" s="13" t="s">
        <v>82</v>
      </c>
      <c r="AW284" s="13" t="s">
        <v>35</v>
      </c>
      <c r="AX284" s="13" t="s">
        <v>74</v>
      </c>
      <c r="AY284" s="158" t="s">
        <v>208</v>
      </c>
    </row>
    <row r="285" spans="2:51" s="14" customFormat="1" ht="12">
      <c r="B285" s="164"/>
      <c r="D285" s="145" t="s">
        <v>222</v>
      </c>
      <c r="E285" s="165" t="s">
        <v>19</v>
      </c>
      <c r="F285" s="166" t="s">
        <v>226</v>
      </c>
      <c r="H285" s="167">
        <v>10</v>
      </c>
      <c r="I285" s="168"/>
      <c r="L285" s="164"/>
      <c r="M285" s="169"/>
      <c r="T285" s="170"/>
      <c r="AT285" s="165" t="s">
        <v>222</v>
      </c>
      <c r="AU285" s="165" t="s">
        <v>80</v>
      </c>
      <c r="AV285" s="14" t="s">
        <v>112</v>
      </c>
      <c r="AW285" s="14" t="s">
        <v>35</v>
      </c>
      <c r="AX285" s="14" t="s">
        <v>80</v>
      </c>
      <c r="AY285" s="165" t="s">
        <v>208</v>
      </c>
    </row>
    <row r="286" spans="2:65" s="1" customFormat="1" ht="16.5" customHeight="1">
      <c r="B286" s="33"/>
      <c r="C286" s="132" t="s">
        <v>2082</v>
      </c>
      <c r="D286" s="132" t="s">
        <v>212</v>
      </c>
      <c r="E286" s="133" t="s">
        <v>999</v>
      </c>
      <c r="F286" s="134" t="s">
        <v>3930</v>
      </c>
      <c r="G286" s="135" t="s">
        <v>654</v>
      </c>
      <c r="H286" s="136">
        <v>44</v>
      </c>
      <c r="I286" s="137"/>
      <c r="J286" s="138">
        <f>ROUND(I286*H286,2)</f>
        <v>0</v>
      </c>
      <c r="K286" s="134" t="s">
        <v>19</v>
      </c>
      <c r="L286" s="33"/>
      <c r="M286" s="139" t="s">
        <v>19</v>
      </c>
      <c r="N286" s="140" t="s">
        <v>45</v>
      </c>
      <c r="P286" s="141">
        <f>O286*H286</f>
        <v>0</v>
      </c>
      <c r="Q286" s="141">
        <v>0</v>
      </c>
      <c r="R286" s="141">
        <f>Q286*H286</f>
        <v>0</v>
      </c>
      <c r="S286" s="141">
        <v>0</v>
      </c>
      <c r="T286" s="142">
        <f>S286*H286</f>
        <v>0</v>
      </c>
      <c r="AR286" s="143" t="s">
        <v>112</v>
      </c>
      <c r="AT286" s="143" t="s">
        <v>212</v>
      </c>
      <c r="AU286" s="143" t="s">
        <v>80</v>
      </c>
      <c r="AY286" s="18" t="s">
        <v>208</v>
      </c>
      <c r="BE286" s="144">
        <f>IF(N286="základní",J286,0)</f>
        <v>0</v>
      </c>
      <c r="BF286" s="144">
        <f>IF(N286="snížená",J286,0)</f>
        <v>0</v>
      </c>
      <c r="BG286" s="144">
        <f>IF(N286="zákl. přenesená",J286,0)</f>
        <v>0</v>
      </c>
      <c r="BH286" s="144">
        <f>IF(N286="sníž. přenesená",J286,0)</f>
        <v>0</v>
      </c>
      <c r="BI286" s="144">
        <f>IF(N286="nulová",J286,0)</f>
        <v>0</v>
      </c>
      <c r="BJ286" s="18" t="s">
        <v>80</v>
      </c>
      <c r="BK286" s="144">
        <f>ROUND(I286*H286,2)</f>
        <v>0</v>
      </c>
      <c r="BL286" s="18" t="s">
        <v>112</v>
      </c>
      <c r="BM286" s="143" t="s">
        <v>3931</v>
      </c>
    </row>
    <row r="287" spans="2:47" s="1" customFormat="1" ht="12">
      <c r="B287" s="33"/>
      <c r="D287" s="145" t="s">
        <v>218</v>
      </c>
      <c r="F287" s="146" t="s">
        <v>3932</v>
      </c>
      <c r="I287" s="147"/>
      <c r="L287" s="33"/>
      <c r="M287" s="148"/>
      <c r="T287" s="54"/>
      <c r="AT287" s="18" t="s">
        <v>218</v>
      </c>
      <c r="AU287" s="18" t="s">
        <v>80</v>
      </c>
    </row>
    <row r="288" spans="2:65" s="1" customFormat="1" ht="16.5" customHeight="1">
      <c r="B288" s="33"/>
      <c r="C288" s="132" t="s">
        <v>2092</v>
      </c>
      <c r="D288" s="132" t="s">
        <v>212</v>
      </c>
      <c r="E288" s="133" t="s">
        <v>1001</v>
      </c>
      <c r="F288" s="134" t="s">
        <v>3933</v>
      </c>
      <c r="G288" s="135" t="s">
        <v>654</v>
      </c>
      <c r="H288" s="136">
        <v>4</v>
      </c>
      <c r="I288" s="137"/>
      <c r="J288" s="138">
        <f>ROUND(I288*H288,2)</f>
        <v>0</v>
      </c>
      <c r="K288" s="134" t="s">
        <v>19</v>
      </c>
      <c r="L288" s="33"/>
      <c r="M288" s="139" t="s">
        <v>19</v>
      </c>
      <c r="N288" s="140" t="s">
        <v>45</v>
      </c>
      <c r="P288" s="141">
        <f>O288*H288</f>
        <v>0</v>
      </c>
      <c r="Q288" s="141">
        <v>0</v>
      </c>
      <c r="R288" s="141">
        <f>Q288*H288</f>
        <v>0</v>
      </c>
      <c r="S288" s="141">
        <v>0</v>
      </c>
      <c r="T288" s="142">
        <f>S288*H288</f>
        <v>0</v>
      </c>
      <c r="AR288" s="143" t="s">
        <v>112</v>
      </c>
      <c r="AT288" s="143" t="s">
        <v>212</v>
      </c>
      <c r="AU288" s="143" t="s">
        <v>80</v>
      </c>
      <c r="AY288" s="18" t="s">
        <v>208</v>
      </c>
      <c r="BE288" s="144">
        <f>IF(N288="základní",J288,0)</f>
        <v>0</v>
      </c>
      <c r="BF288" s="144">
        <f>IF(N288="snížená",J288,0)</f>
        <v>0</v>
      </c>
      <c r="BG288" s="144">
        <f>IF(N288="zákl. přenesená",J288,0)</f>
        <v>0</v>
      </c>
      <c r="BH288" s="144">
        <f>IF(N288="sníž. přenesená",J288,0)</f>
        <v>0</v>
      </c>
      <c r="BI288" s="144">
        <f>IF(N288="nulová",J288,0)</f>
        <v>0</v>
      </c>
      <c r="BJ288" s="18" t="s">
        <v>80</v>
      </c>
      <c r="BK288" s="144">
        <f>ROUND(I288*H288,2)</f>
        <v>0</v>
      </c>
      <c r="BL288" s="18" t="s">
        <v>112</v>
      </c>
      <c r="BM288" s="143" t="s">
        <v>3934</v>
      </c>
    </row>
    <row r="289" spans="2:47" s="1" customFormat="1" ht="12">
      <c r="B289" s="33"/>
      <c r="D289" s="145" t="s">
        <v>218</v>
      </c>
      <c r="F289" s="146" t="s">
        <v>3933</v>
      </c>
      <c r="I289" s="147"/>
      <c r="L289" s="33"/>
      <c r="M289" s="148"/>
      <c r="T289" s="54"/>
      <c r="AT289" s="18" t="s">
        <v>218</v>
      </c>
      <c r="AU289" s="18" t="s">
        <v>80</v>
      </c>
    </row>
    <row r="290" spans="2:65" s="1" customFormat="1" ht="16.5" customHeight="1">
      <c r="B290" s="33"/>
      <c r="C290" s="132" t="s">
        <v>2110</v>
      </c>
      <c r="D290" s="132" t="s">
        <v>212</v>
      </c>
      <c r="E290" s="133" t="s">
        <v>1003</v>
      </c>
      <c r="F290" s="134" t="s">
        <v>3935</v>
      </c>
      <c r="G290" s="135" t="s">
        <v>654</v>
      </c>
      <c r="H290" s="136">
        <v>14</v>
      </c>
      <c r="I290" s="137"/>
      <c r="J290" s="138">
        <f>ROUND(I290*H290,2)</f>
        <v>0</v>
      </c>
      <c r="K290" s="134" t="s">
        <v>19</v>
      </c>
      <c r="L290" s="33"/>
      <c r="M290" s="139" t="s">
        <v>19</v>
      </c>
      <c r="N290" s="140" t="s">
        <v>45</v>
      </c>
      <c r="P290" s="141">
        <f>O290*H290</f>
        <v>0</v>
      </c>
      <c r="Q290" s="141">
        <v>0</v>
      </c>
      <c r="R290" s="141">
        <f>Q290*H290</f>
        <v>0</v>
      </c>
      <c r="S290" s="141">
        <v>0</v>
      </c>
      <c r="T290" s="142">
        <f>S290*H290</f>
        <v>0</v>
      </c>
      <c r="AR290" s="143" t="s">
        <v>112</v>
      </c>
      <c r="AT290" s="143" t="s">
        <v>212</v>
      </c>
      <c r="AU290" s="143" t="s">
        <v>80</v>
      </c>
      <c r="AY290" s="18" t="s">
        <v>208</v>
      </c>
      <c r="BE290" s="144">
        <f>IF(N290="základní",J290,0)</f>
        <v>0</v>
      </c>
      <c r="BF290" s="144">
        <f>IF(N290="snížená",J290,0)</f>
        <v>0</v>
      </c>
      <c r="BG290" s="144">
        <f>IF(N290="zákl. přenesená",J290,0)</f>
        <v>0</v>
      </c>
      <c r="BH290" s="144">
        <f>IF(N290="sníž. přenesená",J290,0)</f>
        <v>0</v>
      </c>
      <c r="BI290" s="144">
        <f>IF(N290="nulová",J290,0)</f>
        <v>0</v>
      </c>
      <c r="BJ290" s="18" t="s">
        <v>80</v>
      </c>
      <c r="BK290" s="144">
        <f>ROUND(I290*H290,2)</f>
        <v>0</v>
      </c>
      <c r="BL290" s="18" t="s">
        <v>112</v>
      </c>
      <c r="BM290" s="143" t="s">
        <v>3936</v>
      </c>
    </row>
    <row r="291" spans="2:47" s="1" customFormat="1" ht="12">
      <c r="B291" s="33"/>
      <c r="D291" s="145" t="s">
        <v>218</v>
      </c>
      <c r="F291" s="146" t="s">
        <v>3937</v>
      </c>
      <c r="I291" s="147"/>
      <c r="L291" s="33"/>
      <c r="M291" s="148"/>
      <c r="T291" s="54"/>
      <c r="AT291" s="18" t="s">
        <v>218</v>
      </c>
      <c r="AU291" s="18" t="s">
        <v>80</v>
      </c>
    </row>
    <row r="292" spans="2:65" s="1" customFormat="1" ht="16.5" customHeight="1">
      <c r="B292" s="33"/>
      <c r="C292" s="132" t="s">
        <v>632</v>
      </c>
      <c r="D292" s="132" t="s">
        <v>212</v>
      </c>
      <c r="E292" s="133" t="s">
        <v>1005</v>
      </c>
      <c r="F292" s="134" t="s">
        <v>3938</v>
      </c>
      <c r="G292" s="135" t="s">
        <v>654</v>
      </c>
      <c r="H292" s="136">
        <v>14</v>
      </c>
      <c r="I292" s="137"/>
      <c r="J292" s="138">
        <f>ROUND(I292*H292,2)</f>
        <v>0</v>
      </c>
      <c r="K292" s="134" t="s">
        <v>19</v>
      </c>
      <c r="L292" s="33"/>
      <c r="M292" s="139" t="s">
        <v>19</v>
      </c>
      <c r="N292" s="140" t="s">
        <v>45</v>
      </c>
      <c r="P292" s="141">
        <f>O292*H292</f>
        <v>0</v>
      </c>
      <c r="Q292" s="141">
        <v>0</v>
      </c>
      <c r="R292" s="141">
        <f>Q292*H292</f>
        <v>0</v>
      </c>
      <c r="S292" s="141">
        <v>0</v>
      </c>
      <c r="T292" s="142">
        <f>S292*H292</f>
        <v>0</v>
      </c>
      <c r="AR292" s="143" t="s">
        <v>112</v>
      </c>
      <c r="AT292" s="143" t="s">
        <v>212</v>
      </c>
      <c r="AU292" s="143" t="s">
        <v>80</v>
      </c>
      <c r="AY292" s="18" t="s">
        <v>208</v>
      </c>
      <c r="BE292" s="144">
        <f>IF(N292="základní",J292,0)</f>
        <v>0</v>
      </c>
      <c r="BF292" s="144">
        <f>IF(N292="snížená",J292,0)</f>
        <v>0</v>
      </c>
      <c r="BG292" s="144">
        <f>IF(N292="zákl. přenesená",J292,0)</f>
        <v>0</v>
      </c>
      <c r="BH292" s="144">
        <f>IF(N292="sníž. přenesená",J292,0)</f>
        <v>0</v>
      </c>
      <c r="BI292" s="144">
        <f>IF(N292="nulová",J292,0)</f>
        <v>0</v>
      </c>
      <c r="BJ292" s="18" t="s">
        <v>80</v>
      </c>
      <c r="BK292" s="144">
        <f>ROUND(I292*H292,2)</f>
        <v>0</v>
      </c>
      <c r="BL292" s="18" t="s">
        <v>112</v>
      </c>
      <c r="BM292" s="143" t="s">
        <v>3939</v>
      </c>
    </row>
    <row r="293" spans="2:47" s="1" customFormat="1" ht="12">
      <c r="B293" s="33"/>
      <c r="D293" s="145" t="s">
        <v>218</v>
      </c>
      <c r="F293" s="146" t="s">
        <v>3940</v>
      </c>
      <c r="I293" s="147"/>
      <c r="L293" s="33"/>
      <c r="M293" s="148"/>
      <c r="T293" s="54"/>
      <c r="AT293" s="18" t="s">
        <v>218</v>
      </c>
      <c r="AU293" s="18" t="s">
        <v>80</v>
      </c>
    </row>
    <row r="294" spans="2:65" s="1" customFormat="1" ht="16.5" customHeight="1">
      <c r="B294" s="33"/>
      <c r="C294" s="132" t="s">
        <v>2145</v>
      </c>
      <c r="D294" s="132" t="s">
        <v>212</v>
      </c>
      <c r="E294" s="133" t="s">
        <v>1007</v>
      </c>
      <c r="F294" s="134" t="s">
        <v>3941</v>
      </c>
      <c r="G294" s="135" t="s">
        <v>654</v>
      </c>
      <c r="H294" s="136">
        <v>9</v>
      </c>
      <c r="I294" s="137"/>
      <c r="J294" s="138">
        <f>ROUND(I294*H294,2)</f>
        <v>0</v>
      </c>
      <c r="K294" s="134" t="s">
        <v>19</v>
      </c>
      <c r="L294" s="33"/>
      <c r="M294" s="139" t="s">
        <v>19</v>
      </c>
      <c r="N294" s="140" t="s">
        <v>45</v>
      </c>
      <c r="P294" s="141">
        <f>O294*H294</f>
        <v>0</v>
      </c>
      <c r="Q294" s="141">
        <v>0</v>
      </c>
      <c r="R294" s="141">
        <f>Q294*H294</f>
        <v>0</v>
      </c>
      <c r="S294" s="141">
        <v>0</v>
      </c>
      <c r="T294" s="142">
        <f>S294*H294</f>
        <v>0</v>
      </c>
      <c r="AR294" s="143" t="s">
        <v>112</v>
      </c>
      <c r="AT294" s="143" t="s">
        <v>212</v>
      </c>
      <c r="AU294" s="143" t="s">
        <v>80</v>
      </c>
      <c r="AY294" s="18" t="s">
        <v>208</v>
      </c>
      <c r="BE294" s="144">
        <f>IF(N294="základní",J294,0)</f>
        <v>0</v>
      </c>
      <c r="BF294" s="144">
        <f>IF(N294="snížená",J294,0)</f>
        <v>0</v>
      </c>
      <c r="BG294" s="144">
        <f>IF(N294="zákl. přenesená",J294,0)</f>
        <v>0</v>
      </c>
      <c r="BH294" s="144">
        <f>IF(N294="sníž. přenesená",J294,0)</f>
        <v>0</v>
      </c>
      <c r="BI294" s="144">
        <f>IF(N294="nulová",J294,0)</f>
        <v>0</v>
      </c>
      <c r="BJ294" s="18" t="s">
        <v>80</v>
      </c>
      <c r="BK294" s="144">
        <f>ROUND(I294*H294,2)</f>
        <v>0</v>
      </c>
      <c r="BL294" s="18" t="s">
        <v>112</v>
      </c>
      <c r="BM294" s="143" t="s">
        <v>3942</v>
      </c>
    </row>
    <row r="295" spans="2:47" s="1" customFormat="1" ht="12">
      <c r="B295" s="33"/>
      <c r="D295" s="145" t="s">
        <v>218</v>
      </c>
      <c r="F295" s="146" t="s">
        <v>3941</v>
      </c>
      <c r="I295" s="147"/>
      <c r="L295" s="33"/>
      <c r="M295" s="148"/>
      <c r="T295" s="54"/>
      <c r="AT295" s="18" t="s">
        <v>218</v>
      </c>
      <c r="AU295" s="18" t="s">
        <v>80</v>
      </c>
    </row>
    <row r="296" spans="2:65" s="1" customFormat="1" ht="16.5" customHeight="1">
      <c r="B296" s="33"/>
      <c r="C296" s="132" t="s">
        <v>2126</v>
      </c>
      <c r="D296" s="132" t="s">
        <v>212</v>
      </c>
      <c r="E296" s="133" t="s">
        <v>1009</v>
      </c>
      <c r="F296" s="134" t="s">
        <v>3943</v>
      </c>
      <c r="G296" s="135" t="s">
        <v>654</v>
      </c>
      <c r="H296" s="136">
        <v>8</v>
      </c>
      <c r="I296" s="137"/>
      <c r="J296" s="138">
        <f>ROUND(I296*H296,2)</f>
        <v>0</v>
      </c>
      <c r="K296" s="134" t="s">
        <v>19</v>
      </c>
      <c r="L296" s="33"/>
      <c r="M296" s="139" t="s">
        <v>19</v>
      </c>
      <c r="N296" s="140" t="s">
        <v>45</v>
      </c>
      <c r="P296" s="141">
        <f>O296*H296</f>
        <v>0</v>
      </c>
      <c r="Q296" s="141">
        <v>0</v>
      </c>
      <c r="R296" s="141">
        <f>Q296*H296</f>
        <v>0</v>
      </c>
      <c r="S296" s="141">
        <v>0</v>
      </c>
      <c r="T296" s="142">
        <f>S296*H296</f>
        <v>0</v>
      </c>
      <c r="AR296" s="143" t="s">
        <v>112</v>
      </c>
      <c r="AT296" s="143" t="s">
        <v>212</v>
      </c>
      <c r="AU296" s="143" t="s">
        <v>80</v>
      </c>
      <c r="AY296" s="18" t="s">
        <v>208</v>
      </c>
      <c r="BE296" s="144">
        <f>IF(N296="základní",J296,0)</f>
        <v>0</v>
      </c>
      <c r="BF296" s="144">
        <f>IF(N296="snížená",J296,0)</f>
        <v>0</v>
      </c>
      <c r="BG296" s="144">
        <f>IF(N296="zákl. přenesená",J296,0)</f>
        <v>0</v>
      </c>
      <c r="BH296" s="144">
        <f>IF(N296="sníž. přenesená",J296,0)</f>
        <v>0</v>
      </c>
      <c r="BI296" s="144">
        <f>IF(N296="nulová",J296,0)</f>
        <v>0</v>
      </c>
      <c r="BJ296" s="18" t="s">
        <v>80</v>
      </c>
      <c r="BK296" s="144">
        <f>ROUND(I296*H296,2)</f>
        <v>0</v>
      </c>
      <c r="BL296" s="18" t="s">
        <v>112</v>
      </c>
      <c r="BM296" s="143" t="s">
        <v>3944</v>
      </c>
    </row>
    <row r="297" spans="2:47" s="1" customFormat="1" ht="12">
      <c r="B297" s="33"/>
      <c r="D297" s="145" t="s">
        <v>218</v>
      </c>
      <c r="F297" s="146" t="s">
        <v>3943</v>
      </c>
      <c r="I297" s="147"/>
      <c r="L297" s="33"/>
      <c r="M297" s="148"/>
      <c r="T297" s="54"/>
      <c r="AT297" s="18" t="s">
        <v>218</v>
      </c>
      <c r="AU297" s="18" t="s">
        <v>80</v>
      </c>
    </row>
    <row r="298" spans="2:65" s="1" customFormat="1" ht="16.5" customHeight="1">
      <c r="B298" s="33"/>
      <c r="C298" s="132" t="s">
        <v>718</v>
      </c>
      <c r="D298" s="132" t="s">
        <v>212</v>
      </c>
      <c r="E298" s="133" t="s">
        <v>719</v>
      </c>
      <c r="F298" s="134" t="s">
        <v>710</v>
      </c>
      <c r="G298" s="135" t="s">
        <v>682</v>
      </c>
      <c r="H298" s="136">
        <v>0.95</v>
      </c>
      <c r="I298" s="137"/>
      <c r="J298" s="138">
        <f>ROUND(I298*H298,2)</f>
        <v>0</v>
      </c>
      <c r="K298" s="134" t="s">
        <v>19</v>
      </c>
      <c r="L298" s="33"/>
      <c r="M298" s="139" t="s">
        <v>19</v>
      </c>
      <c r="N298" s="140" t="s">
        <v>45</v>
      </c>
      <c r="P298" s="141">
        <f>O298*H298</f>
        <v>0</v>
      </c>
      <c r="Q298" s="141">
        <v>0</v>
      </c>
      <c r="R298" s="141">
        <f>Q298*H298</f>
        <v>0</v>
      </c>
      <c r="S298" s="141">
        <v>0</v>
      </c>
      <c r="T298" s="142">
        <f>S298*H298</f>
        <v>0</v>
      </c>
      <c r="AR298" s="143" t="s">
        <v>112</v>
      </c>
      <c r="AT298" s="143" t="s">
        <v>212</v>
      </c>
      <c r="AU298" s="143" t="s">
        <v>80</v>
      </c>
      <c r="AY298" s="18" t="s">
        <v>208</v>
      </c>
      <c r="BE298" s="144">
        <f>IF(N298="základní",J298,0)</f>
        <v>0</v>
      </c>
      <c r="BF298" s="144">
        <f>IF(N298="snížená",J298,0)</f>
        <v>0</v>
      </c>
      <c r="BG298" s="144">
        <f>IF(N298="zákl. přenesená",J298,0)</f>
        <v>0</v>
      </c>
      <c r="BH298" s="144">
        <f>IF(N298="sníž. přenesená",J298,0)</f>
        <v>0</v>
      </c>
      <c r="BI298" s="144">
        <f>IF(N298="nulová",J298,0)</f>
        <v>0</v>
      </c>
      <c r="BJ298" s="18" t="s">
        <v>80</v>
      </c>
      <c r="BK298" s="144">
        <f>ROUND(I298*H298,2)</f>
        <v>0</v>
      </c>
      <c r="BL298" s="18" t="s">
        <v>112</v>
      </c>
      <c r="BM298" s="143" t="s">
        <v>720</v>
      </c>
    </row>
    <row r="299" spans="2:47" s="1" customFormat="1" ht="12">
      <c r="B299" s="33"/>
      <c r="D299" s="145" t="s">
        <v>218</v>
      </c>
      <c r="F299" s="146" t="s">
        <v>710</v>
      </c>
      <c r="I299" s="147"/>
      <c r="L299" s="33"/>
      <c r="M299" s="148"/>
      <c r="T299" s="54"/>
      <c r="AT299" s="18" t="s">
        <v>218</v>
      </c>
      <c r="AU299" s="18" t="s">
        <v>80</v>
      </c>
    </row>
    <row r="300" spans="2:51" s="13" customFormat="1" ht="12">
      <c r="B300" s="157"/>
      <c r="D300" s="145" t="s">
        <v>222</v>
      </c>
      <c r="E300" s="158" t="s">
        <v>19</v>
      </c>
      <c r="F300" s="159" t="s">
        <v>80</v>
      </c>
      <c r="H300" s="160">
        <v>1</v>
      </c>
      <c r="I300" s="161"/>
      <c r="L300" s="157"/>
      <c r="M300" s="162"/>
      <c r="T300" s="163"/>
      <c r="AT300" s="158" t="s">
        <v>222</v>
      </c>
      <c r="AU300" s="158" t="s">
        <v>80</v>
      </c>
      <c r="AV300" s="13" t="s">
        <v>82</v>
      </c>
      <c r="AW300" s="13" t="s">
        <v>35</v>
      </c>
      <c r="AX300" s="13" t="s">
        <v>74</v>
      </c>
      <c r="AY300" s="158" t="s">
        <v>208</v>
      </c>
    </row>
    <row r="301" spans="2:51" s="13" customFormat="1" ht="12">
      <c r="B301" s="157"/>
      <c r="D301" s="145" t="s">
        <v>222</v>
      </c>
      <c r="E301" s="158" t="s">
        <v>19</v>
      </c>
      <c r="F301" s="159" t="s">
        <v>3847</v>
      </c>
      <c r="H301" s="160">
        <v>-0.05</v>
      </c>
      <c r="I301" s="161"/>
      <c r="L301" s="157"/>
      <c r="M301" s="162"/>
      <c r="T301" s="163"/>
      <c r="AT301" s="158" t="s">
        <v>222</v>
      </c>
      <c r="AU301" s="158" t="s">
        <v>80</v>
      </c>
      <c r="AV301" s="13" t="s">
        <v>82</v>
      </c>
      <c r="AW301" s="13" t="s">
        <v>35</v>
      </c>
      <c r="AX301" s="13" t="s">
        <v>74</v>
      </c>
      <c r="AY301" s="158" t="s">
        <v>208</v>
      </c>
    </row>
    <row r="302" spans="2:51" s="14" customFormat="1" ht="12">
      <c r="B302" s="164"/>
      <c r="D302" s="145" t="s">
        <v>222</v>
      </c>
      <c r="E302" s="165" t="s">
        <v>19</v>
      </c>
      <c r="F302" s="166" t="s">
        <v>226</v>
      </c>
      <c r="H302" s="167">
        <v>0.95</v>
      </c>
      <c r="I302" s="168"/>
      <c r="L302" s="164"/>
      <c r="M302" s="169"/>
      <c r="T302" s="170"/>
      <c r="AT302" s="165" t="s">
        <v>222</v>
      </c>
      <c r="AU302" s="165" t="s">
        <v>80</v>
      </c>
      <c r="AV302" s="14" t="s">
        <v>112</v>
      </c>
      <c r="AW302" s="14" t="s">
        <v>35</v>
      </c>
      <c r="AX302" s="14" t="s">
        <v>80</v>
      </c>
      <c r="AY302" s="165" t="s">
        <v>208</v>
      </c>
    </row>
    <row r="303" spans="2:63" s="11" customFormat="1" ht="25.9" customHeight="1">
      <c r="B303" s="120"/>
      <c r="D303" s="121" t="s">
        <v>73</v>
      </c>
      <c r="E303" s="122" t="s">
        <v>721</v>
      </c>
      <c r="F303" s="122" t="s">
        <v>722</v>
      </c>
      <c r="I303" s="123"/>
      <c r="J303" s="124">
        <f>BK303</f>
        <v>0</v>
      </c>
      <c r="L303" s="120"/>
      <c r="M303" s="125"/>
      <c r="P303" s="126">
        <f>SUM(P304:P336)</f>
        <v>0</v>
      </c>
      <c r="R303" s="126">
        <f>SUM(R304:R336)</f>
        <v>0</v>
      </c>
      <c r="T303" s="127">
        <f>SUM(T304:T336)</f>
        <v>0</v>
      </c>
      <c r="AR303" s="121" t="s">
        <v>80</v>
      </c>
      <c r="AT303" s="128" t="s">
        <v>73</v>
      </c>
      <c r="AU303" s="128" t="s">
        <v>74</v>
      </c>
      <c r="AY303" s="121" t="s">
        <v>208</v>
      </c>
      <c r="BK303" s="129">
        <f>SUM(BK304:BK336)</f>
        <v>0</v>
      </c>
    </row>
    <row r="304" spans="2:65" s="1" customFormat="1" ht="16.5" customHeight="1">
      <c r="B304" s="33"/>
      <c r="C304" s="132" t="s">
        <v>2152</v>
      </c>
      <c r="D304" s="132" t="s">
        <v>212</v>
      </c>
      <c r="E304" s="133" t="s">
        <v>1012</v>
      </c>
      <c r="F304" s="134" t="s">
        <v>3945</v>
      </c>
      <c r="G304" s="135" t="s">
        <v>236</v>
      </c>
      <c r="H304" s="136">
        <v>40</v>
      </c>
      <c r="I304" s="137"/>
      <c r="J304" s="138">
        <f>ROUND(I304*H304,2)</f>
        <v>0</v>
      </c>
      <c r="K304" s="134" t="s">
        <v>19</v>
      </c>
      <c r="L304" s="33"/>
      <c r="M304" s="139" t="s">
        <v>19</v>
      </c>
      <c r="N304" s="140" t="s">
        <v>45</v>
      </c>
      <c r="P304" s="141">
        <f>O304*H304</f>
        <v>0</v>
      </c>
      <c r="Q304" s="141">
        <v>0</v>
      </c>
      <c r="R304" s="141">
        <f>Q304*H304</f>
        <v>0</v>
      </c>
      <c r="S304" s="141">
        <v>0</v>
      </c>
      <c r="T304" s="142">
        <f>S304*H304</f>
        <v>0</v>
      </c>
      <c r="AR304" s="143" t="s">
        <v>112</v>
      </c>
      <c r="AT304" s="143" t="s">
        <v>212</v>
      </c>
      <c r="AU304" s="143" t="s">
        <v>80</v>
      </c>
      <c r="AY304" s="18" t="s">
        <v>208</v>
      </c>
      <c r="BE304" s="144">
        <f>IF(N304="základní",J304,0)</f>
        <v>0</v>
      </c>
      <c r="BF304" s="144">
        <f>IF(N304="snížená",J304,0)</f>
        <v>0</v>
      </c>
      <c r="BG304" s="144">
        <f>IF(N304="zákl. přenesená",J304,0)</f>
        <v>0</v>
      </c>
      <c r="BH304" s="144">
        <f>IF(N304="sníž. přenesená",J304,0)</f>
        <v>0</v>
      </c>
      <c r="BI304" s="144">
        <f>IF(N304="nulová",J304,0)</f>
        <v>0</v>
      </c>
      <c r="BJ304" s="18" t="s">
        <v>80</v>
      </c>
      <c r="BK304" s="144">
        <f>ROUND(I304*H304,2)</f>
        <v>0</v>
      </c>
      <c r="BL304" s="18" t="s">
        <v>112</v>
      </c>
      <c r="BM304" s="143" t="s">
        <v>3946</v>
      </c>
    </row>
    <row r="305" spans="2:47" s="1" customFormat="1" ht="12">
      <c r="B305" s="33"/>
      <c r="D305" s="145" t="s">
        <v>218</v>
      </c>
      <c r="F305" s="146" t="s">
        <v>3945</v>
      </c>
      <c r="I305" s="147"/>
      <c r="L305" s="33"/>
      <c r="M305" s="148"/>
      <c r="T305" s="54"/>
      <c r="AT305" s="18" t="s">
        <v>218</v>
      </c>
      <c r="AU305" s="18" t="s">
        <v>80</v>
      </c>
    </row>
    <row r="306" spans="2:65" s="1" customFormat="1" ht="16.5" customHeight="1">
      <c r="B306" s="33"/>
      <c r="C306" s="132" t="s">
        <v>2158</v>
      </c>
      <c r="D306" s="132" t="s">
        <v>212</v>
      </c>
      <c r="E306" s="133" t="s">
        <v>1014</v>
      </c>
      <c r="F306" s="134" t="s">
        <v>3947</v>
      </c>
      <c r="G306" s="135" t="s">
        <v>236</v>
      </c>
      <c r="H306" s="136">
        <v>60</v>
      </c>
      <c r="I306" s="137"/>
      <c r="J306" s="138">
        <f>ROUND(I306*H306,2)</f>
        <v>0</v>
      </c>
      <c r="K306" s="134" t="s">
        <v>19</v>
      </c>
      <c r="L306" s="33"/>
      <c r="M306" s="139" t="s">
        <v>19</v>
      </c>
      <c r="N306" s="140" t="s">
        <v>45</v>
      </c>
      <c r="P306" s="141">
        <f>O306*H306</f>
        <v>0</v>
      </c>
      <c r="Q306" s="141">
        <v>0</v>
      </c>
      <c r="R306" s="141">
        <f>Q306*H306</f>
        <v>0</v>
      </c>
      <c r="S306" s="141">
        <v>0</v>
      </c>
      <c r="T306" s="142">
        <f>S306*H306</f>
        <v>0</v>
      </c>
      <c r="AR306" s="143" t="s">
        <v>112</v>
      </c>
      <c r="AT306" s="143" t="s">
        <v>212</v>
      </c>
      <c r="AU306" s="143" t="s">
        <v>80</v>
      </c>
      <c r="AY306" s="18" t="s">
        <v>208</v>
      </c>
      <c r="BE306" s="144">
        <f>IF(N306="základní",J306,0)</f>
        <v>0</v>
      </c>
      <c r="BF306" s="144">
        <f>IF(N306="snížená",J306,0)</f>
        <v>0</v>
      </c>
      <c r="BG306" s="144">
        <f>IF(N306="zákl. přenesená",J306,0)</f>
        <v>0</v>
      </c>
      <c r="BH306" s="144">
        <f>IF(N306="sníž. přenesená",J306,0)</f>
        <v>0</v>
      </c>
      <c r="BI306" s="144">
        <f>IF(N306="nulová",J306,0)</f>
        <v>0</v>
      </c>
      <c r="BJ306" s="18" t="s">
        <v>80</v>
      </c>
      <c r="BK306" s="144">
        <f>ROUND(I306*H306,2)</f>
        <v>0</v>
      </c>
      <c r="BL306" s="18" t="s">
        <v>112</v>
      </c>
      <c r="BM306" s="143" t="s">
        <v>3948</v>
      </c>
    </row>
    <row r="307" spans="2:47" s="1" customFormat="1" ht="12">
      <c r="B307" s="33"/>
      <c r="D307" s="145" t="s">
        <v>218</v>
      </c>
      <c r="F307" s="146" t="s">
        <v>3947</v>
      </c>
      <c r="I307" s="147"/>
      <c r="L307" s="33"/>
      <c r="M307" s="148"/>
      <c r="T307" s="54"/>
      <c r="AT307" s="18" t="s">
        <v>218</v>
      </c>
      <c r="AU307" s="18" t="s">
        <v>80</v>
      </c>
    </row>
    <row r="308" spans="2:65" s="1" customFormat="1" ht="16.5" customHeight="1">
      <c r="B308" s="33"/>
      <c r="C308" s="132" t="s">
        <v>247</v>
      </c>
      <c r="D308" s="132" t="s">
        <v>212</v>
      </c>
      <c r="E308" s="133" t="s">
        <v>1016</v>
      </c>
      <c r="F308" s="134" t="s">
        <v>3949</v>
      </c>
      <c r="G308" s="135" t="s">
        <v>236</v>
      </c>
      <c r="H308" s="136">
        <v>20</v>
      </c>
      <c r="I308" s="137"/>
      <c r="J308" s="138">
        <f>ROUND(I308*H308,2)</f>
        <v>0</v>
      </c>
      <c r="K308" s="134" t="s">
        <v>19</v>
      </c>
      <c r="L308" s="33"/>
      <c r="M308" s="139" t="s">
        <v>19</v>
      </c>
      <c r="N308" s="140" t="s">
        <v>45</v>
      </c>
      <c r="P308" s="141">
        <f>O308*H308</f>
        <v>0</v>
      </c>
      <c r="Q308" s="141">
        <v>0</v>
      </c>
      <c r="R308" s="141">
        <f>Q308*H308</f>
        <v>0</v>
      </c>
      <c r="S308" s="141">
        <v>0</v>
      </c>
      <c r="T308" s="142">
        <f>S308*H308</f>
        <v>0</v>
      </c>
      <c r="AR308" s="143" t="s">
        <v>112</v>
      </c>
      <c r="AT308" s="143" t="s">
        <v>212</v>
      </c>
      <c r="AU308" s="143" t="s">
        <v>80</v>
      </c>
      <c r="AY308" s="18" t="s">
        <v>208</v>
      </c>
      <c r="BE308" s="144">
        <f>IF(N308="základní",J308,0)</f>
        <v>0</v>
      </c>
      <c r="BF308" s="144">
        <f>IF(N308="snížená",J308,0)</f>
        <v>0</v>
      </c>
      <c r="BG308" s="144">
        <f>IF(N308="zákl. přenesená",J308,0)</f>
        <v>0</v>
      </c>
      <c r="BH308" s="144">
        <f>IF(N308="sníž. přenesená",J308,0)</f>
        <v>0</v>
      </c>
      <c r="BI308" s="144">
        <f>IF(N308="nulová",J308,0)</f>
        <v>0</v>
      </c>
      <c r="BJ308" s="18" t="s">
        <v>80</v>
      </c>
      <c r="BK308" s="144">
        <f>ROUND(I308*H308,2)</f>
        <v>0</v>
      </c>
      <c r="BL308" s="18" t="s">
        <v>112</v>
      </c>
      <c r="BM308" s="143" t="s">
        <v>3950</v>
      </c>
    </row>
    <row r="309" spans="2:47" s="1" customFormat="1" ht="12">
      <c r="B309" s="33"/>
      <c r="D309" s="145" t="s">
        <v>218</v>
      </c>
      <c r="F309" s="146" t="s">
        <v>3949</v>
      </c>
      <c r="I309" s="147"/>
      <c r="L309" s="33"/>
      <c r="M309" s="148"/>
      <c r="T309" s="54"/>
      <c r="AT309" s="18" t="s">
        <v>218</v>
      </c>
      <c r="AU309" s="18" t="s">
        <v>80</v>
      </c>
    </row>
    <row r="310" spans="2:65" s="1" customFormat="1" ht="16.5" customHeight="1">
      <c r="B310" s="33"/>
      <c r="C310" s="132" t="s">
        <v>254</v>
      </c>
      <c r="D310" s="132" t="s">
        <v>212</v>
      </c>
      <c r="E310" s="133" t="s">
        <v>1018</v>
      </c>
      <c r="F310" s="134" t="s">
        <v>3951</v>
      </c>
      <c r="G310" s="135" t="s">
        <v>236</v>
      </c>
      <c r="H310" s="136">
        <v>35</v>
      </c>
      <c r="I310" s="137"/>
      <c r="J310" s="138">
        <f>ROUND(I310*H310,2)</f>
        <v>0</v>
      </c>
      <c r="K310" s="134" t="s">
        <v>19</v>
      </c>
      <c r="L310" s="33"/>
      <c r="M310" s="139" t="s">
        <v>19</v>
      </c>
      <c r="N310" s="140" t="s">
        <v>45</v>
      </c>
      <c r="P310" s="141">
        <f>O310*H310</f>
        <v>0</v>
      </c>
      <c r="Q310" s="141">
        <v>0</v>
      </c>
      <c r="R310" s="141">
        <f>Q310*H310</f>
        <v>0</v>
      </c>
      <c r="S310" s="141">
        <v>0</v>
      </c>
      <c r="T310" s="142">
        <f>S310*H310</f>
        <v>0</v>
      </c>
      <c r="AR310" s="143" t="s">
        <v>112</v>
      </c>
      <c r="AT310" s="143" t="s">
        <v>212</v>
      </c>
      <c r="AU310" s="143" t="s">
        <v>80</v>
      </c>
      <c r="AY310" s="18" t="s">
        <v>208</v>
      </c>
      <c r="BE310" s="144">
        <f>IF(N310="základní",J310,0)</f>
        <v>0</v>
      </c>
      <c r="BF310" s="144">
        <f>IF(N310="snížená",J310,0)</f>
        <v>0</v>
      </c>
      <c r="BG310" s="144">
        <f>IF(N310="zákl. přenesená",J310,0)</f>
        <v>0</v>
      </c>
      <c r="BH310" s="144">
        <f>IF(N310="sníž. přenesená",J310,0)</f>
        <v>0</v>
      </c>
      <c r="BI310" s="144">
        <f>IF(N310="nulová",J310,0)</f>
        <v>0</v>
      </c>
      <c r="BJ310" s="18" t="s">
        <v>80</v>
      </c>
      <c r="BK310" s="144">
        <f>ROUND(I310*H310,2)</f>
        <v>0</v>
      </c>
      <c r="BL310" s="18" t="s">
        <v>112</v>
      </c>
      <c r="BM310" s="143" t="s">
        <v>3952</v>
      </c>
    </row>
    <row r="311" spans="2:47" s="1" customFormat="1" ht="12">
      <c r="B311" s="33"/>
      <c r="D311" s="145" t="s">
        <v>218</v>
      </c>
      <c r="F311" s="146" t="s">
        <v>3951</v>
      </c>
      <c r="I311" s="147"/>
      <c r="L311" s="33"/>
      <c r="M311" s="148"/>
      <c r="T311" s="54"/>
      <c r="AT311" s="18" t="s">
        <v>218</v>
      </c>
      <c r="AU311" s="18" t="s">
        <v>80</v>
      </c>
    </row>
    <row r="312" spans="2:65" s="1" customFormat="1" ht="16.5" customHeight="1">
      <c r="B312" s="33"/>
      <c r="C312" s="132" t="s">
        <v>260</v>
      </c>
      <c r="D312" s="132" t="s">
        <v>212</v>
      </c>
      <c r="E312" s="133" t="s">
        <v>723</v>
      </c>
      <c r="F312" s="134" t="s">
        <v>724</v>
      </c>
      <c r="G312" s="135" t="s">
        <v>236</v>
      </c>
      <c r="H312" s="136">
        <v>1295</v>
      </c>
      <c r="I312" s="137"/>
      <c r="J312" s="138">
        <f>ROUND(I312*H312,2)</f>
        <v>0</v>
      </c>
      <c r="K312" s="134" t="s">
        <v>19</v>
      </c>
      <c r="L312" s="33"/>
      <c r="M312" s="139" t="s">
        <v>19</v>
      </c>
      <c r="N312" s="140" t="s">
        <v>45</v>
      </c>
      <c r="P312" s="141">
        <f>O312*H312</f>
        <v>0</v>
      </c>
      <c r="Q312" s="141">
        <v>0</v>
      </c>
      <c r="R312" s="141">
        <f>Q312*H312</f>
        <v>0</v>
      </c>
      <c r="S312" s="141">
        <v>0</v>
      </c>
      <c r="T312" s="142">
        <f>S312*H312</f>
        <v>0</v>
      </c>
      <c r="AR312" s="143" t="s">
        <v>112</v>
      </c>
      <c r="AT312" s="143" t="s">
        <v>212</v>
      </c>
      <c r="AU312" s="143" t="s">
        <v>80</v>
      </c>
      <c r="AY312" s="18" t="s">
        <v>208</v>
      </c>
      <c r="BE312" s="144">
        <f>IF(N312="základní",J312,0)</f>
        <v>0</v>
      </c>
      <c r="BF312" s="144">
        <f>IF(N312="snížená",J312,0)</f>
        <v>0</v>
      </c>
      <c r="BG312" s="144">
        <f>IF(N312="zákl. přenesená",J312,0)</f>
        <v>0</v>
      </c>
      <c r="BH312" s="144">
        <f>IF(N312="sníž. přenesená",J312,0)</f>
        <v>0</v>
      </c>
      <c r="BI312" s="144">
        <f>IF(N312="nulová",J312,0)</f>
        <v>0</v>
      </c>
      <c r="BJ312" s="18" t="s">
        <v>80</v>
      </c>
      <c r="BK312" s="144">
        <f>ROUND(I312*H312,2)</f>
        <v>0</v>
      </c>
      <c r="BL312" s="18" t="s">
        <v>112</v>
      </c>
      <c r="BM312" s="143" t="s">
        <v>725</v>
      </c>
    </row>
    <row r="313" spans="2:47" s="1" customFormat="1" ht="12">
      <c r="B313" s="33"/>
      <c r="D313" s="145" t="s">
        <v>218</v>
      </c>
      <c r="F313" s="146" t="s">
        <v>724</v>
      </c>
      <c r="I313" s="147"/>
      <c r="L313" s="33"/>
      <c r="M313" s="148"/>
      <c r="T313" s="54"/>
      <c r="AT313" s="18" t="s">
        <v>218</v>
      </c>
      <c r="AU313" s="18" t="s">
        <v>80</v>
      </c>
    </row>
    <row r="314" spans="2:51" s="13" customFormat="1" ht="12">
      <c r="B314" s="157"/>
      <c r="D314" s="145" t="s">
        <v>222</v>
      </c>
      <c r="E314" s="158" t="s">
        <v>19</v>
      </c>
      <c r="F314" s="159" t="s">
        <v>3953</v>
      </c>
      <c r="H314" s="160">
        <v>1350</v>
      </c>
      <c r="I314" s="161"/>
      <c r="L314" s="157"/>
      <c r="M314" s="162"/>
      <c r="T314" s="163"/>
      <c r="AT314" s="158" t="s">
        <v>222</v>
      </c>
      <c r="AU314" s="158" t="s">
        <v>80</v>
      </c>
      <c r="AV314" s="13" t="s">
        <v>82</v>
      </c>
      <c r="AW314" s="13" t="s">
        <v>35</v>
      </c>
      <c r="AX314" s="13" t="s">
        <v>74</v>
      </c>
      <c r="AY314" s="158" t="s">
        <v>208</v>
      </c>
    </row>
    <row r="315" spans="2:51" s="13" customFormat="1" ht="12">
      <c r="B315" s="157"/>
      <c r="D315" s="145" t="s">
        <v>222</v>
      </c>
      <c r="E315" s="158" t="s">
        <v>19</v>
      </c>
      <c r="F315" s="159" t="s">
        <v>3954</v>
      </c>
      <c r="H315" s="160">
        <v>-55</v>
      </c>
      <c r="I315" s="161"/>
      <c r="L315" s="157"/>
      <c r="M315" s="162"/>
      <c r="T315" s="163"/>
      <c r="AT315" s="158" t="s">
        <v>222</v>
      </c>
      <c r="AU315" s="158" t="s">
        <v>80</v>
      </c>
      <c r="AV315" s="13" t="s">
        <v>82</v>
      </c>
      <c r="AW315" s="13" t="s">
        <v>35</v>
      </c>
      <c r="AX315" s="13" t="s">
        <v>74</v>
      </c>
      <c r="AY315" s="158" t="s">
        <v>208</v>
      </c>
    </row>
    <row r="316" spans="2:51" s="14" customFormat="1" ht="12">
      <c r="B316" s="164"/>
      <c r="D316" s="145" t="s">
        <v>222</v>
      </c>
      <c r="E316" s="165" t="s">
        <v>19</v>
      </c>
      <c r="F316" s="166" t="s">
        <v>226</v>
      </c>
      <c r="H316" s="167">
        <v>1295</v>
      </c>
      <c r="I316" s="168"/>
      <c r="L316" s="164"/>
      <c r="M316" s="169"/>
      <c r="T316" s="170"/>
      <c r="AT316" s="165" t="s">
        <v>222</v>
      </c>
      <c r="AU316" s="165" t="s">
        <v>80</v>
      </c>
      <c r="AV316" s="14" t="s">
        <v>112</v>
      </c>
      <c r="AW316" s="14" t="s">
        <v>35</v>
      </c>
      <c r="AX316" s="14" t="s">
        <v>80</v>
      </c>
      <c r="AY316" s="165" t="s">
        <v>208</v>
      </c>
    </row>
    <row r="317" spans="2:65" s="1" customFormat="1" ht="16.5" customHeight="1">
      <c r="B317" s="33"/>
      <c r="C317" s="132" t="s">
        <v>266</v>
      </c>
      <c r="D317" s="132" t="s">
        <v>212</v>
      </c>
      <c r="E317" s="133" t="s">
        <v>1021</v>
      </c>
      <c r="F317" s="134" t="s">
        <v>3955</v>
      </c>
      <c r="G317" s="135" t="s">
        <v>236</v>
      </c>
      <c r="H317" s="136">
        <v>500</v>
      </c>
      <c r="I317" s="137"/>
      <c r="J317" s="138">
        <f>ROUND(I317*H317,2)</f>
        <v>0</v>
      </c>
      <c r="K317" s="134" t="s">
        <v>19</v>
      </c>
      <c r="L317" s="33"/>
      <c r="M317" s="139" t="s">
        <v>19</v>
      </c>
      <c r="N317" s="140" t="s">
        <v>45</v>
      </c>
      <c r="P317" s="141">
        <f>O317*H317</f>
        <v>0</v>
      </c>
      <c r="Q317" s="141">
        <v>0</v>
      </c>
      <c r="R317" s="141">
        <f>Q317*H317</f>
        <v>0</v>
      </c>
      <c r="S317" s="141">
        <v>0</v>
      </c>
      <c r="T317" s="142">
        <f>S317*H317</f>
        <v>0</v>
      </c>
      <c r="AR317" s="143" t="s">
        <v>112</v>
      </c>
      <c r="AT317" s="143" t="s">
        <v>212</v>
      </c>
      <c r="AU317" s="143" t="s">
        <v>80</v>
      </c>
      <c r="AY317" s="18" t="s">
        <v>208</v>
      </c>
      <c r="BE317" s="144">
        <f>IF(N317="základní",J317,0)</f>
        <v>0</v>
      </c>
      <c r="BF317" s="144">
        <f>IF(N317="snížená",J317,0)</f>
        <v>0</v>
      </c>
      <c r="BG317" s="144">
        <f>IF(N317="zákl. přenesená",J317,0)</f>
        <v>0</v>
      </c>
      <c r="BH317" s="144">
        <f>IF(N317="sníž. přenesená",J317,0)</f>
        <v>0</v>
      </c>
      <c r="BI317" s="144">
        <f>IF(N317="nulová",J317,0)</f>
        <v>0</v>
      </c>
      <c r="BJ317" s="18" t="s">
        <v>80</v>
      </c>
      <c r="BK317" s="144">
        <f>ROUND(I317*H317,2)</f>
        <v>0</v>
      </c>
      <c r="BL317" s="18" t="s">
        <v>112</v>
      </c>
      <c r="BM317" s="143" t="s">
        <v>3956</v>
      </c>
    </row>
    <row r="318" spans="2:47" s="1" customFormat="1" ht="12">
      <c r="B318" s="33"/>
      <c r="D318" s="145" t="s">
        <v>218</v>
      </c>
      <c r="F318" s="146" t="s">
        <v>3955</v>
      </c>
      <c r="I318" s="147"/>
      <c r="L318" s="33"/>
      <c r="M318" s="148"/>
      <c r="T318" s="54"/>
      <c r="AT318" s="18" t="s">
        <v>218</v>
      </c>
      <c r="AU318" s="18" t="s">
        <v>80</v>
      </c>
    </row>
    <row r="319" spans="2:65" s="1" customFormat="1" ht="16.5" customHeight="1">
      <c r="B319" s="33"/>
      <c r="C319" s="132" t="s">
        <v>2176</v>
      </c>
      <c r="D319" s="132" t="s">
        <v>212</v>
      </c>
      <c r="E319" s="133" t="s">
        <v>1023</v>
      </c>
      <c r="F319" s="134" t="s">
        <v>3957</v>
      </c>
      <c r="G319" s="135" t="s">
        <v>236</v>
      </c>
      <c r="H319" s="136">
        <v>225</v>
      </c>
      <c r="I319" s="137"/>
      <c r="J319" s="138">
        <f>ROUND(I319*H319,2)</f>
        <v>0</v>
      </c>
      <c r="K319" s="134" t="s">
        <v>19</v>
      </c>
      <c r="L319" s="33"/>
      <c r="M319" s="139" t="s">
        <v>19</v>
      </c>
      <c r="N319" s="140" t="s">
        <v>45</v>
      </c>
      <c r="P319" s="141">
        <f>O319*H319</f>
        <v>0</v>
      </c>
      <c r="Q319" s="141">
        <v>0</v>
      </c>
      <c r="R319" s="141">
        <f>Q319*H319</f>
        <v>0</v>
      </c>
      <c r="S319" s="141">
        <v>0</v>
      </c>
      <c r="T319" s="142">
        <f>S319*H319</f>
        <v>0</v>
      </c>
      <c r="AR319" s="143" t="s">
        <v>112</v>
      </c>
      <c r="AT319" s="143" t="s">
        <v>212</v>
      </c>
      <c r="AU319" s="143" t="s">
        <v>80</v>
      </c>
      <c r="AY319" s="18" t="s">
        <v>208</v>
      </c>
      <c r="BE319" s="144">
        <f>IF(N319="základní",J319,0)</f>
        <v>0</v>
      </c>
      <c r="BF319" s="144">
        <f>IF(N319="snížená",J319,0)</f>
        <v>0</v>
      </c>
      <c r="BG319" s="144">
        <f>IF(N319="zákl. přenesená",J319,0)</f>
        <v>0</v>
      </c>
      <c r="BH319" s="144">
        <f>IF(N319="sníž. přenesená",J319,0)</f>
        <v>0</v>
      </c>
      <c r="BI319" s="144">
        <f>IF(N319="nulová",J319,0)</f>
        <v>0</v>
      </c>
      <c r="BJ319" s="18" t="s">
        <v>80</v>
      </c>
      <c r="BK319" s="144">
        <f>ROUND(I319*H319,2)</f>
        <v>0</v>
      </c>
      <c r="BL319" s="18" t="s">
        <v>112</v>
      </c>
      <c r="BM319" s="143" t="s">
        <v>3958</v>
      </c>
    </row>
    <row r="320" spans="2:47" s="1" customFormat="1" ht="12">
      <c r="B320" s="33"/>
      <c r="D320" s="145" t="s">
        <v>218</v>
      </c>
      <c r="F320" s="146" t="s">
        <v>3957</v>
      </c>
      <c r="I320" s="147"/>
      <c r="L320" s="33"/>
      <c r="M320" s="148"/>
      <c r="T320" s="54"/>
      <c r="AT320" s="18" t="s">
        <v>218</v>
      </c>
      <c r="AU320" s="18" t="s">
        <v>80</v>
      </c>
    </row>
    <row r="321" spans="2:65" s="1" customFormat="1" ht="16.5" customHeight="1">
      <c r="B321" s="33"/>
      <c r="C321" s="132" t="s">
        <v>2183</v>
      </c>
      <c r="D321" s="132" t="s">
        <v>212</v>
      </c>
      <c r="E321" s="133" t="s">
        <v>1025</v>
      </c>
      <c r="F321" s="134" t="s">
        <v>3959</v>
      </c>
      <c r="G321" s="135" t="s">
        <v>236</v>
      </c>
      <c r="H321" s="136">
        <v>35</v>
      </c>
      <c r="I321" s="137"/>
      <c r="J321" s="138">
        <f>ROUND(I321*H321,2)</f>
        <v>0</v>
      </c>
      <c r="K321" s="134" t="s">
        <v>19</v>
      </c>
      <c r="L321" s="33"/>
      <c r="M321" s="139" t="s">
        <v>19</v>
      </c>
      <c r="N321" s="140" t="s">
        <v>45</v>
      </c>
      <c r="P321" s="141">
        <f>O321*H321</f>
        <v>0</v>
      </c>
      <c r="Q321" s="141">
        <v>0</v>
      </c>
      <c r="R321" s="141">
        <f>Q321*H321</f>
        <v>0</v>
      </c>
      <c r="S321" s="141">
        <v>0</v>
      </c>
      <c r="T321" s="142">
        <f>S321*H321</f>
        <v>0</v>
      </c>
      <c r="AR321" s="143" t="s">
        <v>112</v>
      </c>
      <c r="AT321" s="143" t="s">
        <v>212</v>
      </c>
      <c r="AU321" s="143" t="s">
        <v>80</v>
      </c>
      <c r="AY321" s="18" t="s">
        <v>208</v>
      </c>
      <c r="BE321" s="144">
        <f>IF(N321="základní",J321,0)</f>
        <v>0</v>
      </c>
      <c r="BF321" s="144">
        <f>IF(N321="snížená",J321,0)</f>
        <v>0</v>
      </c>
      <c r="BG321" s="144">
        <f>IF(N321="zákl. přenesená",J321,0)</f>
        <v>0</v>
      </c>
      <c r="BH321" s="144">
        <f>IF(N321="sníž. přenesená",J321,0)</f>
        <v>0</v>
      </c>
      <c r="BI321" s="144">
        <f>IF(N321="nulová",J321,0)</f>
        <v>0</v>
      </c>
      <c r="BJ321" s="18" t="s">
        <v>80</v>
      </c>
      <c r="BK321" s="144">
        <f>ROUND(I321*H321,2)</f>
        <v>0</v>
      </c>
      <c r="BL321" s="18" t="s">
        <v>112</v>
      </c>
      <c r="BM321" s="143" t="s">
        <v>3960</v>
      </c>
    </row>
    <row r="322" spans="2:47" s="1" customFormat="1" ht="12">
      <c r="B322" s="33"/>
      <c r="D322" s="145" t="s">
        <v>218</v>
      </c>
      <c r="F322" s="146" t="s">
        <v>3959</v>
      </c>
      <c r="I322" s="147"/>
      <c r="L322" s="33"/>
      <c r="M322" s="148"/>
      <c r="T322" s="54"/>
      <c r="AT322" s="18" t="s">
        <v>218</v>
      </c>
      <c r="AU322" s="18" t="s">
        <v>80</v>
      </c>
    </row>
    <row r="323" spans="2:65" s="1" customFormat="1" ht="16.5" customHeight="1">
      <c r="B323" s="33"/>
      <c r="C323" s="132" t="s">
        <v>2190</v>
      </c>
      <c r="D323" s="132" t="s">
        <v>212</v>
      </c>
      <c r="E323" s="133" t="s">
        <v>1027</v>
      </c>
      <c r="F323" s="134" t="s">
        <v>3961</v>
      </c>
      <c r="G323" s="135" t="s">
        <v>19</v>
      </c>
      <c r="H323" s="136">
        <v>50</v>
      </c>
      <c r="I323" s="137"/>
      <c r="J323" s="138">
        <f>ROUND(I323*H323,2)</f>
        <v>0</v>
      </c>
      <c r="K323" s="134" t="s">
        <v>19</v>
      </c>
      <c r="L323" s="33"/>
      <c r="M323" s="139" t="s">
        <v>19</v>
      </c>
      <c r="N323" s="140" t="s">
        <v>45</v>
      </c>
      <c r="P323" s="141">
        <f>O323*H323</f>
        <v>0</v>
      </c>
      <c r="Q323" s="141">
        <v>0</v>
      </c>
      <c r="R323" s="141">
        <f>Q323*H323</f>
        <v>0</v>
      </c>
      <c r="S323" s="141">
        <v>0</v>
      </c>
      <c r="T323" s="142">
        <f>S323*H323</f>
        <v>0</v>
      </c>
      <c r="AR323" s="143" t="s">
        <v>112</v>
      </c>
      <c r="AT323" s="143" t="s">
        <v>212</v>
      </c>
      <c r="AU323" s="143" t="s">
        <v>80</v>
      </c>
      <c r="AY323" s="18" t="s">
        <v>208</v>
      </c>
      <c r="BE323" s="144">
        <f>IF(N323="základní",J323,0)</f>
        <v>0</v>
      </c>
      <c r="BF323" s="144">
        <f>IF(N323="snížená",J323,0)</f>
        <v>0</v>
      </c>
      <c r="BG323" s="144">
        <f>IF(N323="zákl. přenesená",J323,0)</f>
        <v>0</v>
      </c>
      <c r="BH323" s="144">
        <f>IF(N323="sníž. přenesená",J323,0)</f>
        <v>0</v>
      </c>
      <c r="BI323" s="144">
        <f>IF(N323="nulová",J323,0)</f>
        <v>0</v>
      </c>
      <c r="BJ323" s="18" t="s">
        <v>80</v>
      </c>
      <c r="BK323" s="144">
        <f>ROUND(I323*H323,2)</f>
        <v>0</v>
      </c>
      <c r="BL323" s="18" t="s">
        <v>112</v>
      </c>
      <c r="BM323" s="143" t="s">
        <v>3962</v>
      </c>
    </row>
    <row r="324" spans="2:47" s="1" customFormat="1" ht="12">
      <c r="B324" s="33"/>
      <c r="D324" s="145" t="s">
        <v>218</v>
      </c>
      <c r="F324" s="146" t="s">
        <v>3961</v>
      </c>
      <c r="I324" s="147"/>
      <c r="L324" s="33"/>
      <c r="M324" s="148"/>
      <c r="T324" s="54"/>
      <c r="AT324" s="18" t="s">
        <v>218</v>
      </c>
      <c r="AU324" s="18" t="s">
        <v>80</v>
      </c>
    </row>
    <row r="325" spans="2:65" s="1" customFormat="1" ht="16.5" customHeight="1">
      <c r="B325" s="33"/>
      <c r="C325" s="132" t="s">
        <v>2197</v>
      </c>
      <c r="D325" s="132" t="s">
        <v>212</v>
      </c>
      <c r="E325" s="133" t="s">
        <v>1029</v>
      </c>
      <c r="F325" s="134" t="s">
        <v>3963</v>
      </c>
      <c r="G325" s="135" t="s">
        <v>236</v>
      </c>
      <c r="H325" s="136">
        <v>100</v>
      </c>
      <c r="I325" s="137"/>
      <c r="J325" s="138">
        <f>ROUND(I325*H325,2)</f>
        <v>0</v>
      </c>
      <c r="K325" s="134" t="s">
        <v>19</v>
      </c>
      <c r="L325" s="33"/>
      <c r="M325" s="139" t="s">
        <v>19</v>
      </c>
      <c r="N325" s="140" t="s">
        <v>45</v>
      </c>
      <c r="P325" s="141">
        <f>O325*H325</f>
        <v>0</v>
      </c>
      <c r="Q325" s="141">
        <v>0</v>
      </c>
      <c r="R325" s="141">
        <f>Q325*H325</f>
        <v>0</v>
      </c>
      <c r="S325" s="141">
        <v>0</v>
      </c>
      <c r="T325" s="142">
        <f>S325*H325</f>
        <v>0</v>
      </c>
      <c r="AR325" s="143" t="s">
        <v>112</v>
      </c>
      <c r="AT325" s="143" t="s">
        <v>212</v>
      </c>
      <c r="AU325" s="143" t="s">
        <v>80</v>
      </c>
      <c r="AY325" s="18" t="s">
        <v>208</v>
      </c>
      <c r="BE325" s="144">
        <f>IF(N325="základní",J325,0)</f>
        <v>0</v>
      </c>
      <c r="BF325" s="144">
        <f>IF(N325="snížená",J325,0)</f>
        <v>0</v>
      </c>
      <c r="BG325" s="144">
        <f>IF(N325="zákl. přenesená",J325,0)</f>
        <v>0</v>
      </c>
      <c r="BH325" s="144">
        <f>IF(N325="sníž. přenesená",J325,0)</f>
        <v>0</v>
      </c>
      <c r="BI325" s="144">
        <f>IF(N325="nulová",J325,0)</f>
        <v>0</v>
      </c>
      <c r="BJ325" s="18" t="s">
        <v>80</v>
      </c>
      <c r="BK325" s="144">
        <f>ROUND(I325*H325,2)</f>
        <v>0</v>
      </c>
      <c r="BL325" s="18" t="s">
        <v>112</v>
      </c>
      <c r="BM325" s="143" t="s">
        <v>3964</v>
      </c>
    </row>
    <row r="326" spans="2:47" s="1" customFormat="1" ht="12">
      <c r="B326" s="33"/>
      <c r="D326" s="145" t="s">
        <v>218</v>
      </c>
      <c r="F326" s="146" t="s">
        <v>3963</v>
      </c>
      <c r="I326" s="147"/>
      <c r="L326" s="33"/>
      <c r="M326" s="148"/>
      <c r="T326" s="54"/>
      <c r="AT326" s="18" t="s">
        <v>218</v>
      </c>
      <c r="AU326" s="18" t="s">
        <v>80</v>
      </c>
    </row>
    <row r="327" spans="2:65" s="1" customFormat="1" ht="16.5" customHeight="1">
      <c r="B327" s="33"/>
      <c r="C327" s="132" t="s">
        <v>726</v>
      </c>
      <c r="D327" s="132" t="s">
        <v>212</v>
      </c>
      <c r="E327" s="133" t="s">
        <v>727</v>
      </c>
      <c r="F327" s="134" t="s">
        <v>710</v>
      </c>
      <c r="G327" s="135" t="s">
        <v>682</v>
      </c>
      <c r="H327" s="136">
        <v>0.95</v>
      </c>
      <c r="I327" s="137"/>
      <c r="J327" s="138">
        <f>ROUND(I327*H327,2)</f>
        <v>0</v>
      </c>
      <c r="K327" s="134" t="s">
        <v>19</v>
      </c>
      <c r="L327" s="33"/>
      <c r="M327" s="139" t="s">
        <v>19</v>
      </c>
      <c r="N327" s="140" t="s">
        <v>45</v>
      </c>
      <c r="P327" s="141">
        <f>O327*H327</f>
        <v>0</v>
      </c>
      <c r="Q327" s="141">
        <v>0</v>
      </c>
      <c r="R327" s="141">
        <f>Q327*H327</f>
        <v>0</v>
      </c>
      <c r="S327" s="141">
        <v>0</v>
      </c>
      <c r="T327" s="142">
        <f>S327*H327</f>
        <v>0</v>
      </c>
      <c r="AR327" s="143" t="s">
        <v>112</v>
      </c>
      <c r="AT327" s="143" t="s">
        <v>212</v>
      </c>
      <c r="AU327" s="143" t="s">
        <v>80</v>
      </c>
      <c r="AY327" s="18" t="s">
        <v>208</v>
      </c>
      <c r="BE327" s="144">
        <f>IF(N327="základní",J327,0)</f>
        <v>0</v>
      </c>
      <c r="BF327" s="144">
        <f>IF(N327="snížená",J327,0)</f>
        <v>0</v>
      </c>
      <c r="BG327" s="144">
        <f>IF(N327="zákl. přenesená",J327,0)</f>
        <v>0</v>
      </c>
      <c r="BH327" s="144">
        <f>IF(N327="sníž. přenesená",J327,0)</f>
        <v>0</v>
      </c>
      <c r="BI327" s="144">
        <f>IF(N327="nulová",J327,0)</f>
        <v>0</v>
      </c>
      <c r="BJ327" s="18" t="s">
        <v>80</v>
      </c>
      <c r="BK327" s="144">
        <f>ROUND(I327*H327,2)</f>
        <v>0</v>
      </c>
      <c r="BL327" s="18" t="s">
        <v>112</v>
      </c>
      <c r="BM327" s="143" t="s">
        <v>728</v>
      </c>
    </row>
    <row r="328" spans="2:47" s="1" customFormat="1" ht="12">
      <c r="B328" s="33"/>
      <c r="D328" s="145" t="s">
        <v>218</v>
      </c>
      <c r="F328" s="146" t="s">
        <v>710</v>
      </c>
      <c r="I328" s="147"/>
      <c r="L328" s="33"/>
      <c r="M328" s="148"/>
      <c r="T328" s="54"/>
      <c r="AT328" s="18" t="s">
        <v>218</v>
      </c>
      <c r="AU328" s="18" t="s">
        <v>80</v>
      </c>
    </row>
    <row r="329" spans="2:51" s="13" customFormat="1" ht="12">
      <c r="B329" s="157"/>
      <c r="D329" s="145" t="s">
        <v>222</v>
      </c>
      <c r="E329" s="158" t="s">
        <v>19</v>
      </c>
      <c r="F329" s="159" t="s">
        <v>80</v>
      </c>
      <c r="H329" s="160">
        <v>1</v>
      </c>
      <c r="I329" s="161"/>
      <c r="L329" s="157"/>
      <c r="M329" s="162"/>
      <c r="T329" s="163"/>
      <c r="AT329" s="158" t="s">
        <v>222</v>
      </c>
      <c r="AU329" s="158" t="s">
        <v>80</v>
      </c>
      <c r="AV329" s="13" t="s">
        <v>82</v>
      </c>
      <c r="AW329" s="13" t="s">
        <v>35</v>
      </c>
      <c r="AX329" s="13" t="s">
        <v>74</v>
      </c>
      <c r="AY329" s="158" t="s">
        <v>208</v>
      </c>
    </row>
    <row r="330" spans="2:51" s="13" customFormat="1" ht="12">
      <c r="B330" s="157"/>
      <c r="D330" s="145" t="s">
        <v>222</v>
      </c>
      <c r="E330" s="158" t="s">
        <v>19</v>
      </c>
      <c r="F330" s="159" t="s">
        <v>3847</v>
      </c>
      <c r="H330" s="160">
        <v>-0.05</v>
      </c>
      <c r="I330" s="161"/>
      <c r="L330" s="157"/>
      <c r="M330" s="162"/>
      <c r="T330" s="163"/>
      <c r="AT330" s="158" t="s">
        <v>222</v>
      </c>
      <c r="AU330" s="158" t="s">
        <v>80</v>
      </c>
      <c r="AV330" s="13" t="s">
        <v>82</v>
      </c>
      <c r="AW330" s="13" t="s">
        <v>35</v>
      </c>
      <c r="AX330" s="13" t="s">
        <v>74</v>
      </c>
      <c r="AY330" s="158" t="s">
        <v>208</v>
      </c>
    </row>
    <row r="331" spans="2:51" s="14" customFormat="1" ht="12">
      <c r="B331" s="164"/>
      <c r="D331" s="145" t="s">
        <v>222</v>
      </c>
      <c r="E331" s="165" t="s">
        <v>19</v>
      </c>
      <c r="F331" s="166" t="s">
        <v>226</v>
      </c>
      <c r="H331" s="167">
        <v>0.95</v>
      </c>
      <c r="I331" s="168"/>
      <c r="L331" s="164"/>
      <c r="M331" s="169"/>
      <c r="T331" s="170"/>
      <c r="AT331" s="165" t="s">
        <v>222</v>
      </c>
      <c r="AU331" s="165" t="s">
        <v>80</v>
      </c>
      <c r="AV331" s="14" t="s">
        <v>112</v>
      </c>
      <c r="AW331" s="14" t="s">
        <v>35</v>
      </c>
      <c r="AX331" s="14" t="s">
        <v>80</v>
      </c>
      <c r="AY331" s="165" t="s">
        <v>208</v>
      </c>
    </row>
    <row r="332" spans="2:65" s="1" customFormat="1" ht="16.5" customHeight="1">
      <c r="B332" s="33"/>
      <c r="C332" s="132" t="s">
        <v>729</v>
      </c>
      <c r="D332" s="132" t="s">
        <v>212</v>
      </c>
      <c r="E332" s="133" t="s">
        <v>730</v>
      </c>
      <c r="F332" s="134" t="s">
        <v>731</v>
      </c>
      <c r="G332" s="135" t="s">
        <v>682</v>
      </c>
      <c r="H332" s="136">
        <v>0.995</v>
      </c>
      <c r="I332" s="137"/>
      <c r="J332" s="138">
        <f>ROUND(I332*H332,2)</f>
        <v>0</v>
      </c>
      <c r="K332" s="134" t="s">
        <v>19</v>
      </c>
      <c r="L332" s="33"/>
      <c r="M332" s="139" t="s">
        <v>19</v>
      </c>
      <c r="N332" s="140" t="s">
        <v>45</v>
      </c>
      <c r="P332" s="141">
        <f>O332*H332</f>
        <v>0</v>
      </c>
      <c r="Q332" s="141">
        <v>0</v>
      </c>
      <c r="R332" s="141">
        <f>Q332*H332</f>
        <v>0</v>
      </c>
      <c r="S332" s="141">
        <v>0</v>
      </c>
      <c r="T332" s="142">
        <f>S332*H332</f>
        <v>0</v>
      </c>
      <c r="AR332" s="143" t="s">
        <v>112</v>
      </c>
      <c r="AT332" s="143" t="s">
        <v>212</v>
      </c>
      <c r="AU332" s="143" t="s">
        <v>80</v>
      </c>
      <c r="AY332" s="18" t="s">
        <v>208</v>
      </c>
      <c r="BE332" s="144">
        <f>IF(N332="základní",J332,0)</f>
        <v>0</v>
      </c>
      <c r="BF332" s="144">
        <f>IF(N332="snížená",J332,0)</f>
        <v>0</v>
      </c>
      <c r="BG332" s="144">
        <f>IF(N332="zákl. přenesená",J332,0)</f>
        <v>0</v>
      </c>
      <c r="BH332" s="144">
        <f>IF(N332="sníž. přenesená",J332,0)</f>
        <v>0</v>
      </c>
      <c r="BI332" s="144">
        <f>IF(N332="nulová",J332,0)</f>
        <v>0</v>
      </c>
      <c r="BJ332" s="18" t="s">
        <v>80</v>
      </c>
      <c r="BK332" s="144">
        <f>ROUND(I332*H332,2)</f>
        <v>0</v>
      </c>
      <c r="BL332" s="18" t="s">
        <v>112</v>
      </c>
      <c r="BM332" s="143" t="s">
        <v>732</v>
      </c>
    </row>
    <row r="333" spans="2:47" s="1" customFormat="1" ht="12">
      <c r="B333" s="33"/>
      <c r="D333" s="145" t="s">
        <v>218</v>
      </c>
      <c r="F333" s="146" t="s">
        <v>731</v>
      </c>
      <c r="I333" s="147"/>
      <c r="L333" s="33"/>
      <c r="M333" s="148"/>
      <c r="T333" s="54"/>
      <c r="AT333" s="18" t="s">
        <v>218</v>
      </c>
      <c r="AU333" s="18" t="s">
        <v>80</v>
      </c>
    </row>
    <row r="334" spans="2:51" s="13" customFormat="1" ht="12">
      <c r="B334" s="157"/>
      <c r="D334" s="145" t="s">
        <v>222</v>
      </c>
      <c r="E334" s="158" t="s">
        <v>19</v>
      </c>
      <c r="F334" s="159" t="s">
        <v>80</v>
      </c>
      <c r="H334" s="160">
        <v>1</v>
      </c>
      <c r="I334" s="161"/>
      <c r="L334" s="157"/>
      <c r="M334" s="162"/>
      <c r="T334" s="163"/>
      <c r="AT334" s="158" t="s">
        <v>222</v>
      </c>
      <c r="AU334" s="158" t="s">
        <v>80</v>
      </c>
      <c r="AV334" s="13" t="s">
        <v>82</v>
      </c>
      <c r="AW334" s="13" t="s">
        <v>35</v>
      </c>
      <c r="AX334" s="13" t="s">
        <v>74</v>
      </c>
      <c r="AY334" s="158" t="s">
        <v>208</v>
      </c>
    </row>
    <row r="335" spans="2:51" s="13" customFormat="1" ht="12">
      <c r="B335" s="157"/>
      <c r="D335" s="145" t="s">
        <v>222</v>
      </c>
      <c r="E335" s="158" t="s">
        <v>19</v>
      </c>
      <c r="F335" s="159" t="s">
        <v>3965</v>
      </c>
      <c r="H335" s="160">
        <v>-0.005</v>
      </c>
      <c r="I335" s="161"/>
      <c r="L335" s="157"/>
      <c r="M335" s="162"/>
      <c r="T335" s="163"/>
      <c r="AT335" s="158" t="s">
        <v>222</v>
      </c>
      <c r="AU335" s="158" t="s">
        <v>80</v>
      </c>
      <c r="AV335" s="13" t="s">
        <v>82</v>
      </c>
      <c r="AW335" s="13" t="s">
        <v>35</v>
      </c>
      <c r="AX335" s="13" t="s">
        <v>74</v>
      </c>
      <c r="AY335" s="158" t="s">
        <v>208</v>
      </c>
    </row>
    <row r="336" spans="2:51" s="14" customFormat="1" ht="12">
      <c r="B336" s="164"/>
      <c r="D336" s="145" t="s">
        <v>222</v>
      </c>
      <c r="E336" s="165" t="s">
        <v>19</v>
      </c>
      <c r="F336" s="166" t="s">
        <v>226</v>
      </c>
      <c r="H336" s="167">
        <v>0.995</v>
      </c>
      <c r="I336" s="168"/>
      <c r="L336" s="164"/>
      <c r="M336" s="169"/>
      <c r="T336" s="170"/>
      <c r="AT336" s="165" t="s">
        <v>222</v>
      </c>
      <c r="AU336" s="165" t="s">
        <v>80</v>
      </c>
      <c r="AV336" s="14" t="s">
        <v>112</v>
      </c>
      <c r="AW336" s="14" t="s">
        <v>35</v>
      </c>
      <c r="AX336" s="14" t="s">
        <v>80</v>
      </c>
      <c r="AY336" s="165" t="s">
        <v>208</v>
      </c>
    </row>
    <row r="337" spans="2:63" s="11" customFormat="1" ht="25.9" customHeight="1">
      <c r="B337" s="120"/>
      <c r="D337" s="121" t="s">
        <v>73</v>
      </c>
      <c r="E337" s="122" t="s">
        <v>3966</v>
      </c>
      <c r="F337" s="122" t="s">
        <v>3967</v>
      </c>
      <c r="I337" s="123"/>
      <c r="J337" s="124">
        <f>BK337</f>
        <v>0</v>
      </c>
      <c r="L337" s="120"/>
      <c r="M337" s="125"/>
      <c r="P337" s="126">
        <f>SUM(P338:P373)</f>
        <v>0</v>
      </c>
      <c r="R337" s="126">
        <f>SUM(R338:R373)</f>
        <v>0</v>
      </c>
      <c r="T337" s="127">
        <f>SUM(T338:T373)</f>
        <v>0</v>
      </c>
      <c r="AR337" s="121" t="s">
        <v>80</v>
      </c>
      <c r="AT337" s="128" t="s">
        <v>73</v>
      </c>
      <c r="AU337" s="128" t="s">
        <v>74</v>
      </c>
      <c r="AY337" s="121" t="s">
        <v>208</v>
      </c>
      <c r="BK337" s="129">
        <f>SUM(BK338:BK373)</f>
        <v>0</v>
      </c>
    </row>
    <row r="338" spans="2:65" s="1" customFormat="1" ht="16.5" customHeight="1">
      <c r="B338" s="33"/>
      <c r="C338" s="132" t="s">
        <v>2214</v>
      </c>
      <c r="D338" s="132" t="s">
        <v>212</v>
      </c>
      <c r="E338" s="133" t="s">
        <v>1031</v>
      </c>
      <c r="F338" s="134" t="s">
        <v>3968</v>
      </c>
      <c r="G338" s="135" t="s">
        <v>236</v>
      </c>
      <c r="H338" s="136">
        <v>120</v>
      </c>
      <c r="I338" s="137"/>
      <c r="J338" s="138">
        <f>ROUND(I338*H338,2)</f>
        <v>0</v>
      </c>
      <c r="K338" s="134" t="s">
        <v>19</v>
      </c>
      <c r="L338" s="33"/>
      <c r="M338" s="139" t="s">
        <v>19</v>
      </c>
      <c r="N338" s="140" t="s">
        <v>45</v>
      </c>
      <c r="P338" s="141">
        <f>O338*H338</f>
        <v>0</v>
      </c>
      <c r="Q338" s="141">
        <v>0</v>
      </c>
      <c r="R338" s="141">
        <f>Q338*H338</f>
        <v>0</v>
      </c>
      <c r="S338" s="141">
        <v>0</v>
      </c>
      <c r="T338" s="142">
        <f>S338*H338</f>
        <v>0</v>
      </c>
      <c r="AR338" s="143" t="s">
        <v>112</v>
      </c>
      <c r="AT338" s="143" t="s">
        <v>212</v>
      </c>
      <c r="AU338" s="143" t="s">
        <v>80</v>
      </c>
      <c r="AY338" s="18" t="s">
        <v>208</v>
      </c>
      <c r="BE338" s="144">
        <f>IF(N338="základní",J338,0)</f>
        <v>0</v>
      </c>
      <c r="BF338" s="144">
        <f>IF(N338="snížená",J338,0)</f>
        <v>0</v>
      </c>
      <c r="BG338" s="144">
        <f>IF(N338="zákl. přenesená",J338,0)</f>
        <v>0</v>
      </c>
      <c r="BH338" s="144">
        <f>IF(N338="sníž. přenesená",J338,0)</f>
        <v>0</v>
      </c>
      <c r="BI338" s="144">
        <f>IF(N338="nulová",J338,0)</f>
        <v>0</v>
      </c>
      <c r="BJ338" s="18" t="s">
        <v>80</v>
      </c>
      <c r="BK338" s="144">
        <f>ROUND(I338*H338,2)</f>
        <v>0</v>
      </c>
      <c r="BL338" s="18" t="s">
        <v>112</v>
      </c>
      <c r="BM338" s="143" t="s">
        <v>3969</v>
      </c>
    </row>
    <row r="339" spans="2:47" s="1" customFormat="1" ht="12">
      <c r="B339" s="33"/>
      <c r="D339" s="145" t="s">
        <v>218</v>
      </c>
      <c r="F339" s="146" t="s">
        <v>3968</v>
      </c>
      <c r="I339" s="147"/>
      <c r="L339" s="33"/>
      <c r="M339" s="148"/>
      <c r="T339" s="54"/>
      <c r="AT339" s="18" t="s">
        <v>218</v>
      </c>
      <c r="AU339" s="18" t="s">
        <v>80</v>
      </c>
    </row>
    <row r="340" spans="2:65" s="1" customFormat="1" ht="16.5" customHeight="1">
      <c r="B340" s="33"/>
      <c r="C340" s="132" t="s">
        <v>2220</v>
      </c>
      <c r="D340" s="132" t="s">
        <v>212</v>
      </c>
      <c r="E340" s="133" t="s">
        <v>1033</v>
      </c>
      <c r="F340" s="134" t="s">
        <v>3970</v>
      </c>
      <c r="G340" s="135" t="s">
        <v>236</v>
      </c>
      <c r="H340" s="136">
        <v>75</v>
      </c>
      <c r="I340" s="137"/>
      <c r="J340" s="138">
        <f>ROUND(I340*H340,2)</f>
        <v>0</v>
      </c>
      <c r="K340" s="134" t="s">
        <v>19</v>
      </c>
      <c r="L340" s="33"/>
      <c r="M340" s="139" t="s">
        <v>19</v>
      </c>
      <c r="N340" s="140" t="s">
        <v>45</v>
      </c>
      <c r="P340" s="141">
        <f>O340*H340</f>
        <v>0</v>
      </c>
      <c r="Q340" s="141">
        <v>0</v>
      </c>
      <c r="R340" s="141">
        <f>Q340*H340</f>
        <v>0</v>
      </c>
      <c r="S340" s="141">
        <v>0</v>
      </c>
      <c r="T340" s="142">
        <f>S340*H340</f>
        <v>0</v>
      </c>
      <c r="AR340" s="143" t="s">
        <v>112</v>
      </c>
      <c r="AT340" s="143" t="s">
        <v>212</v>
      </c>
      <c r="AU340" s="143" t="s">
        <v>80</v>
      </c>
      <c r="AY340" s="18" t="s">
        <v>208</v>
      </c>
      <c r="BE340" s="144">
        <f>IF(N340="základní",J340,0)</f>
        <v>0</v>
      </c>
      <c r="BF340" s="144">
        <f>IF(N340="snížená",J340,0)</f>
        <v>0</v>
      </c>
      <c r="BG340" s="144">
        <f>IF(N340="zákl. přenesená",J340,0)</f>
        <v>0</v>
      </c>
      <c r="BH340" s="144">
        <f>IF(N340="sníž. přenesená",J340,0)</f>
        <v>0</v>
      </c>
      <c r="BI340" s="144">
        <f>IF(N340="nulová",J340,0)</f>
        <v>0</v>
      </c>
      <c r="BJ340" s="18" t="s">
        <v>80</v>
      </c>
      <c r="BK340" s="144">
        <f>ROUND(I340*H340,2)</f>
        <v>0</v>
      </c>
      <c r="BL340" s="18" t="s">
        <v>112</v>
      </c>
      <c r="BM340" s="143" t="s">
        <v>3971</v>
      </c>
    </row>
    <row r="341" spans="2:47" s="1" customFormat="1" ht="12">
      <c r="B341" s="33"/>
      <c r="D341" s="145" t="s">
        <v>218</v>
      </c>
      <c r="F341" s="146" t="s">
        <v>3970</v>
      </c>
      <c r="I341" s="147"/>
      <c r="L341" s="33"/>
      <c r="M341" s="148"/>
      <c r="T341" s="54"/>
      <c r="AT341" s="18" t="s">
        <v>218</v>
      </c>
      <c r="AU341" s="18" t="s">
        <v>80</v>
      </c>
    </row>
    <row r="342" spans="2:65" s="1" customFormat="1" ht="16.5" customHeight="1">
      <c r="B342" s="33"/>
      <c r="C342" s="132" t="s">
        <v>275</v>
      </c>
      <c r="D342" s="132" t="s">
        <v>212</v>
      </c>
      <c r="E342" s="133" t="s">
        <v>1035</v>
      </c>
      <c r="F342" s="134" t="s">
        <v>3972</v>
      </c>
      <c r="G342" s="135" t="s">
        <v>654</v>
      </c>
      <c r="H342" s="136">
        <v>40</v>
      </c>
      <c r="I342" s="137"/>
      <c r="J342" s="138">
        <f>ROUND(I342*H342,2)</f>
        <v>0</v>
      </c>
      <c r="K342" s="134" t="s">
        <v>19</v>
      </c>
      <c r="L342" s="33"/>
      <c r="M342" s="139" t="s">
        <v>19</v>
      </c>
      <c r="N342" s="140" t="s">
        <v>45</v>
      </c>
      <c r="P342" s="141">
        <f>O342*H342</f>
        <v>0</v>
      </c>
      <c r="Q342" s="141">
        <v>0</v>
      </c>
      <c r="R342" s="141">
        <f>Q342*H342</f>
        <v>0</v>
      </c>
      <c r="S342" s="141">
        <v>0</v>
      </c>
      <c r="T342" s="142">
        <f>S342*H342</f>
        <v>0</v>
      </c>
      <c r="AR342" s="143" t="s">
        <v>112</v>
      </c>
      <c r="AT342" s="143" t="s">
        <v>212</v>
      </c>
      <c r="AU342" s="143" t="s">
        <v>80</v>
      </c>
      <c r="AY342" s="18" t="s">
        <v>208</v>
      </c>
      <c r="BE342" s="144">
        <f>IF(N342="základní",J342,0)</f>
        <v>0</v>
      </c>
      <c r="BF342" s="144">
        <f>IF(N342="snížená",J342,0)</f>
        <v>0</v>
      </c>
      <c r="BG342" s="144">
        <f>IF(N342="zákl. přenesená",J342,0)</f>
        <v>0</v>
      </c>
      <c r="BH342" s="144">
        <f>IF(N342="sníž. přenesená",J342,0)</f>
        <v>0</v>
      </c>
      <c r="BI342" s="144">
        <f>IF(N342="nulová",J342,0)</f>
        <v>0</v>
      </c>
      <c r="BJ342" s="18" t="s">
        <v>80</v>
      </c>
      <c r="BK342" s="144">
        <f>ROUND(I342*H342,2)</f>
        <v>0</v>
      </c>
      <c r="BL342" s="18" t="s">
        <v>112</v>
      </c>
      <c r="BM342" s="143" t="s">
        <v>3973</v>
      </c>
    </row>
    <row r="343" spans="2:47" s="1" customFormat="1" ht="12">
      <c r="B343" s="33"/>
      <c r="D343" s="145" t="s">
        <v>218</v>
      </c>
      <c r="F343" s="146" t="s">
        <v>3972</v>
      </c>
      <c r="I343" s="147"/>
      <c r="L343" s="33"/>
      <c r="M343" s="148"/>
      <c r="T343" s="54"/>
      <c r="AT343" s="18" t="s">
        <v>218</v>
      </c>
      <c r="AU343" s="18" t="s">
        <v>80</v>
      </c>
    </row>
    <row r="344" spans="2:65" s="1" customFormat="1" ht="16.5" customHeight="1">
      <c r="B344" s="33"/>
      <c r="C344" s="132" t="s">
        <v>2227</v>
      </c>
      <c r="D344" s="132" t="s">
        <v>212</v>
      </c>
      <c r="E344" s="133" t="s">
        <v>1037</v>
      </c>
      <c r="F344" s="134" t="s">
        <v>3974</v>
      </c>
      <c r="G344" s="135" t="s">
        <v>654</v>
      </c>
      <c r="H344" s="136">
        <v>40</v>
      </c>
      <c r="I344" s="137"/>
      <c r="J344" s="138">
        <f>ROUND(I344*H344,2)</f>
        <v>0</v>
      </c>
      <c r="K344" s="134" t="s">
        <v>19</v>
      </c>
      <c r="L344" s="33"/>
      <c r="M344" s="139" t="s">
        <v>19</v>
      </c>
      <c r="N344" s="140" t="s">
        <v>45</v>
      </c>
      <c r="P344" s="141">
        <f>O344*H344</f>
        <v>0</v>
      </c>
      <c r="Q344" s="141">
        <v>0</v>
      </c>
      <c r="R344" s="141">
        <f>Q344*H344</f>
        <v>0</v>
      </c>
      <c r="S344" s="141">
        <v>0</v>
      </c>
      <c r="T344" s="142">
        <f>S344*H344</f>
        <v>0</v>
      </c>
      <c r="AR344" s="143" t="s">
        <v>112</v>
      </c>
      <c r="AT344" s="143" t="s">
        <v>212</v>
      </c>
      <c r="AU344" s="143" t="s">
        <v>80</v>
      </c>
      <c r="AY344" s="18" t="s">
        <v>208</v>
      </c>
      <c r="BE344" s="144">
        <f>IF(N344="základní",J344,0)</f>
        <v>0</v>
      </c>
      <c r="BF344" s="144">
        <f>IF(N344="snížená",J344,0)</f>
        <v>0</v>
      </c>
      <c r="BG344" s="144">
        <f>IF(N344="zákl. přenesená",J344,0)</f>
        <v>0</v>
      </c>
      <c r="BH344" s="144">
        <f>IF(N344="sníž. přenesená",J344,0)</f>
        <v>0</v>
      </c>
      <c r="BI344" s="144">
        <f>IF(N344="nulová",J344,0)</f>
        <v>0</v>
      </c>
      <c r="BJ344" s="18" t="s">
        <v>80</v>
      </c>
      <c r="BK344" s="144">
        <f>ROUND(I344*H344,2)</f>
        <v>0</v>
      </c>
      <c r="BL344" s="18" t="s">
        <v>112</v>
      </c>
      <c r="BM344" s="143" t="s">
        <v>3975</v>
      </c>
    </row>
    <row r="345" spans="2:47" s="1" customFormat="1" ht="12">
      <c r="B345" s="33"/>
      <c r="D345" s="145" t="s">
        <v>218</v>
      </c>
      <c r="F345" s="146" t="s">
        <v>3974</v>
      </c>
      <c r="I345" s="147"/>
      <c r="L345" s="33"/>
      <c r="M345" s="148"/>
      <c r="T345" s="54"/>
      <c r="AT345" s="18" t="s">
        <v>218</v>
      </c>
      <c r="AU345" s="18" t="s">
        <v>80</v>
      </c>
    </row>
    <row r="346" spans="2:65" s="1" customFormat="1" ht="16.5" customHeight="1">
      <c r="B346" s="33"/>
      <c r="C346" s="132" t="s">
        <v>2233</v>
      </c>
      <c r="D346" s="132" t="s">
        <v>212</v>
      </c>
      <c r="E346" s="133" t="s">
        <v>1040</v>
      </c>
      <c r="F346" s="134" t="s">
        <v>3976</v>
      </c>
      <c r="G346" s="135" t="s">
        <v>654</v>
      </c>
      <c r="H346" s="136">
        <v>5</v>
      </c>
      <c r="I346" s="137"/>
      <c r="J346" s="138">
        <f>ROUND(I346*H346,2)</f>
        <v>0</v>
      </c>
      <c r="K346" s="134" t="s">
        <v>19</v>
      </c>
      <c r="L346" s="33"/>
      <c r="M346" s="139" t="s">
        <v>19</v>
      </c>
      <c r="N346" s="140" t="s">
        <v>45</v>
      </c>
      <c r="P346" s="141">
        <f>O346*H346</f>
        <v>0</v>
      </c>
      <c r="Q346" s="141">
        <v>0</v>
      </c>
      <c r="R346" s="141">
        <f>Q346*H346</f>
        <v>0</v>
      </c>
      <c r="S346" s="141">
        <v>0</v>
      </c>
      <c r="T346" s="142">
        <f>S346*H346</f>
        <v>0</v>
      </c>
      <c r="AR346" s="143" t="s">
        <v>112</v>
      </c>
      <c r="AT346" s="143" t="s">
        <v>212</v>
      </c>
      <c r="AU346" s="143" t="s">
        <v>80</v>
      </c>
      <c r="AY346" s="18" t="s">
        <v>208</v>
      </c>
      <c r="BE346" s="144">
        <f>IF(N346="základní",J346,0)</f>
        <v>0</v>
      </c>
      <c r="BF346" s="144">
        <f>IF(N346="snížená",J346,0)</f>
        <v>0</v>
      </c>
      <c r="BG346" s="144">
        <f>IF(N346="zákl. přenesená",J346,0)</f>
        <v>0</v>
      </c>
      <c r="BH346" s="144">
        <f>IF(N346="sníž. přenesená",J346,0)</f>
        <v>0</v>
      </c>
      <c r="BI346" s="144">
        <f>IF(N346="nulová",J346,0)</f>
        <v>0</v>
      </c>
      <c r="BJ346" s="18" t="s">
        <v>80</v>
      </c>
      <c r="BK346" s="144">
        <f>ROUND(I346*H346,2)</f>
        <v>0</v>
      </c>
      <c r="BL346" s="18" t="s">
        <v>112</v>
      </c>
      <c r="BM346" s="143" t="s">
        <v>3977</v>
      </c>
    </row>
    <row r="347" spans="2:47" s="1" customFormat="1" ht="12">
      <c r="B347" s="33"/>
      <c r="D347" s="145" t="s">
        <v>218</v>
      </c>
      <c r="F347" s="146" t="s">
        <v>3976</v>
      </c>
      <c r="I347" s="147"/>
      <c r="L347" s="33"/>
      <c r="M347" s="148"/>
      <c r="T347" s="54"/>
      <c r="AT347" s="18" t="s">
        <v>218</v>
      </c>
      <c r="AU347" s="18" t="s">
        <v>80</v>
      </c>
    </row>
    <row r="348" spans="2:65" s="1" customFormat="1" ht="16.5" customHeight="1">
      <c r="B348" s="33"/>
      <c r="C348" s="132" t="s">
        <v>2237</v>
      </c>
      <c r="D348" s="132" t="s">
        <v>212</v>
      </c>
      <c r="E348" s="133" t="s">
        <v>1042</v>
      </c>
      <c r="F348" s="134" t="s">
        <v>3978</v>
      </c>
      <c r="G348" s="135" t="s">
        <v>654</v>
      </c>
      <c r="H348" s="136">
        <v>50</v>
      </c>
      <c r="I348" s="137"/>
      <c r="J348" s="138">
        <f>ROUND(I348*H348,2)</f>
        <v>0</v>
      </c>
      <c r="K348" s="134" t="s">
        <v>19</v>
      </c>
      <c r="L348" s="33"/>
      <c r="M348" s="139" t="s">
        <v>19</v>
      </c>
      <c r="N348" s="140" t="s">
        <v>45</v>
      </c>
      <c r="P348" s="141">
        <f>O348*H348</f>
        <v>0</v>
      </c>
      <c r="Q348" s="141">
        <v>0</v>
      </c>
      <c r="R348" s="141">
        <f>Q348*H348</f>
        <v>0</v>
      </c>
      <c r="S348" s="141">
        <v>0</v>
      </c>
      <c r="T348" s="142">
        <f>S348*H348</f>
        <v>0</v>
      </c>
      <c r="AR348" s="143" t="s">
        <v>112</v>
      </c>
      <c r="AT348" s="143" t="s">
        <v>212</v>
      </c>
      <c r="AU348" s="143" t="s">
        <v>80</v>
      </c>
      <c r="AY348" s="18" t="s">
        <v>208</v>
      </c>
      <c r="BE348" s="144">
        <f>IF(N348="základní",J348,0)</f>
        <v>0</v>
      </c>
      <c r="BF348" s="144">
        <f>IF(N348="snížená",J348,0)</f>
        <v>0</v>
      </c>
      <c r="BG348" s="144">
        <f>IF(N348="zákl. přenesená",J348,0)</f>
        <v>0</v>
      </c>
      <c r="BH348" s="144">
        <f>IF(N348="sníž. přenesená",J348,0)</f>
        <v>0</v>
      </c>
      <c r="BI348" s="144">
        <f>IF(N348="nulová",J348,0)</f>
        <v>0</v>
      </c>
      <c r="BJ348" s="18" t="s">
        <v>80</v>
      </c>
      <c r="BK348" s="144">
        <f>ROUND(I348*H348,2)</f>
        <v>0</v>
      </c>
      <c r="BL348" s="18" t="s">
        <v>112</v>
      </c>
      <c r="BM348" s="143" t="s">
        <v>3979</v>
      </c>
    </row>
    <row r="349" spans="2:47" s="1" customFormat="1" ht="12">
      <c r="B349" s="33"/>
      <c r="D349" s="145" t="s">
        <v>218</v>
      </c>
      <c r="F349" s="146" t="s">
        <v>3978</v>
      </c>
      <c r="I349" s="147"/>
      <c r="L349" s="33"/>
      <c r="M349" s="148"/>
      <c r="T349" s="54"/>
      <c r="AT349" s="18" t="s">
        <v>218</v>
      </c>
      <c r="AU349" s="18" t="s">
        <v>80</v>
      </c>
    </row>
    <row r="350" spans="2:65" s="1" customFormat="1" ht="16.5" customHeight="1">
      <c r="B350" s="33"/>
      <c r="C350" s="132" t="s">
        <v>2241</v>
      </c>
      <c r="D350" s="132" t="s">
        <v>212</v>
      </c>
      <c r="E350" s="133" t="s">
        <v>1045</v>
      </c>
      <c r="F350" s="134" t="s">
        <v>3980</v>
      </c>
      <c r="G350" s="135" t="s">
        <v>654</v>
      </c>
      <c r="H350" s="136">
        <v>100</v>
      </c>
      <c r="I350" s="137"/>
      <c r="J350" s="138">
        <f>ROUND(I350*H350,2)</f>
        <v>0</v>
      </c>
      <c r="K350" s="134" t="s">
        <v>19</v>
      </c>
      <c r="L350" s="33"/>
      <c r="M350" s="139" t="s">
        <v>19</v>
      </c>
      <c r="N350" s="140" t="s">
        <v>45</v>
      </c>
      <c r="P350" s="141">
        <f>O350*H350</f>
        <v>0</v>
      </c>
      <c r="Q350" s="141">
        <v>0</v>
      </c>
      <c r="R350" s="141">
        <f>Q350*H350</f>
        <v>0</v>
      </c>
      <c r="S350" s="141">
        <v>0</v>
      </c>
      <c r="T350" s="142">
        <f>S350*H350</f>
        <v>0</v>
      </c>
      <c r="AR350" s="143" t="s">
        <v>112</v>
      </c>
      <c r="AT350" s="143" t="s">
        <v>212</v>
      </c>
      <c r="AU350" s="143" t="s">
        <v>80</v>
      </c>
      <c r="AY350" s="18" t="s">
        <v>208</v>
      </c>
      <c r="BE350" s="144">
        <f>IF(N350="základní",J350,0)</f>
        <v>0</v>
      </c>
      <c r="BF350" s="144">
        <f>IF(N350="snížená",J350,0)</f>
        <v>0</v>
      </c>
      <c r="BG350" s="144">
        <f>IF(N350="zákl. přenesená",J350,0)</f>
        <v>0</v>
      </c>
      <c r="BH350" s="144">
        <f>IF(N350="sníž. přenesená",J350,0)</f>
        <v>0</v>
      </c>
      <c r="BI350" s="144">
        <f>IF(N350="nulová",J350,0)</f>
        <v>0</v>
      </c>
      <c r="BJ350" s="18" t="s">
        <v>80</v>
      </c>
      <c r="BK350" s="144">
        <f>ROUND(I350*H350,2)</f>
        <v>0</v>
      </c>
      <c r="BL350" s="18" t="s">
        <v>112</v>
      </c>
      <c r="BM350" s="143" t="s">
        <v>3981</v>
      </c>
    </row>
    <row r="351" spans="2:47" s="1" customFormat="1" ht="12">
      <c r="B351" s="33"/>
      <c r="D351" s="145" t="s">
        <v>218</v>
      </c>
      <c r="F351" s="146" t="s">
        <v>3980</v>
      </c>
      <c r="I351" s="147"/>
      <c r="L351" s="33"/>
      <c r="M351" s="148"/>
      <c r="T351" s="54"/>
      <c r="AT351" s="18" t="s">
        <v>218</v>
      </c>
      <c r="AU351" s="18" t="s">
        <v>80</v>
      </c>
    </row>
    <row r="352" spans="2:65" s="1" customFormat="1" ht="16.5" customHeight="1">
      <c r="B352" s="33"/>
      <c r="C352" s="132" t="s">
        <v>2248</v>
      </c>
      <c r="D352" s="132" t="s">
        <v>212</v>
      </c>
      <c r="E352" s="133" t="s">
        <v>1047</v>
      </c>
      <c r="F352" s="134" t="s">
        <v>3982</v>
      </c>
      <c r="G352" s="135" t="s">
        <v>654</v>
      </c>
      <c r="H352" s="136">
        <v>4</v>
      </c>
      <c r="I352" s="137"/>
      <c r="J352" s="138">
        <f>ROUND(I352*H352,2)</f>
        <v>0</v>
      </c>
      <c r="K352" s="134" t="s">
        <v>19</v>
      </c>
      <c r="L352" s="33"/>
      <c r="M352" s="139" t="s">
        <v>19</v>
      </c>
      <c r="N352" s="140" t="s">
        <v>45</v>
      </c>
      <c r="P352" s="141">
        <f>O352*H352</f>
        <v>0</v>
      </c>
      <c r="Q352" s="141">
        <v>0</v>
      </c>
      <c r="R352" s="141">
        <f>Q352*H352</f>
        <v>0</v>
      </c>
      <c r="S352" s="141">
        <v>0</v>
      </c>
      <c r="T352" s="142">
        <f>S352*H352</f>
        <v>0</v>
      </c>
      <c r="AR352" s="143" t="s">
        <v>112</v>
      </c>
      <c r="AT352" s="143" t="s">
        <v>212</v>
      </c>
      <c r="AU352" s="143" t="s">
        <v>80</v>
      </c>
      <c r="AY352" s="18" t="s">
        <v>208</v>
      </c>
      <c r="BE352" s="144">
        <f>IF(N352="základní",J352,0)</f>
        <v>0</v>
      </c>
      <c r="BF352" s="144">
        <f>IF(N352="snížená",J352,0)</f>
        <v>0</v>
      </c>
      <c r="BG352" s="144">
        <f>IF(N352="zákl. přenesená",J352,0)</f>
        <v>0</v>
      </c>
      <c r="BH352" s="144">
        <f>IF(N352="sníž. přenesená",J352,0)</f>
        <v>0</v>
      </c>
      <c r="BI352" s="144">
        <f>IF(N352="nulová",J352,0)</f>
        <v>0</v>
      </c>
      <c r="BJ352" s="18" t="s">
        <v>80</v>
      </c>
      <c r="BK352" s="144">
        <f>ROUND(I352*H352,2)</f>
        <v>0</v>
      </c>
      <c r="BL352" s="18" t="s">
        <v>112</v>
      </c>
      <c r="BM352" s="143" t="s">
        <v>3983</v>
      </c>
    </row>
    <row r="353" spans="2:47" s="1" customFormat="1" ht="12">
      <c r="B353" s="33"/>
      <c r="D353" s="145" t="s">
        <v>218</v>
      </c>
      <c r="F353" s="146" t="s">
        <v>3982</v>
      </c>
      <c r="I353" s="147"/>
      <c r="L353" s="33"/>
      <c r="M353" s="148"/>
      <c r="T353" s="54"/>
      <c r="AT353" s="18" t="s">
        <v>218</v>
      </c>
      <c r="AU353" s="18" t="s">
        <v>80</v>
      </c>
    </row>
    <row r="354" spans="2:65" s="1" customFormat="1" ht="16.5" customHeight="1">
      <c r="B354" s="33"/>
      <c r="C354" s="132" t="s">
        <v>660</v>
      </c>
      <c r="D354" s="132" t="s">
        <v>212</v>
      </c>
      <c r="E354" s="133" t="s">
        <v>1049</v>
      </c>
      <c r="F354" s="134" t="s">
        <v>3984</v>
      </c>
      <c r="G354" s="135" t="s">
        <v>654</v>
      </c>
      <c r="H354" s="136">
        <v>6</v>
      </c>
      <c r="I354" s="137"/>
      <c r="J354" s="138">
        <f>ROUND(I354*H354,2)</f>
        <v>0</v>
      </c>
      <c r="K354" s="134" t="s">
        <v>19</v>
      </c>
      <c r="L354" s="33"/>
      <c r="M354" s="139" t="s">
        <v>19</v>
      </c>
      <c r="N354" s="140" t="s">
        <v>45</v>
      </c>
      <c r="P354" s="141">
        <f>O354*H354</f>
        <v>0</v>
      </c>
      <c r="Q354" s="141">
        <v>0</v>
      </c>
      <c r="R354" s="141">
        <f>Q354*H354</f>
        <v>0</v>
      </c>
      <c r="S354" s="141">
        <v>0</v>
      </c>
      <c r="T354" s="142">
        <f>S354*H354</f>
        <v>0</v>
      </c>
      <c r="AR354" s="143" t="s">
        <v>112</v>
      </c>
      <c r="AT354" s="143" t="s">
        <v>212</v>
      </c>
      <c r="AU354" s="143" t="s">
        <v>80</v>
      </c>
      <c r="AY354" s="18" t="s">
        <v>208</v>
      </c>
      <c r="BE354" s="144">
        <f>IF(N354="základní",J354,0)</f>
        <v>0</v>
      </c>
      <c r="BF354" s="144">
        <f>IF(N354="snížená",J354,0)</f>
        <v>0</v>
      </c>
      <c r="BG354" s="144">
        <f>IF(N354="zákl. přenesená",J354,0)</f>
        <v>0</v>
      </c>
      <c r="BH354" s="144">
        <f>IF(N354="sníž. přenesená",J354,0)</f>
        <v>0</v>
      </c>
      <c r="BI354" s="144">
        <f>IF(N354="nulová",J354,0)</f>
        <v>0</v>
      </c>
      <c r="BJ354" s="18" t="s">
        <v>80</v>
      </c>
      <c r="BK354" s="144">
        <f>ROUND(I354*H354,2)</f>
        <v>0</v>
      </c>
      <c r="BL354" s="18" t="s">
        <v>112</v>
      </c>
      <c r="BM354" s="143" t="s">
        <v>3985</v>
      </c>
    </row>
    <row r="355" spans="2:47" s="1" customFormat="1" ht="12">
      <c r="B355" s="33"/>
      <c r="D355" s="145" t="s">
        <v>218</v>
      </c>
      <c r="F355" s="146" t="s">
        <v>3984</v>
      </c>
      <c r="I355" s="147"/>
      <c r="L355" s="33"/>
      <c r="M355" s="148"/>
      <c r="T355" s="54"/>
      <c r="AT355" s="18" t="s">
        <v>218</v>
      </c>
      <c r="AU355" s="18" t="s">
        <v>80</v>
      </c>
    </row>
    <row r="356" spans="2:65" s="1" customFormat="1" ht="16.5" customHeight="1">
      <c r="B356" s="33"/>
      <c r="C356" s="132" t="s">
        <v>2259</v>
      </c>
      <c r="D356" s="132" t="s">
        <v>212</v>
      </c>
      <c r="E356" s="133" t="s">
        <v>3986</v>
      </c>
      <c r="F356" s="134" t="s">
        <v>3987</v>
      </c>
      <c r="G356" s="135" t="s">
        <v>654</v>
      </c>
      <c r="H356" s="136">
        <v>10</v>
      </c>
      <c r="I356" s="137"/>
      <c r="J356" s="138">
        <f>ROUND(I356*H356,2)</f>
        <v>0</v>
      </c>
      <c r="K356" s="134" t="s">
        <v>19</v>
      </c>
      <c r="L356" s="33"/>
      <c r="M356" s="139" t="s">
        <v>19</v>
      </c>
      <c r="N356" s="140" t="s">
        <v>45</v>
      </c>
      <c r="P356" s="141">
        <f>O356*H356</f>
        <v>0</v>
      </c>
      <c r="Q356" s="141">
        <v>0</v>
      </c>
      <c r="R356" s="141">
        <f>Q356*H356</f>
        <v>0</v>
      </c>
      <c r="S356" s="141">
        <v>0</v>
      </c>
      <c r="T356" s="142">
        <f>S356*H356</f>
        <v>0</v>
      </c>
      <c r="AR356" s="143" t="s">
        <v>112</v>
      </c>
      <c r="AT356" s="143" t="s">
        <v>212</v>
      </c>
      <c r="AU356" s="143" t="s">
        <v>80</v>
      </c>
      <c r="AY356" s="18" t="s">
        <v>208</v>
      </c>
      <c r="BE356" s="144">
        <f>IF(N356="základní",J356,0)</f>
        <v>0</v>
      </c>
      <c r="BF356" s="144">
        <f>IF(N356="snížená",J356,0)</f>
        <v>0</v>
      </c>
      <c r="BG356" s="144">
        <f>IF(N356="zákl. přenesená",J356,0)</f>
        <v>0</v>
      </c>
      <c r="BH356" s="144">
        <f>IF(N356="sníž. přenesená",J356,0)</f>
        <v>0</v>
      </c>
      <c r="BI356" s="144">
        <f>IF(N356="nulová",J356,0)</f>
        <v>0</v>
      </c>
      <c r="BJ356" s="18" t="s">
        <v>80</v>
      </c>
      <c r="BK356" s="144">
        <f>ROUND(I356*H356,2)</f>
        <v>0</v>
      </c>
      <c r="BL356" s="18" t="s">
        <v>112</v>
      </c>
      <c r="BM356" s="143" t="s">
        <v>3988</v>
      </c>
    </row>
    <row r="357" spans="2:47" s="1" customFormat="1" ht="12">
      <c r="B357" s="33"/>
      <c r="D357" s="145" t="s">
        <v>218</v>
      </c>
      <c r="F357" s="146" t="s">
        <v>3987</v>
      </c>
      <c r="I357" s="147"/>
      <c r="L357" s="33"/>
      <c r="M357" s="148"/>
      <c r="T357" s="54"/>
      <c r="AT357" s="18" t="s">
        <v>218</v>
      </c>
      <c r="AU357" s="18" t="s">
        <v>80</v>
      </c>
    </row>
    <row r="358" spans="2:65" s="1" customFormat="1" ht="16.5" customHeight="1">
      <c r="B358" s="33"/>
      <c r="C358" s="132" t="s">
        <v>664</v>
      </c>
      <c r="D358" s="132" t="s">
        <v>212</v>
      </c>
      <c r="E358" s="133" t="s">
        <v>3989</v>
      </c>
      <c r="F358" s="134" t="s">
        <v>3990</v>
      </c>
      <c r="G358" s="135" t="s">
        <v>654</v>
      </c>
      <c r="H358" s="136">
        <v>80</v>
      </c>
      <c r="I358" s="137"/>
      <c r="J358" s="138">
        <f>ROUND(I358*H358,2)</f>
        <v>0</v>
      </c>
      <c r="K358" s="134" t="s">
        <v>19</v>
      </c>
      <c r="L358" s="33"/>
      <c r="M358" s="139" t="s">
        <v>19</v>
      </c>
      <c r="N358" s="140" t="s">
        <v>45</v>
      </c>
      <c r="P358" s="141">
        <f>O358*H358</f>
        <v>0</v>
      </c>
      <c r="Q358" s="141">
        <v>0</v>
      </c>
      <c r="R358" s="141">
        <f>Q358*H358</f>
        <v>0</v>
      </c>
      <c r="S358" s="141">
        <v>0</v>
      </c>
      <c r="T358" s="142">
        <f>S358*H358</f>
        <v>0</v>
      </c>
      <c r="AR358" s="143" t="s">
        <v>112</v>
      </c>
      <c r="AT358" s="143" t="s">
        <v>212</v>
      </c>
      <c r="AU358" s="143" t="s">
        <v>80</v>
      </c>
      <c r="AY358" s="18" t="s">
        <v>208</v>
      </c>
      <c r="BE358" s="144">
        <f>IF(N358="základní",J358,0)</f>
        <v>0</v>
      </c>
      <c r="BF358" s="144">
        <f>IF(N358="snížená",J358,0)</f>
        <v>0</v>
      </c>
      <c r="BG358" s="144">
        <f>IF(N358="zákl. přenesená",J358,0)</f>
        <v>0</v>
      </c>
      <c r="BH358" s="144">
        <f>IF(N358="sníž. přenesená",J358,0)</f>
        <v>0</v>
      </c>
      <c r="BI358" s="144">
        <f>IF(N358="nulová",J358,0)</f>
        <v>0</v>
      </c>
      <c r="BJ358" s="18" t="s">
        <v>80</v>
      </c>
      <c r="BK358" s="144">
        <f>ROUND(I358*H358,2)</f>
        <v>0</v>
      </c>
      <c r="BL358" s="18" t="s">
        <v>112</v>
      </c>
      <c r="BM358" s="143" t="s">
        <v>3991</v>
      </c>
    </row>
    <row r="359" spans="2:47" s="1" customFormat="1" ht="12">
      <c r="B359" s="33"/>
      <c r="D359" s="145" t="s">
        <v>218</v>
      </c>
      <c r="F359" s="146" t="s">
        <v>3990</v>
      </c>
      <c r="I359" s="147"/>
      <c r="L359" s="33"/>
      <c r="M359" s="148"/>
      <c r="T359" s="54"/>
      <c r="AT359" s="18" t="s">
        <v>218</v>
      </c>
      <c r="AU359" s="18" t="s">
        <v>80</v>
      </c>
    </row>
    <row r="360" spans="2:65" s="1" customFormat="1" ht="16.5" customHeight="1">
      <c r="B360" s="33"/>
      <c r="C360" s="132" t="s">
        <v>2263</v>
      </c>
      <c r="D360" s="132" t="s">
        <v>212</v>
      </c>
      <c r="E360" s="133" t="s">
        <v>3992</v>
      </c>
      <c r="F360" s="134" t="s">
        <v>3993</v>
      </c>
      <c r="G360" s="135" t="s">
        <v>654</v>
      </c>
      <c r="H360" s="136">
        <v>5</v>
      </c>
      <c r="I360" s="137"/>
      <c r="J360" s="138">
        <f>ROUND(I360*H360,2)</f>
        <v>0</v>
      </c>
      <c r="K360" s="134" t="s">
        <v>19</v>
      </c>
      <c r="L360" s="33"/>
      <c r="M360" s="139" t="s">
        <v>19</v>
      </c>
      <c r="N360" s="140" t="s">
        <v>45</v>
      </c>
      <c r="P360" s="141">
        <f>O360*H360</f>
        <v>0</v>
      </c>
      <c r="Q360" s="141">
        <v>0</v>
      </c>
      <c r="R360" s="141">
        <f>Q360*H360</f>
        <v>0</v>
      </c>
      <c r="S360" s="141">
        <v>0</v>
      </c>
      <c r="T360" s="142">
        <f>S360*H360</f>
        <v>0</v>
      </c>
      <c r="AR360" s="143" t="s">
        <v>112</v>
      </c>
      <c r="AT360" s="143" t="s">
        <v>212</v>
      </c>
      <c r="AU360" s="143" t="s">
        <v>80</v>
      </c>
      <c r="AY360" s="18" t="s">
        <v>208</v>
      </c>
      <c r="BE360" s="144">
        <f>IF(N360="základní",J360,0)</f>
        <v>0</v>
      </c>
      <c r="BF360" s="144">
        <f>IF(N360="snížená",J360,0)</f>
        <v>0</v>
      </c>
      <c r="BG360" s="144">
        <f>IF(N360="zákl. přenesená",J360,0)</f>
        <v>0</v>
      </c>
      <c r="BH360" s="144">
        <f>IF(N360="sníž. přenesená",J360,0)</f>
        <v>0</v>
      </c>
      <c r="BI360" s="144">
        <f>IF(N360="nulová",J360,0)</f>
        <v>0</v>
      </c>
      <c r="BJ360" s="18" t="s">
        <v>80</v>
      </c>
      <c r="BK360" s="144">
        <f>ROUND(I360*H360,2)</f>
        <v>0</v>
      </c>
      <c r="BL360" s="18" t="s">
        <v>112</v>
      </c>
      <c r="BM360" s="143" t="s">
        <v>3994</v>
      </c>
    </row>
    <row r="361" spans="2:47" s="1" customFormat="1" ht="12">
      <c r="B361" s="33"/>
      <c r="D361" s="145" t="s">
        <v>218</v>
      </c>
      <c r="F361" s="146" t="s">
        <v>3993</v>
      </c>
      <c r="I361" s="147"/>
      <c r="L361" s="33"/>
      <c r="M361" s="148"/>
      <c r="T361" s="54"/>
      <c r="AT361" s="18" t="s">
        <v>218</v>
      </c>
      <c r="AU361" s="18" t="s">
        <v>80</v>
      </c>
    </row>
    <row r="362" spans="2:65" s="1" customFormat="1" ht="16.5" customHeight="1">
      <c r="B362" s="33"/>
      <c r="C362" s="132" t="s">
        <v>2265</v>
      </c>
      <c r="D362" s="132" t="s">
        <v>212</v>
      </c>
      <c r="E362" s="133" t="s">
        <v>3995</v>
      </c>
      <c r="F362" s="134" t="s">
        <v>3996</v>
      </c>
      <c r="G362" s="135" t="s">
        <v>654</v>
      </c>
      <c r="H362" s="136">
        <v>5</v>
      </c>
      <c r="I362" s="137"/>
      <c r="J362" s="138">
        <f>ROUND(I362*H362,2)</f>
        <v>0</v>
      </c>
      <c r="K362" s="134" t="s">
        <v>19</v>
      </c>
      <c r="L362" s="33"/>
      <c r="M362" s="139" t="s">
        <v>19</v>
      </c>
      <c r="N362" s="140" t="s">
        <v>45</v>
      </c>
      <c r="P362" s="141">
        <f>O362*H362</f>
        <v>0</v>
      </c>
      <c r="Q362" s="141">
        <v>0</v>
      </c>
      <c r="R362" s="141">
        <f>Q362*H362</f>
        <v>0</v>
      </c>
      <c r="S362" s="141">
        <v>0</v>
      </c>
      <c r="T362" s="142">
        <f>S362*H362</f>
        <v>0</v>
      </c>
      <c r="AR362" s="143" t="s">
        <v>112</v>
      </c>
      <c r="AT362" s="143" t="s">
        <v>212</v>
      </c>
      <c r="AU362" s="143" t="s">
        <v>80</v>
      </c>
      <c r="AY362" s="18" t="s">
        <v>208</v>
      </c>
      <c r="BE362" s="144">
        <f>IF(N362="základní",J362,0)</f>
        <v>0</v>
      </c>
      <c r="BF362" s="144">
        <f>IF(N362="snížená",J362,0)</f>
        <v>0</v>
      </c>
      <c r="BG362" s="144">
        <f>IF(N362="zákl. přenesená",J362,0)</f>
        <v>0</v>
      </c>
      <c r="BH362" s="144">
        <f>IF(N362="sníž. přenesená",J362,0)</f>
        <v>0</v>
      </c>
      <c r="BI362" s="144">
        <f>IF(N362="nulová",J362,0)</f>
        <v>0</v>
      </c>
      <c r="BJ362" s="18" t="s">
        <v>80</v>
      </c>
      <c r="BK362" s="144">
        <f>ROUND(I362*H362,2)</f>
        <v>0</v>
      </c>
      <c r="BL362" s="18" t="s">
        <v>112</v>
      </c>
      <c r="BM362" s="143" t="s">
        <v>3997</v>
      </c>
    </row>
    <row r="363" spans="2:47" s="1" customFormat="1" ht="12">
      <c r="B363" s="33"/>
      <c r="D363" s="145" t="s">
        <v>218</v>
      </c>
      <c r="F363" s="146" t="s">
        <v>3996</v>
      </c>
      <c r="I363" s="147"/>
      <c r="L363" s="33"/>
      <c r="M363" s="148"/>
      <c r="T363" s="54"/>
      <c r="AT363" s="18" t="s">
        <v>218</v>
      </c>
      <c r="AU363" s="18" t="s">
        <v>80</v>
      </c>
    </row>
    <row r="364" spans="2:65" s="1" customFormat="1" ht="16.5" customHeight="1">
      <c r="B364" s="33"/>
      <c r="C364" s="132" t="s">
        <v>283</v>
      </c>
      <c r="D364" s="132" t="s">
        <v>212</v>
      </c>
      <c r="E364" s="133" t="s">
        <v>1051</v>
      </c>
      <c r="F364" s="134" t="s">
        <v>3998</v>
      </c>
      <c r="G364" s="135" t="s">
        <v>236</v>
      </c>
      <c r="H364" s="136">
        <v>95</v>
      </c>
      <c r="I364" s="137"/>
      <c r="J364" s="138">
        <f>ROUND(I364*H364,2)</f>
        <v>0</v>
      </c>
      <c r="K364" s="134" t="s">
        <v>19</v>
      </c>
      <c r="L364" s="33"/>
      <c r="M364" s="139" t="s">
        <v>19</v>
      </c>
      <c r="N364" s="140" t="s">
        <v>45</v>
      </c>
      <c r="P364" s="141">
        <f>O364*H364</f>
        <v>0</v>
      </c>
      <c r="Q364" s="141">
        <v>0</v>
      </c>
      <c r="R364" s="141">
        <f>Q364*H364</f>
        <v>0</v>
      </c>
      <c r="S364" s="141">
        <v>0</v>
      </c>
      <c r="T364" s="142">
        <f>S364*H364</f>
        <v>0</v>
      </c>
      <c r="AR364" s="143" t="s">
        <v>112</v>
      </c>
      <c r="AT364" s="143" t="s">
        <v>212</v>
      </c>
      <c r="AU364" s="143" t="s">
        <v>80</v>
      </c>
      <c r="AY364" s="18" t="s">
        <v>208</v>
      </c>
      <c r="BE364" s="144">
        <f>IF(N364="základní",J364,0)</f>
        <v>0</v>
      </c>
      <c r="BF364" s="144">
        <f>IF(N364="snížená",J364,0)</f>
        <v>0</v>
      </c>
      <c r="BG364" s="144">
        <f>IF(N364="zákl. přenesená",J364,0)</f>
        <v>0</v>
      </c>
      <c r="BH364" s="144">
        <f>IF(N364="sníž. přenesená",J364,0)</f>
        <v>0</v>
      </c>
      <c r="BI364" s="144">
        <f>IF(N364="nulová",J364,0)</f>
        <v>0</v>
      </c>
      <c r="BJ364" s="18" t="s">
        <v>80</v>
      </c>
      <c r="BK364" s="144">
        <f>ROUND(I364*H364,2)</f>
        <v>0</v>
      </c>
      <c r="BL364" s="18" t="s">
        <v>112</v>
      </c>
      <c r="BM364" s="143" t="s">
        <v>3999</v>
      </c>
    </row>
    <row r="365" spans="2:47" s="1" customFormat="1" ht="12">
      <c r="B365" s="33"/>
      <c r="D365" s="145" t="s">
        <v>218</v>
      </c>
      <c r="F365" s="146" t="s">
        <v>3998</v>
      </c>
      <c r="I365" s="147"/>
      <c r="L365" s="33"/>
      <c r="M365" s="148"/>
      <c r="T365" s="54"/>
      <c r="AT365" s="18" t="s">
        <v>218</v>
      </c>
      <c r="AU365" s="18" t="s">
        <v>80</v>
      </c>
    </row>
    <row r="366" spans="2:65" s="1" customFormat="1" ht="16.5" customHeight="1">
      <c r="B366" s="33"/>
      <c r="C366" s="132" t="s">
        <v>2267</v>
      </c>
      <c r="D366" s="132" t="s">
        <v>212</v>
      </c>
      <c r="E366" s="133" t="s">
        <v>1053</v>
      </c>
      <c r="F366" s="134" t="s">
        <v>4000</v>
      </c>
      <c r="G366" s="135" t="s">
        <v>236</v>
      </c>
      <c r="H366" s="136">
        <v>25</v>
      </c>
      <c r="I366" s="137"/>
      <c r="J366" s="138">
        <f>ROUND(I366*H366,2)</f>
        <v>0</v>
      </c>
      <c r="K366" s="134" t="s">
        <v>19</v>
      </c>
      <c r="L366" s="33"/>
      <c r="M366" s="139" t="s">
        <v>19</v>
      </c>
      <c r="N366" s="140" t="s">
        <v>45</v>
      </c>
      <c r="P366" s="141">
        <f>O366*H366</f>
        <v>0</v>
      </c>
      <c r="Q366" s="141">
        <v>0</v>
      </c>
      <c r="R366" s="141">
        <f>Q366*H366</f>
        <v>0</v>
      </c>
      <c r="S366" s="141">
        <v>0</v>
      </c>
      <c r="T366" s="142">
        <f>S366*H366</f>
        <v>0</v>
      </c>
      <c r="AR366" s="143" t="s">
        <v>112</v>
      </c>
      <c r="AT366" s="143" t="s">
        <v>212</v>
      </c>
      <c r="AU366" s="143" t="s">
        <v>80</v>
      </c>
      <c r="AY366" s="18" t="s">
        <v>208</v>
      </c>
      <c r="BE366" s="144">
        <f>IF(N366="základní",J366,0)</f>
        <v>0</v>
      </c>
      <c r="BF366" s="144">
        <f>IF(N366="snížená",J366,0)</f>
        <v>0</v>
      </c>
      <c r="BG366" s="144">
        <f>IF(N366="zákl. přenesená",J366,0)</f>
        <v>0</v>
      </c>
      <c r="BH366" s="144">
        <f>IF(N366="sníž. přenesená",J366,0)</f>
        <v>0</v>
      </c>
      <c r="BI366" s="144">
        <f>IF(N366="nulová",J366,0)</f>
        <v>0</v>
      </c>
      <c r="BJ366" s="18" t="s">
        <v>80</v>
      </c>
      <c r="BK366" s="144">
        <f>ROUND(I366*H366,2)</f>
        <v>0</v>
      </c>
      <c r="BL366" s="18" t="s">
        <v>112</v>
      </c>
      <c r="BM366" s="143" t="s">
        <v>4001</v>
      </c>
    </row>
    <row r="367" spans="2:47" s="1" customFormat="1" ht="12">
      <c r="B367" s="33"/>
      <c r="D367" s="145" t="s">
        <v>218</v>
      </c>
      <c r="F367" s="146" t="s">
        <v>4000</v>
      </c>
      <c r="I367" s="147"/>
      <c r="L367" s="33"/>
      <c r="M367" s="148"/>
      <c r="T367" s="54"/>
      <c r="AT367" s="18" t="s">
        <v>218</v>
      </c>
      <c r="AU367" s="18" t="s">
        <v>80</v>
      </c>
    </row>
    <row r="368" spans="2:65" s="1" customFormat="1" ht="16.5" customHeight="1">
      <c r="B368" s="33"/>
      <c r="C368" s="132" t="s">
        <v>2274</v>
      </c>
      <c r="D368" s="132" t="s">
        <v>212</v>
      </c>
      <c r="E368" s="133" t="s">
        <v>4002</v>
      </c>
      <c r="F368" s="134" t="s">
        <v>4003</v>
      </c>
      <c r="G368" s="135" t="s">
        <v>682</v>
      </c>
      <c r="H368" s="136">
        <v>1</v>
      </c>
      <c r="I368" s="137"/>
      <c r="J368" s="138">
        <f>ROUND(I368*H368,2)</f>
        <v>0</v>
      </c>
      <c r="K368" s="134" t="s">
        <v>19</v>
      </c>
      <c r="L368" s="33"/>
      <c r="M368" s="139" t="s">
        <v>19</v>
      </c>
      <c r="N368" s="140" t="s">
        <v>45</v>
      </c>
      <c r="P368" s="141">
        <f>O368*H368</f>
        <v>0</v>
      </c>
      <c r="Q368" s="141">
        <v>0</v>
      </c>
      <c r="R368" s="141">
        <f>Q368*H368</f>
        <v>0</v>
      </c>
      <c r="S368" s="141">
        <v>0</v>
      </c>
      <c r="T368" s="142">
        <f>S368*H368</f>
        <v>0</v>
      </c>
      <c r="AR368" s="143" t="s">
        <v>112</v>
      </c>
      <c r="AT368" s="143" t="s">
        <v>212</v>
      </c>
      <c r="AU368" s="143" t="s">
        <v>80</v>
      </c>
      <c r="AY368" s="18" t="s">
        <v>208</v>
      </c>
      <c r="BE368" s="144">
        <f>IF(N368="základní",J368,0)</f>
        <v>0</v>
      </c>
      <c r="BF368" s="144">
        <f>IF(N368="snížená",J368,0)</f>
        <v>0</v>
      </c>
      <c r="BG368" s="144">
        <f>IF(N368="zákl. přenesená",J368,0)</f>
        <v>0</v>
      </c>
      <c r="BH368" s="144">
        <f>IF(N368="sníž. přenesená",J368,0)</f>
        <v>0</v>
      </c>
      <c r="BI368" s="144">
        <f>IF(N368="nulová",J368,0)</f>
        <v>0</v>
      </c>
      <c r="BJ368" s="18" t="s">
        <v>80</v>
      </c>
      <c r="BK368" s="144">
        <f>ROUND(I368*H368,2)</f>
        <v>0</v>
      </c>
      <c r="BL368" s="18" t="s">
        <v>112</v>
      </c>
      <c r="BM368" s="143" t="s">
        <v>4004</v>
      </c>
    </row>
    <row r="369" spans="2:47" s="1" customFormat="1" ht="12">
      <c r="B369" s="33"/>
      <c r="D369" s="145" t="s">
        <v>218</v>
      </c>
      <c r="F369" s="146" t="s">
        <v>4003</v>
      </c>
      <c r="I369" s="147"/>
      <c r="L369" s="33"/>
      <c r="M369" s="148"/>
      <c r="T369" s="54"/>
      <c r="AT369" s="18" t="s">
        <v>218</v>
      </c>
      <c r="AU369" s="18" t="s">
        <v>80</v>
      </c>
    </row>
    <row r="370" spans="2:65" s="1" customFormat="1" ht="16.5" customHeight="1">
      <c r="B370" s="33"/>
      <c r="C370" s="132" t="s">
        <v>2279</v>
      </c>
      <c r="D370" s="132" t="s">
        <v>212</v>
      </c>
      <c r="E370" s="133" t="s">
        <v>1056</v>
      </c>
      <c r="F370" s="134" t="s">
        <v>4005</v>
      </c>
      <c r="G370" s="135" t="s">
        <v>682</v>
      </c>
      <c r="H370" s="136">
        <v>1</v>
      </c>
      <c r="I370" s="137"/>
      <c r="J370" s="138">
        <f>ROUND(I370*H370,2)</f>
        <v>0</v>
      </c>
      <c r="K370" s="134" t="s">
        <v>19</v>
      </c>
      <c r="L370" s="33"/>
      <c r="M370" s="139" t="s">
        <v>19</v>
      </c>
      <c r="N370" s="140" t="s">
        <v>45</v>
      </c>
      <c r="P370" s="141">
        <f>O370*H370</f>
        <v>0</v>
      </c>
      <c r="Q370" s="141">
        <v>0</v>
      </c>
      <c r="R370" s="141">
        <f>Q370*H370</f>
        <v>0</v>
      </c>
      <c r="S370" s="141">
        <v>0</v>
      </c>
      <c r="T370" s="142">
        <f>S370*H370</f>
        <v>0</v>
      </c>
      <c r="AR370" s="143" t="s">
        <v>112</v>
      </c>
      <c r="AT370" s="143" t="s">
        <v>212</v>
      </c>
      <c r="AU370" s="143" t="s">
        <v>80</v>
      </c>
      <c r="AY370" s="18" t="s">
        <v>208</v>
      </c>
      <c r="BE370" s="144">
        <f>IF(N370="základní",J370,0)</f>
        <v>0</v>
      </c>
      <c r="BF370" s="144">
        <f>IF(N370="snížená",J370,0)</f>
        <v>0</v>
      </c>
      <c r="BG370" s="144">
        <f>IF(N370="zákl. přenesená",J370,0)</f>
        <v>0</v>
      </c>
      <c r="BH370" s="144">
        <f>IF(N370="sníž. přenesená",J370,0)</f>
        <v>0</v>
      </c>
      <c r="BI370" s="144">
        <f>IF(N370="nulová",J370,0)</f>
        <v>0</v>
      </c>
      <c r="BJ370" s="18" t="s">
        <v>80</v>
      </c>
      <c r="BK370" s="144">
        <f>ROUND(I370*H370,2)</f>
        <v>0</v>
      </c>
      <c r="BL370" s="18" t="s">
        <v>112</v>
      </c>
      <c r="BM370" s="143" t="s">
        <v>4006</v>
      </c>
    </row>
    <row r="371" spans="2:47" s="1" customFormat="1" ht="12">
      <c r="B371" s="33"/>
      <c r="D371" s="145" t="s">
        <v>218</v>
      </c>
      <c r="F371" s="146" t="s">
        <v>4005</v>
      </c>
      <c r="I371" s="147"/>
      <c r="L371" s="33"/>
      <c r="M371" s="148"/>
      <c r="T371" s="54"/>
      <c r="AT371" s="18" t="s">
        <v>218</v>
      </c>
      <c r="AU371" s="18" t="s">
        <v>80</v>
      </c>
    </row>
    <row r="372" spans="2:65" s="1" customFormat="1" ht="16.5" customHeight="1">
      <c r="B372" s="33"/>
      <c r="C372" s="132" t="s">
        <v>2287</v>
      </c>
      <c r="D372" s="132" t="s">
        <v>212</v>
      </c>
      <c r="E372" s="133" t="s">
        <v>1069</v>
      </c>
      <c r="F372" s="134" t="s">
        <v>710</v>
      </c>
      <c r="G372" s="135" t="s">
        <v>682</v>
      </c>
      <c r="H372" s="136">
        <v>1</v>
      </c>
      <c r="I372" s="137"/>
      <c r="J372" s="138">
        <f>ROUND(I372*H372,2)</f>
        <v>0</v>
      </c>
      <c r="K372" s="134" t="s">
        <v>19</v>
      </c>
      <c r="L372" s="33"/>
      <c r="M372" s="139" t="s">
        <v>19</v>
      </c>
      <c r="N372" s="140" t="s">
        <v>45</v>
      </c>
      <c r="P372" s="141">
        <f>O372*H372</f>
        <v>0</v>
      </c>
      <c r="Q372" s="141">
        <v>0</v>
      </c>
      <c r="R372" s="141">
        <f>Q372*H372</f>
        <v>0</v>
      </c>
      <c r="S372" s="141">
        <v>0</v>
      </c>
      <c r="T372" s="142">
        <f>S372*H372</f>
        <v>0</v>
      </c>
      <c r="AR372" s="143" t="s">
        <v>112</v>
      </c>
      <c r="AT372" s="143" t="s">
        <v>212</v>
      </c>
      <c r="AU372" s="143" t="s">
        <v>80</v>
      </c>
      <c r="AY372" s="18" t="s">
        <v>208</v>
      </c>
      <c r="BE372" s="144">
        <f>IF(N372="základní",J372,0)</f>
        <v>0</v>
      </c>
      <c r="BF372" s="144">
        <f>IF(N372="snížená",J372,0)</f>
        <v>0</v>
      </c>
      <c r="BG372" s="144">
        <f>IF(N372="zákl. přenesená",J372,0)</f>
        <v>0</v>
      </c>
      <c r="BH372" s="144">
        <f>IF(N372="sníž. přenesená",J372,0)</f>
        <v>0</v>
      </c>
      <c r="BI372" s="144">
        <f>IF(N372="nulová",J372,0)</f>
        <v>0</v>
      </c>
      <c r="BJ372" s="18" t="s">
        <v>80</v>
      </c>
      <c r="BK372" s="144">
        <f>ROUND(I372*H372,2)</f>
        <v>0</v>
      </c>
      <c r="BL372" s="18" t="s">
        <v>112</v>
      </c>
      <c r="BM372" s="143" t="s">
        <v>4007</v>
      </c>
    </row>
    <row r="373" spans="2:47" s="1" customFormat="1" ht="12">
      <c r="B373" s="33"/>
      <c r="D373" s="145" t="s">
        <v>218</v>
      </c>
      <c r="F373" s="146" t="s">
        <v>710</v>
      </c>
      <c r="I373" s="147"/>
      <c r="L373" s="33"/>
      <c r="M373" s="182"/>
      <c r="N373" s="183"/>
      <c r="O373" s="183"/>
      <c r="P373" s="183"/>
      <c r="Q373" s="183"/>
      <c r="R373" s="183"/>
      <c r="S373" s="183"/>
      <c r="T373" s="184"/>
      <c r="AT373" s="18" t="s">
        <v>218</v>
      </c>
      <c r="AU373" s="18" t="s">
        <v>80</v>
      </c>
    </row>
    <row r="374" spans="2:12" s="1" customFormat="1" ht="6.95" customHeight="1">
      <c r="B374" s="42"/>
      <c r="C374" s="43"/>
      <c r="D374" s="43"/>
      <c r="E374" s="43"/>
      <c r="F374" s="43"/>
      <c r="G374" s="43"/>
      <c r="H374" s="43"/>
      <c r="I374" s="43"/>
      <c r="J374" s="43"/>
      <c r="K374" s="43"/>
      <c r="L374" s="33"/>
    </row>
  </sheetData>
  <sheetProtection algorithmName="SHA-512" hashValue="e23PnlSpqfRd6DnSC6AGBDepa5Cv8r4eHXSAw3ceQis4giCdlZXHpqnUGfd7mZN8c+TDq6eY8VD8QDSh3tX+9Q==" saltValue="k85h/c1b4hx/EsBKoZEw/JtbiHRofZxbjTpp4vKinuLaRfVhfAfLUkWHyzVHg19f5ElPVa6dBWNBIEvDi51YIA==" spinCount="100000" sheet="1" objects="1" scenarios="1" formatColumns="0" formatRows="0" autoFilter="0"/>
  <autoFilter ref="C98:K373"/>
  <mergeCells count="15">
    <mergeCell ref="E85:H85"/>
    <mergeCell ref="E89:H89"/>
    <mergeCell ref="E87:H87"/>
    <mergeCell ref="E91:H91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2:BM16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161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171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2" t="str">
        <f>'Rekapitulace stavby'!K6</f>
        <v>Přístavba objektu SOŠ a SOU Kladno</v>
      </c>
      <c r="F7" s="333"/>
      <c r="G7" s="333"/>
      <c r="H7" s="333"/>
      <c r="L7" s="21"/>
    </row>
    <row r="8" spans="2:12" ht="12.75">
      <c r="B8" s="21"/>
      <c r="D8" s="28" t="s">
        <v>172</v>
      </c>
      <c r="L8" s="21"/>
    </row>
    <row r="9" spans="2:12" ht="16.5" customHeight="1">
      <c r="B9" s="21"/>
      <c r="E9" s="332" t="s">
        <v>1576</v>
      </c>
      <c r="F9" s="310"/>
      <c r="G9" s="310"/>
      <c r="H9" s="310"/>
      <c r="L9" s="21"/>
    </row>
    <row r="10" spans="2:12" ht="12" customHeight="1">
      <c r="B10" s="21"/>
      <c r="D10" s="28" t="s">
        <v>174</v>
      </c>
      <c r="L10" s="21"/>
    </row>
    <row r="11" spans="2:12" s="1" customFormat="1" ht="16.5" customHeight="1">
      <c r="B11" s="33"/>
      <c r="E11" s="319" t="s">
        <v>175</v>
      </c>
      <c r="F11" s="334"/>
      <c r="G11" s="334"/>
      <c r="H11" s="334"/>
      <c r="L11" s="33"/>
    </row>
    <row r="12" spans="2:12" s="1" customFormat="1" ht="12" customHeight="1">
      <c r="B12" s="33"/>
      <c r="D12" s="28" t="s">
        <v>892</v>
      </c>
      <c r="L12" s="33"/>
    </row>
    <row r="13" spans="2:12" s="1" customFormat="1" ht="16.5" customHeight="1">
      <c r="B13" s="33"/>
      <c r="E13" s="311" t="s">
        <v>893</v>
      </c>
      <c r="F13" s="334"/>
      <c r="G13" s="334"/>
      <c r="H13" s="334"/>
      <c r="L13" s="33"/>
    </row>
    <row r="14" spans="2:12" s="1" customFormat="1" ht="12">
      <c r="B14" s="33"/>
      <c r="L14" s="33"/>
    </row>
    <row r="15" spans="2:12" s="1" customFormat="1" ht="12" customHeight="1">
      <c r="B15" s="33"/>
      <c r="D15" s="28" t="s">
        <v>18</v>
      </c>
      <c r="F15" s="26" t="s">
        <v>19</v>
      </c>
      <c r="I15" s="28" t="s">
        <v>20</v>
      </c>
      <c r="J15" s="26" t="s">
        <v>19</v>
      </c>
      <c r="L15" s="33"/>
    </row>
    <row r="16" spans="2:12" s="1" customFormat="1" ht="12" customHeight="1">
      <c r="B16" s="33"/>
      <c r="D16" s="28" t="s">
        <v>21</v>
      </c>
      <c r="F16" s="26" t="s">
        <v>22</v>
      </c>
      <c r="I16" s="28" t="s">
        <v>23</v>
      </c>
      <c r="J16" s="50" t="str">
        <f>'Rekapitulace stavby'!AN8</f>
        <v>19. 9. 2023</v>
      </c>
      <c r="L16" s="33"/>
    </row>
    <row r="17" spans="2:12" s="1" customFormat="1" ht="10.9" customHeight="1">
      <c r="B17" s="33"/>
      <c r="L17" s="33"/>
    </row>
    <row r="18" spans="2:12" s="1" customFormat="1" ht="12" customHeight="1">
      <c r="B18" s="33"/>
      <c r="D18" s="28" t="s">
        <v>25</v>
      </c>
      <c r="I18" s="28" t="s">
        <v>26</v>
      </c>
      <c r="J18" s="26" t="s">
        <v>19</v>
      </c>
      <c r="L18" s="33"/>
    </row>
    <row r="19" spans="2:12" s="1" customFormat="1" ht="18" customHeight="1">
      <c r="B19" s="33"/>
      <c r="E19" s="26" t="s">
        <v>27</v>
      </c>
      <c r="I19" s="28" t="s">
        <v>28</v>
      </c>
      <c r="J19" s="26" t="s">
        <v>19</v>
      </c>
      <c r="L19" s="33"/>
    </row>
    <row r="20" spans="2:12" s="1" customFormat="1" ht="6.95" customHeight="1">
      <c r="B20" s="33"/>
      <c r="L20" s="33"/>
    </row>
    <row r="21" spans="2:12" s="1" customFormat="1" ht="12" customHeight="1">
      <c r="B21" s="33"/>
      <c r="D21" s="28" t="s">
        <v>29</v>
      </c>
      <c r="I21" s="28" t="s">
        <v>26</v>
      </c>
      <c r="J21" s="29" t="str">
        <f>'Rekapitulace stavby'!AN13</f>
        <v>Vyplň údaj</v>
      </c>
      <c r="L21" s="33"/>
    </row>
    <row r="22" spans="2:12" s="1" customFormat="1" ht="18" customHeight="1">
      <c r="B22" s="33"/>
      <c r="E22" s="335" t="str">
        <f>'Rekapitulace stavby'!E14</f>
        <v>Vyplň údaj</v>
      </c>
      <c r="F22" s="324"/>
      <c r="G22" s="324"/>
      <c r="H22" s="324"/>
      <c r="I22" s="28" t="s">
        <v>28</v>
      </c>
      <c r="J22" s="29" t="str">
        <f>'Rekapitulace stavby'!AN14</f>
        <v>Vyplň údaj</v>
      </c>
      <c r="L22" s="33"/>
    </row>
    <row r="23" spans="2:12" s="1" customFormat="1" ht="6.95" customHeight="1">
      <c r="B23" s="33"/>
      <c r="L23" s="33"/>
    </row>
    <row r="24" spans="2:12" s="1" customFormat="1" ht="12" customHeight="1">
      <c r="B24" s="33"/>
      <c r="D24" s="28" t="s">
        <v>31</v>
      </c>
      <c r="I24" s="28" t="s">
        <v>26</v>
      </c>
      <c r="J24" s="26" t="s">
        <v>32</v>
      </c>
      <c r="L24" s="33"/>
    </row>
    <row r="25" spans="2:12" s="1" customFormat="1" ht="18" customHeight="1">
      <c r="B25" s="33"/>
      <c r="E25" s="26" t="s">
        <v>33</v>
      </c>
      <c r="I25" s="28" t="s">
        <v>28</v>
      </c>
      <c r="J25" s="26" t="s">
        <v>34</v>
      </c>
      <c r="L25" s="33"/>
    </row>
    <row r="26" spans="2:12" s="1" customFormat="1" ht="6.95" customHeight="1">
      <c r="B26" s="33"/>
      <c r="L26" s="33"/>
    </row>
    <row r="27" spans="2:12" s="1" customFormat="1" ht="12" customHeight="1">
      <c r="B27" s="33"/>
      <c r="D27" s="28" t="s">
        <v>36</v>
      </c>
      <c r="I27" s="28" t="s">
        <v>26</v>
      </c>
      <c r="J27" s="26" t="s">
        <v>19</v>
      </c>
      <c r="L27" s="33"/>
    </row>
    <row r="28" spans="2:12" s="1" customFormat="1" ht="18" customHeight="1">
      <c r="B28" s="33"/>
      <c r="E28" s="26" t="s">
        <v>37</v>
      </c>
      <c r="I28" s="28" t="s">
        <v>28</v>
      </c>
      <c r="J28" s="26" t="s">
        <v>19</v>
      </c>
      <c r="L28" s="33"/>
    </row>
    <row r="29" spans="2:12" s="1" customFormat="1" ht="6.95" customHeight="1">
      <c r="B29" s="33"/>
      <c r="L29" s="33"/>
    </row>
    <row r="30" spans="2:12" s="1" customFormat="1" ht="12" customHeight="1">
      <c r="B30" s="33"/>
      <c r="D30" s="28" t="s">
        <v>38</v>
      </c>
      <c r="L30" s="33"/>
    </row>
    <row r="31" spans="2:12" s="7" customFormat="1" ht="143.25" customHeight="1">
      <c r="B31" s="92"/>
      <c r="E31" s="328" t="s">
        <v>39</v>
      </c>
      <c r="F31" s="328"/>
      <c r="G31" s="328"/>
      <c r="H31" s="328"/>
      <c r="L31" s="92"/>
    </row>
    <row r="32" spans="2:12" s="1" customFormat="1" ht="6.95" customHeight="1">
      <c r="B32" s="33"/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25.35" customHeight="1">
      <c r="B34" s="33"/>
      <c r="D34" s="93" t="s">
        <v>40</v>
      </c>
      <c r="J34" s="64">
        <f>ROUND(J91,2)</f>
        <v>0</v>
      </c>
      <c r="L34" s="33"/>
    </row>
    <row r="35" spans="2:12" s="1" customFormat="1" ht="6.95" customHeight="1">
      <c r="B35" s="33"/>
      <c r="D35" s="51"/>
      <c r="E35" s="51"/>
      <c r="F35" s="51"/>
      <c r="G35" s="51"/>
      <c r="H35" s="51"/>
      <c r="I35" s="51"/>
      <c r="J35" s="51"/>
      <c r="K35" s="51"/>
      <c r="L35" s="33"/>
    </row>
    <row r="36" spans="2:12" s="1" customFormat="1" ht="14.45" customHeight="1">
      <c r="B36" s="33"/>
      <c r="F36" s="36" t="s">
        <v>42</v>
      </c>
      <c r="I36" s="36" t="s">
        <v>41</v>
      </c>
      <c r="J36" s="36" t="s">
        <v>43</v>
      </c>
      <c r="L36" s="33"/>
    </row>
    <row r="37" spans="2:12" s="1" customFormat="1" ht="14.45" customHeight="1">
      <c r="B37" s="33"/>
      <c r="D37" s="53" t="s">
        <v>44</v>
      </c>
      <c r="E37" s="28" t="s">
        <v>45</v>
      </c>
      <c r="F37" s="83">
        <f>ROUND((SUM(BE91:BE162)),2)</f>
        <v>0</v>
      </c>
      <c r="I37" s="94">
        <v>0.21</v>
      </c>
      <c r="J37" s="83">
        <f>ROUND(((SUM(BE91:BE162))*I37),2)</f>
        <v>0</v>
      </c>
      <c r="L37" s="33"/>
    </row>
    <row r="38" spans="2:12" s="1" customFormat="1" ht="14.45" customHeight="1">
      <c r="B38" s="33"/>
      <c r="E38" s="28" t="s">
        <v>46</v>
      </c>
      <c r="F38" s="83">
        <f>ROUND((SUM(BF91:BF162)),2)</f>
        <v>0</v>
      </c>
      <c r="I38" s="94">
        <v>0.12</v>
      </c>
      <c r="J38" s="83">
        <f>ROUND(((SUM(BF91:BF162))*I38),2)</f>
        <v>0</v>
      </c>
      <c r="L38" s="33"/>
    </row>
    <row r="39" spans="2:12" s="1" customFormat="1" ht="14.45" customHeight="1" hidden="1">
      <c r="B39" s="33"/>
      <c r="E39" s="28" t="s">
        <v>47</v>
      </c>
      <c r="F39" s="83">
        <f>ROUND((SUM(BG91:BG162)),2)</f>
        <v>0</v>
      </c>
      <c r="I39" s="94">
        <v>0.21</v>
      </c>
      <c r="J39" s="83">
        <f>0</f>
        <v>0</v>
      </c>
      <c r="L39" s="33"/>
    </row>
    <row r="40" spans="2:12" s="1" customFormat="1" ht="14.45" customHeight="1" hidden="1">
      <c r="B40" s="33"/>
      <c r="E40" s="28" t="s">
        <v>48</v>
      </c>
      <c r="F40" s="83">
        <f>ROUND((SUM(BH91:BH162)),2)</f>
        <v>0</v>
      </c>
      <c r="I40" s="94">
        <v>0.12</v>
      </c>
      <c r="J40" s="83">
        <f>0</f>
        <v>0</v>
      </c>
      <c r="L40" s="33"/>
    </row>
    <row r="41" spans="2:12" s="1" customFormat="1" ht="14.45" customHeight="1" hidden="1">
      <c r="B41" s="33"/>
      <c r="E41" s="28" t="s">
        <v>49</v>
      </c>
      <c r="F41" s="83">
        <f>ROUND((SUM(BI91:BI162)),2)</f>
        <v>0</v>
      </c>
      <c r="I41" s="94">
        <v>0</v>
      </c>
      <c r="J41" s="83">
        <f>0</f>
        <v>0</v>
      </c>
      <c r="L41" s="33"/>
    </row>
    <row r="42" spans="2:12" s="1" customFormat="1" ht="6.95" customHeight="1">
      <c r="B42" s="33"/>
      <c r="L42" s="33"/>
    </row>
    <row r="43" spans="2:12" s="1" customFormat="1" ht="25.35" customHeight="1">
      <c r="B43" s="33"/>
      <c r="C43" s="95"/>
      <c r="D43" s="96" t="s">
        <v>50</v>
      </c>
      <c r="E43" s="55"/>
      <c r="F43" s="55"/>
      <c r="G43" s="97" t="s">
        <v>51</v>
      </c>
      <c r="H43" s="98" t="s">
        <v>52</v>
      </c>
      <c r="I43" s="55"/>
      <c r="J43" s="99">
        <f>SUM(J34:J41)</f>
        <v>0</v>
      </c>
      <c r="K43" s="100"/>
      <c r="L43" s="33"/>
    </row>
    <row r="44" spans="2:12" s="1" customFormat="1" ht="14.4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3"/>
    </row>
    <row r="48" spans="2:12" s="1" customFormat="1" ht="6.95" customHeight="1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33"/>
    </row>
    <row r="49" spans="2:12" s="1" customFormat="1" ht="24.95" customHeight="1">
      <c r="B49" s="33"/>
      <c r="C49" s="22" t="s">
        <v>178</v>
      </c>
      <c r="L49" s="33"/>
    </row>
    <row r="50" spans="2:12" s="1" customFormat="1" ht="6.95" customHeight="1">
      <c r="B50" s="33"/>
      <c r="L50" s="33"/>
    </row>
    <row r="51" spans="2:12" s="1" customFormat="1" ht="12" customHeight="1">
      <c r="B51" s="33"/>
      <c r="C51" s="28" t="s">
        <v>16</v>
      </c>
      <c r="L51" s="33"/>
    </row>
    <row r="52" spans="2:12" s="1" customFormat="1" ht="16.5" customHeight="1">
      <c r="B52" s="33"/>
      <c r="E52" s="332" t="str">
        <f>E7</f>
        <v>Přístavba objektu SOŠ a SOU Kladno</v>
      </c>
      <c r="F52" s="333"/>
      <c r="G52" s="333"/>
      <c r="H52" s="333"/>
      <c r="L52" s="33"/>
    </row>
    <row r="53" spans="2:12" ht="12" customHeight="1">
      <c r="B53" s="21"/>
      <c r="C53" s="28" t="s">
        <v>172</v>
      </c>
      <c r="L53" s="21"/>
    </row>
    <row r="54" spans="2:12" ht="16.5" customHeight="1">
      <c r="B54" s="21"/>
      <c r="E54" s="332" t="s">
        <v>1576</v>
      </c>
      <c r="F54" s="310"/>
      <c r="G54" s="310"/>
      <c r="H54" s="310"/>
      <c r="L54" s="21"/>
    </row>
    <row r="55" spans="2:12" ht="12" customHeight="1">
      <c r="B55" s="21"/>
      <c r="C55" s="28" t="s">
        <v>174</v>
      </c>
      <c r="L55" s="21"/>
    </row>
    <row r="56" spans="2:12" s="1" customFormat="1" ht="16.5" customHeight="1">
      <c r="B56" s="33"/>
      <c r="E56" s="319" t="s">
        <v>175</v>
      </c>
      <c r="F56" s="334"/>
      <c r="G56" s="334"/>
      <c r="H56" s="334"/>
      <c r="L56" s="33"/>
    </row>
    <row r="57" spans="2:12" s="1" customFormat="1" ht="12" customHeight="1">
      <c r="B57" s="33"/>
      <c r="C57" s="28" t="s">
        <v>892</v>
      </c>
      <c r="L57" s="33"/>
    </row>
    <row r="58" spans="2:12" s="1" customFormat="1" ht="16.5" customHeight="1">
      <c r="B58" s="33"/>
      <c r="E58" s="311" t="str">
        <f>E13</f>
        <v>UKS. - Univerzální kabelážní systém</v>
      </c>
      <c r="F58" s="334"/>
      <c r="G58" s="334"/>
      <c r="H58" s="334"/>
      <c r="L58" s="33"/>
    </row>
    <row r="59" spans="2:12" s="1" customFormat="1" ht="6.95" customHeight="1">
      <c r="B59" s="33"/>
      <c r="L59" s="33"/>
    </row>
    <row r="60" spans="2:12" s="1" customFormat="1" ht="12" customHeight="1">
      <c r="B60" s="33"/>
      <c r="C60" s="28" t="s">
        <v>21</v>
      </c>
      <c r="F60" s="26" t="str">
        <f>F16</f>
        <v>Kladno</v>
      </c>
      <c r="I60" s="28" t="s">
        <v>23</v>
      </c>
      <c r="J60" s="50" t="str">
        <f>IF(J16="","",J16)</f>
        <v>19. 9. 2023</v>
      </c>
      <c r="L60" s="33"/>
    </row>
    <row r="61" spans="2:12" s="1" customFormat="1" ht="6.95" customHeight="1">
      <c r="B61" s="33"/>
      <c r="L61" s="33"/>
    </row>
    <row r="62" spans="2:12" s="1" customFormat="1" ht="40.15" customHeight="1">
      <c r="B62" s="33"/>
      <c r="C62" s="28" t="s">
        <v>25</v>
      </c>
      <c r="F62" s="26" t="str">
        <f>E19</f>
        <v>SOŠ a SOU Kladno, Nám. E. Beneše 2353, Kladno</v>
      </c>
      <c r="I62" s="28" t="s">
        <v>31</v>
      </c>
      <c r="J62" s="31" t="str">
        <f>E25</f>
        <v>Ateliér Civilista s.r.o., Bratronice 241, 273 63</v>
      </c>
      <c r="L62" s="33"/>
    </row>
    <row r="63" spans="2:12" s="1" customFormat="1" ht="15.2" customHeight="1">
      <c r="B63" s="33"/>
      <c r="C63" s="28" t="s">
        <v>29</v>
      </c>
      <c r="F63" s="26" t="str">
        <f>IF(E22="","",E22)</f>
        <v>Vyplň údaj</v>
      </c>
      <c r="I63" s="28" t="s">
        <v>36</v>
      </c>
      <c r="J63" s="31" t="str">
        <f>E28</f>
        <v xml:space="preserve"> </v>
      </c>
      <c r="L63" s="33"/>
    </row>
    <row r="64" spans="2:12" s="1" customFormat="1" ht="10.35" customHeight="1">
      <c r="B64" s="33"/>
      <c r="L64" s="33"/>
    </row>
    <row r="65" spans="2:12" s="1" customFormat="1" ht="29.25" customHeight="1">
      <c r="B65" s="33"/>
      <c r="C65" s="101" t="s">
        <v>179</v>
      </c>
      <c r="D65" s="95"/>
      <c r="E65" s="95"/>
      <c r="F65" s="95"/>
      <c r="G65" s="95"/>
      <c r="H65" s="95"/>
      <c r="I65" s="95"/>
      <c r="J65" s="102" t="s">
        <v>180</v>
      </c>
      <c r="K65" s="95"/>
      <c r="L65" s="33"/>
    </row>
    <row r="66" spans="2:12" s="1" customFormat="1" ht="10.35" customHeight="1">
      <c r="B66" s="33"/>
      <c r="L66" s="33"/>
    </row>
    <row r="67" spans="2:47" s="1" customFormat="1" ht="22.9" customHeight="1">
      <c r="B67" s="33"/>
      <c r="C67" s="103" t="s">
        <v>72</v>
      </c>
      <c r="J67" s="64">
        <f>J91</f>
        <v>0</v>
      </c>
      <c r="L67" s="33"/>
      <c r="AU67" s="18" t="s">
        <v>181</v>
      </c>
    </row>
    <row r="68" spans="2:12" s="1" customFormat="1" ht="21.75" customHeight="1">
      <c r="B68" s="33"/>
      <c r="L68" s="33"/>
    </row>
    <row r="69" spans="2:12" s="1" customFormat="1" ht="6.95" customHeight="1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33"/>
    </row>
    <row r="73" spans="2:12" s="1" customFormat="1" ht="6.95" customHeight="1"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33"/>
    </row>
    <row r="74" spans="2:12" s="1" customFormat="1" ht="24.95" customHeight="1">
      <c r="B74" s="33"/>
      <c r="C74" s="22" t="s">
        <v>193</v>
      </c>
      <c r="L74" s="33"/>
    </row>
    <row r="75" spans="2:12" s="1" customFormat="1" ht="6.95" customHeight="1">
      <c r="B75" s="33"/>
      <c r="L75" s="33"/>
    </row>
    <row r="76" spans="2:12" s="1" customFormat="1" ht="12" customHeight="1">
      <c r="B76" s="33"/>
      <c r="C76" s="28" t="s">
        <v>16</v>
      </c>
      <c r="L76" s="33"/>
    </row>
    <row r="77" spans="2:12" s="1" customFormat="1" ht="16.5" customHeight="1">
      <c r="B77" s="33"/>
      <c r="E77" s="332" t="str">
        <f>E7</f>
        <v>Přístavba objektu SOŠ a SOU Kladno</v>
      </c>
      <c r="F77" s="333"/>
      <c r="G77" s="333"/>
      <c r="H77" s="333"/>
      <c r="L77" s="33"/>
    </row>
    <row r="78" spans="2:12" ht="12" customHeight="1">
      <c r="B78" s="21"/>
      <c r="C78" s="28" t="s">
        <v>172</v>
      </c>
      <c r="L78" s="21"/>
    </row>
    <row r="79" spans="2:12" ht="16.5" customHeight="1">
      <c r="B79" s="21"/>
      <c r="E79" s="332" t="s">
        <v>1576</v>
      </c>
      <c r="F79" s="310"/>
      <c r="G79" s="310"/>
      <c r="H79" s="310"/>
      <c r="L79" s="21"/>
    </row>
    <row r="80" spans="2:12" ht="12" customHeight="1">
      <c r="B80" s="21"/>
      <c r="C80" s="28" t="s">
        <v>174</v>
      </c>
      <c r="L80" s="21"/>
    </row>
    <row r="81" spans="2:12" s="1" customFormat="1" ht="16.5" customHeight="1">
      <c r="B81" s="33"/>
      <c r="E81" s="319" t="s">
        <v>175</v>
      </c>
      <c r="F81" s="334"/>
      <c r="G81" s="334"/>
      <c r="H81" s="334"/>
      <c r="L81" s="33"/>
    </row>
    <row r="82" spans="2:12" s="1" customFormat="1" ht="12" customHeight="1">
      <c r="B82" s="33"/>
      <c r="C82" s="28" t="s">
        <v>892</v>
      </c>
      <c r="L82" s="33"/>
    </row>
    <row r="83" spans="2:12" s="1" customFormat="1" ht="16.5" customHeight="1">
      <c r="B83" s="33"/>
      <c r="E83" s="311" t="str">
        <f>E13</f>
        <v>UKS. - Univerzální kabelážní systém</v>
      </c>
      <c r="F83" s="334"/>
      <c r="G83" s="334"/>
      <c r="H83" s="334"/>
      <c r="L83" s="33"/>
    </row>
    <row r="84" spans="2:12" s="1" customFormat="1" ht="6.95" customHeight="1">
      <c r="B84" s="33"/>
      <c r="L84" s="33"/>
    </row>
    <row r="85" spans="2:12" s="1" customFormat="1" ht="12" customHeight="1">
      <c r="B85" s="33"/>
      <c r="C85" s="28" t="s">
        <v>21</v>
      </c>
      <c r="F85" s="26" t="str">
        <f>F16</f>
        <v>Kladno</v>
      </c>
      <c r="I85" s="28" t="s">
        <v>23</v>
      </c>
      <c r="J85" s="50" t="str">
        <f>IF(J16="","",J16)</f>
        <v>19. 9. 2023</v>
      </c>
      <c r="L85" s="33"/>
    </row>
    <row r="86" spans="2:12" s="1" customFormat="1" ht="6.95" customHeight="1">
      <c r="B86" s="33"/>
      <c r="L86" s="33"/>
    </row>
    <row r="87" spans="2:12" s="1" customFormat="1" ht="40.15" customHeight="1">
      <c r="B87" s="33"/>
      <c r="C87" s="28" t="s">
        <v>25</v>
      </c>
      <c r="F87" s="26" t="str">
        <f>E19</f>
        <v>SOŠ a SOU Kladno, Nám. E. Beneše 2353, Kladno</v>
      </c>
      <c r="I87" s="28" t="s">
        <v>31</v>
      </c>
      <c r="J87" s="31" t="str">
        <f>E25</f>
        <v>Ateliér Civilista s.r.o., Bratronice 241, 273 63</v>
      </c>
      <c r="L87" s="33"/>
    </row>
    <row r="88" spans="2:12" s="1" customFormat="1" ht="15.2" customHeight="1">
      <c r="B88" s="33"/>
      <c r="C88" s="28" t="s">
        <v>29</v>
      </c>
      <c r="F88" s="26" t="str">
        <f>IF(E22="","",E22)</f>
        <v>Vyplň údaj</v>
      </c>
      <c r="I88" s="28" t="s">
        <v>36</v>
      </c>
      <c r="J88" s="31" t="str">
        <f>E28</f>
        <v xml:space="preserve"> </v>
      </c>
      <c r="L88" s="33"/>
    </row>
    <row r="89" spans="2:12" s="1" customFormat="1" ht="10.35" customHeight="1">
      <c r="B89" s="33"/>
      <c r="L89" s="33"/>
    </row>
    <row r="90" spans="2:20" s="10" customFormat="1" ht="29.25" customHeight="1">
      <c r="B90" s="112"/>
      <c r="C90" s="113" t="s">
        <v>194</v>
      </c>
      <c r="D90" s="114" t="s">
        <v>59</v>
      </c>
      <c r="E90" s="114" t="s">
        <v>55</v>
      </c>
      <c r="F90" s="114" t="s">
        <v>56</v>
      </c>
      <c r="G90" s="114" t="s">
        <v>195</v>
      </c>
      <c r="H90" s="114" t="s">
        <v>196</v>
      </c>
      <c r="I90" s="114" t="s">
        <v>197</v>
      </c>
      <c r="J90" s="114" t="s">
        <v>180</v>
      </c>
      <c r="K90" s="115" t="s">
        <v>198</v>
      </c>
      <c r="L90" s="112"/>
      <c r="M90" s="57" t="s">
        <v>19</v>
      </c>
      <c r="N90" s="58" t="s">
        <v>44</v>
      </c>
      <c r="O90" s="58" t="s">
        <v>199</v>
      </c>
      <c r="P90" s="58" t="s">
        <v>200</v>
      </c>
      <c r="Q90" s="58" t="s">
        <v>201</v>
      </c>
      <c r="R90" s="58" t="s">
        <v>202</v>
      </c>
      <c r="S90" s="58" t="s">
        <v>203</v>
      </c>
      <c r="T90" s="59" t="s">
        <v>204</v>
      </c>
    </row>
    <row r="91" spans="2:63" s="1" customFormat="1" ht="22.9" customHeight="1">
      <c r="B91" s="33"/>
      <c r="C91" s="62" t="s">
        <v>205</v>
      </c>
      <c r="J91" s="116">
        <f>BK91</f>
        <v>0</v>
      </c>
      <c r="L91" s="33"/>
      <c r="M91" s="60"/>
      <c r="N91" s="51"/>
      <c r="O91" s="51"/>
      <c r="P91" s="117">
        <f>SUM(P92:P162)</f>
        <v>0</v>
      </c>
      <c r="Q91" s="51"/>
      <c r="R91" s="117">
        <f>SUM(R92:R162)</f>
        <v>0</v>
      </c>
      <c r="S91" s="51"/>
      <c r="T91" s="118">
        <f>SUM(T92:T162)</f>
        <v>0</v>
      </c>
      <c r="AT91" s="18" t="s">
        <v>73</v>
      </c>
      <c r="AU91" s="18" t="s">
        <v>181</v>
      </c>
      <c r="BK91" s="119">
        <f>SUM(BK92:BK162)</f>
        <v>0</v>
      </c>
    </row>
    <row r="92" spans="2:65" s="1" customFormat="1" ht="16.5" customHeight="1">
      <c r="B92" s="33"/>
      <c r="C92" s="132" t="s">
        <v>74</v>
      </c>
      <c r="D92" s="132" t="s">
        <v>212</v>
      </c>
      <c r="E92" s="133" t="s">
        <v>894</v>
      </c>
      <c r="F92" s="134" t="s">
        <v>895</v>
      </c>
      <c r="G92" s="135" t="s">
        <v>654</v>
      </c>
      <c r="H92" s="136">
        <v>0.3</v>
      </c>
      <c r="I92" s="137"/>
      <c r="J92" s="138">
        <f>ROUND(I92*H92,2)</f>
        <v>0</v>
      </c>
      <c r="K92" s="134" t="s">
        <v>19</v>
      </c>
      <c r="L92" s="33"/>
      <c r="M92" s="139" t="s">
        <v>19</v>
      </c>
      <c r="N92" s="140" t="s">
        <v>45</v>
      </c>
      <c r="P92" s="141">
        <f>O92*H92</f>
        <v>0</v>
      </c>
      <c r="Q92" s="141">
        <v>0</v>
      </c>
      <c r="R92" s="141">
        <f>Q92*H92</f>
        <v>0</v>
      </c>
      <c r="S92" s="141">
        <v>0</v>
      </c>
      <c r="T92" s="142">
        <f>S92*H92</f>
        <v>0</v>
      </c>
      <c r="AR92" s="143" t="s">
        <v>112</v>
      </c>
      <c r="AT92" s="143" t="s">
        <v>212</v>
      </c>
      <c r="AU92" s="143" t="s">
        <v>74</v>
      </c>
      <c r="AY92" s="18" t="s">
        <v>208</v>
      </c>
      <c r="BE92" s="144">
        <f>IF(N92="základní",J92,0)</f>
        <v>0</v>
      </c>
      <c r="BF92" s="144">
        <f>IF(N92="snížená",J92,0)</f>
        <v>0</v>
      </c>
      <c r="BG92" s="144">
        <f>IF(N92="zákl. přenesená",J92,0)</f>
        <v>0</v>
      </c>
      <c r="BH92" s="144">
        <f>IF(N92="sníž. přenesená",J92,0)</f>
        <v>0</v>
      </c>
      <c r="BI92" s="144">
        <f>IF(N92="nulová",J92,0)</f>
        <v>0</v>
      </c>
      <c r="BJ92" s="18" t="s">
        <v>80</v>
      </c>
      <c r="BK92" s="144">
        <f>ROUND(I92*H92,2)</f>
        <v>0</v>
      </c>
      <c r="BL92" s="18" t="s">
        <v>112</v>
      </c>
      <c r="BM92" s="143" t="s">
        <v>82</v>
      </c>
    </row>
    <row r="93" spans="2:47" s="1" customFormat="1" ht="12">
      <c r="B93" s="33"/>
      <c r="D93" s="145" t="s">
        <v>218</v>
      </c>
      <c r="F93" s="146" t="s">
        <v>895</v>
      </c>
      <c r="I93" s="147"/>
      <c r="L93" s="33"/>
      <c r="M93" s="148"/>
      <c r="T93" s="54"/>
      <c r="AT93" s="18" t="s">
        <v>218</v>
      </c>
      <c r="AU93" s="18" t="s">
        <v>74</v>
      </c>
    </row>
    <row r="94" spans="2:65" s="1" customFormat="1" ht="16.5" customHeight="1">
      <c r="B94" s="33"/>
      <c r="C94" s="132" t="s">
        <v>74</v>
      </c>
      <c r="D94" s="132" t="s">
        <v>212</v>
      </c>
      <c r="E94" s="133" t="s">
        <v>896</v>
      </c>
      <c r="F94" s="134" t="s">
        <v>897</v>
      </c>
      <c r="G94" s="135" t="s">
        <v>654</v>
      </c>
      <c r="H94" s="136">
        <v>0.3</v>
      </c>
      <c r="I94" s="137"/>
      <c r="J94" s="138">
        <f>ROUND(I94*H94,2)</f>
        <v>0</v>
      </c>
      <c r="K94" s="134" t="s">
        <v>19</v>
      </c>
      <c r="L94" s="33"/>
      <c r="M94" s="139" t="s">
        <v>19</v>
      </c>
      <c r="N94" s="140" t="s">
        <v>45</v>
      </c>
      <c r="P94" s="141">
        <f>O94*H94</f>
        <v>0</v>
      </c>
      <c r="Q94" s="141">
        <v>0</v>
      </c>
      <c r="R94" s="141">
        <f>Q94*H94</f>
        <v>0</v>
      </c>
      <c r="S94" s="141">
        <v>0</v>
      </c>
      <c r="T94" s="142">
        <f>S94*H94</f>
        <v>0</v>
      </c>
      <c r="AR94" s="143" t="s">
        <v>112</v>
      </c>
      <c r="AT94" s="143" t="s">
        <v>212</v>
      </c>
      <c r="AU94" s="143" t="s">
        <v>74</v>
      </c>
      <c r="AY94" s="18" t="s">
        <v>208</v>
      </c>
      <c r="BE94" s="144">
        <f>IF(N94="základní",J94,0)</f>
        <v>0</v>
      </c>
      <c r="BF94" s="144">
        <f>IF(N94="snížená",J94,0)</f>
        <v>0</v>
      </c>
      <c r="BG94" s="144">
        <f>IF(N94="zákl. přenesená",J94,0)</f>
        <v>0</v>
      </c>
      <c r="BH94" s="144">
        <f>IF(N94="sníž. přenesená",J94,0)</f>
        <v>0</v>
      </c>
      <c r="BI94" s="144">
        <f>IF(N94="nulová",J94,0)</f>
        <v>0</v>
      </c>
      <c r="BJ94" s="18" t="s">
        <v>80</v>
      </c>
      <c r="BK94" s="144">
        <f>ROUND(I94*H94,2)</f>
        <v>0</v>
      </c>
      <c r="BL94" s="18" t="s">
        <v>112</v>
      </c>
      <c r="BM94" s="143" t="s">
        <v>112</v>
      </c>
    </row>
    <row r="95" spans="2:47" s="1" customFormat="1" ht="12">
      <c r="B95" s="33"/>
      <c r="D95" s="145" t="s">
        <v>218</v>
      </c>
      <c r="F95" s="146" t="s">
        <v>897</v>
      </c>
      <c r="I95" s="147"/>
      <c r="L95" s="33"/>
      <c r="M95" s="148"/>
      <c r="T95" s="54"/>
      <c r="AT95" s="18" t="s">
        <v>218</v>
      </c>
      <c r="AU95" s="18" t="s">
        <v>74</v>
      </c>
    </row>
    <row r="96" spans="2:65" s="1" customFormat="1" ht="16.5" customHeight="1">
      <c r="B96" s="33"/>
      <c r="C96" s="132" t="s">
        <v>74</v>
      </c>
      <c r="D96" s="132" t="s">
        <v>212</v>
      </c>
      <c r="E96" s="133" t="s">
        <v>898</v>
      </c>
      <c r="F96" s="134" t="s">
        <v>899</v>
      </c>
      <c r="G96" s="135" t="s">
        <v>654</v>
      </c>
      <c r="H96" s="136">
        <v>0.3</v>
      </c>
      <c r="I96" s="137"/>
      <c r="J96" s="138">
        <f>ROUND(I96*H96,2)</f>
        <v>0</v>
      </c>
      <c r="K96" s="134" t="s">
        <v>19</v>
      </c>
      <c r="L96" s="33"/>
      <c r="M96" s="139" t="s">
        <v>19</v>
      </c>
      <c r="N96" s="140" t="s">
        <v>45</v>
      </c>
      <c r="P96" s="141">
        <f>O96*H96</f>
        <v>0</v>
      </c>
      <c r="Q96" s="141">
        <v>0</v>
      </c>
      <c r="R96" s="141">
        <f>Q96*H96</f>
        <v>0</v>
      </c>
      <c r="S96" s="141">
        <v>0</v>
      </c>
      <c r="T96" s="142">
        <f>S96*H96</f>
        <v>0</v>
      </c>
      <c r="AR96" s="143" t="s">
        <v>112</v>
      </c>
      <c r="AT96" s="143" t="s">
        <v>212</v>
      </c>
      <c r="AU96" s="143" t="s">
        <v>74</v>
      </c>
      <c r="AY96" s="18" t="s">
        <v>208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8" t="s">
        <v>80</v>
      </c>
      <c r="BK96" s="144">
        <f>ROUND(I96*H96,2)</f>
        <v>0</v>
      </c>
      <c r="BL96" s="18" t="s">
        <v>112</v>
      </c>
      <c r="BM96" s="143" t="s">
        <v>209</v>
      </c>
    </row>
    <row r="97" spans="2:47" s="1" customFormat="1" ht="12">
      <c r="B97" s="33"/>
      <c r="D97" s="145" t="s">
        <v>218</v>
      </c>
      <c r="F97" s="146" t="s">
        <v>899</v>
      </c>
      <c r="I97" s="147"/>
      <c r="L97" s="33"/>
      <c r="M97" s="148"/>
      <c r="T97" s="54"/>
      <c r="AT97" s="18" t="s">
        <v>218</v>
      </c>
      <c r="AU97" s="18" t="s">
        <v>74</v>
      </c>
    </row>
    <row r="98" spans="2:65" s="1" customFormat="1" ht="16.5" customHeight="1">
      <c r="B98" s="33"/>
      <c r="C98" s="132" t="s">
        <v>74</v>
      </c>
      <c r="D98" s="132" t="s">
        <v>212</v>
      </c>
      <c r="E98" s="133" t="s">
        <v>900</v>
      </c>
      <c r="F98" s="134" t="s">
        <v>901</v>
      </c>
      <c r="G98" s="135" t="s">
        <v>654</v>
      </c>
      <c r="H98" s="136">
        <v>0.6</v>
      </c>
      <c r="I98" s="137"/>
      <c r="J98" s="138">
        <f>ROUND(I98*H98,2)</f>
        <v>0</v>
      </c>
      <c r="K98" s="134" t="s">
        <v>19</v>
      </c>
      <c r="L98" s="33"/>
      <c r="M98" s="139" t="s">
        <v>19</v>
      </c>
      <c r="N98" s="140" t="s">
        <v>45</v>
      </c>
      <c r="P98" s="141">
        <f>O98*H98</f>
        <v>0</v>
      </c>
      <c r="Q98" s="141">
        <v>0</v>
      </c>
      <c r="R98" s="141">
        <f>Q98*H98</f>
        <v>0</v>
      </c>
      <c r="S98" s="141">
        <v>0</v>
      </c>
      <c r="T98" s="142">
        <f>S98*H98</f>
        <v>0</v>
      </c>
      <c r="AR98" s="143" t="s">
        <v>112</v>
      </c>
      <c r="AT98" s="143" t="s">
        <v>212</v>
      </c>
      <c r="AU98" s="143" t="s">
        <v>74</v>
      </c>
      <c r="AY98" s="18" t="s">
        <v>208</v>
      </c>
      <c r="BE98" s="144">
        <f>IF(N98="základní",J98,0)</f>
        <v>0</v>
      </c>
      <c r="BF98" s="144">
        <f>IF(N98="snížená",J98,0)</f>
        <v>0</v>
      </c>
      <c r="BG98" s="144">
        <f>IF(N98="zákl. přenesená",J98,0)</f>
        <v>0</v>
      </c>
      <c r="BH98" s="144">
        <f>IF(N98="sníž. přenesená",J98,0)</f>
        <v>0</v>
      </c>
      <c r="BI98" s="144">
        <f>IF(N98="nulová",J98,0)</f>
        <v>0</v>
      </c>
      <c r="BJ98" s="18" t="s">
        <v>80</v>
      </c>
      <c r="BK98" s="144">
        <f>ROUND(I98*H98,2)</f>
        <v>0</v>
      </c>
      <c r="BL98" s="18" t="s">
        <v>112</v>
      </c>
      <c r="BM98" s="143" t="s">
        <v>245</v>
      </c>
    </row>
    <row r="99" spans="2:47" s="1" customFormat="1" ht="12">
      <c r="B99" s="33"/>
      <c r="D99" s="145" t="s">
        <v>218</v>
      </c>
      <c r="F99" s="146" t="s">
        <v>901</v>
      </c>
      <c r="I99" s="147"/>
      <c r="L99" s="33"/>
      <c r="M99" s="148"/>
      <c r="T99" s="54"/>
      <c r="AT99" s="18" t="s">
        <v>218</v>
      </c>
      <c r="AU99" s="18" t="s">
        <v>74</v>
      </c>
    </row>
    <row r="100" spans="2:65" s="1" customFormat="1" ht="16.5" customHeight="1">
      <c r="B100" s="33"/>
      <c r="C100" s="132" t="s">
        <v>74</v>
      </c>
      <c r="D100" s="132" t="s">
        <v>212</v>
      </c>
      <c r="E100" s="133" t="s">
        <v>902</v>
      </c>
      <c r="F100" s="134" t="s">
        <v>903</v>
      </c>
      <c r="G100" s="135" t="s">
        <v>654</v>
      </c>
      <c r="H100" s="136">
        <v>0.6</v>
      </c>
      <c r="I100" s="137"/>
      <c r="J100" s="138">
        <f>ROUND(I100*H100,2)</f>
        <v>0</v>
      </c>
      <c r="K100" s="134" t="s">
        <v>19</v>
      </c>
      <c r="L100" s="33"/>
      <c r="M100" s="139" t="s">
        <v>19</v>
      </c>
      <c r="N100" s="140" t="s">
        <v>45</v>
      </c>
      <c r="P100" s="141">
        <f>O100*H100</f>
        <v>0</v>
      </c>
      <c r="Q100" s="141">
        <v>0</v>
      </c>
      <c r="R100" s="141">
        <f>Q100*H100</f>
        <v>0</v>
      </c>
      <c r="S100" s="141">
        <v>0</v>
      </c>
      <c r="T100" s="142">
        <f>S100*H100</f>
        <v>0</v>
      </c>
      <c r="AR100" s="143" t="s">
        <v>112</v>
      </c>
      <c r="AT100" s="143" t="s">
        <v>212</v>
      </c>
      <c r="AU100" s="143" t="s">
        <v>74</v>
      </c>
      <c r="AY100" s="18" t="s">
        <v>208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8" t="s">
        <v>80</v>
      </c>
      <c r="BK100" s="144">
        <f>ROUND(I100*H100,2)</f>
        <v>0</v>
      </c>
      <c r="BL100" s="18" t="s">
        <v>112</v>
      </c>
      <c r="BM100" s="143" t="s">
        <v>807</v>
      </c>
    </row>
    <row r="101" spans="2:47" s="1" customFormat="1" ht="12">
      <c r="B101" s="33"/>
      <c r="D101" s="145" t="s">
        <v>218</v>
      </c>
      <c r="F101" s="146" t="s">
        <v>904</v>
      </c>
      <c r="I101" s="147"/>
      <c r="L101" s="33"/>
      <c r="M101" s="148"/>
      <c r="T101" s="54"/>
      <c r="AT101" s="18" t="s">
        <v>218</v>
      </c>
      <c r="AU101" s="18" t="s">
        <v>74</v>
      </c>
    </row>
    <row r="102" spans="2:65" s="1" customFormat="1" ht="16.5" customHeight="1">
      <c r="B102" s="33"/>
      <c r="C102" s="132" t="s">
        <v>74</v>
      </c>
      <c r="D102" s="132" t="s">
        <v>212</v>
      </c>
      <c r="E102" s="133" t="s">
        <v>905</v>
      </c>
      <c r="F102" s="134" t="s">
        <v>906</v>
      </c>
      <c r="G102" s="135" t="s">
        <v>654</v>
      </c>
      <c r="H102" s="136">
        <v>0.3</v>
      </c>
      <c r="I102" s="137"/>
      <c r="J102" s="138">
        <f>ROUND(I102*H102,2)</f>
        <v>0</v>
      </c>
      <c r="K102" s="134" t="s">
        <v>19</v>
      </c>
      <c r="L102" s="33"/>
      <c r="M102" s="139" t="s">
        <v>19</v>
      </c>
      <c r="N102" s="140" t="s">
        <v>45</v>
      </c>
      <c r="P102" s="141">
        <f>O102*H102</f>
        <v>0</v>
      </c>
      <c r="Q102" s="141">
        <v>0</v>
      </c>
      <c r="R102" s="141">
        <f>Q102*H102</f>
        <v>0</v>
      </c>
      <c r="S102" s="141">
        <v>0</v>
      </c>
      <c r="T102" s="142">
        <f>S102*H102</f>
        <v>0</v>
      </c>
      <c r="AR102" s="143" t="s">
        <v>112</v>
      </c>
      <c r="AT102" s="143" t="s">
        <v>212</v>
      </c>
      <c r="AU102" s="143" t="s">
        <v>74</v>
      </c>
      <c r="AY102" s="18" t="s">
        <v>208</v>
      </c>
      <c r="BE102" s="144">
        <f>IF(N102="základní",J102,0)</f>
        <v>0</v>
      </c>
      <c r="BF102" s="144">
        <f>IF(N102="snížená",J102,0)</f>
        <v>0</v>
      </c>
      <c r="BG102" s="144">
        <f>IF(N102="zákl. přenesená",J102,0)</f>
        <v>0</v>
      </c>
      <c r="BH102" s="144">
        <f>IF(N102="sníž. přenesená",J102,0)</f>
        <v>0</v>
      </c>
      <c r="BI102" s="144">
        <f>IF(N102="nulová",J102,0)</f>
        <v>0</v>
      </c>
      <c r="BJ102" s="18" t="s">
        <v>80</v>
      </c>
      <c r="BK102" s="144">
        <f>ROUND(I102*H102,2)</f>
        <v>0</v>
      </c>
      <c r="BL102" s="18" t="s">
        <v>112</v>
      </c>
      <c r="BM102" s="143" t="s">
        <v>8</v>
      </c>
    </row>
    <row r="103" spans="2:47" s="1" customFormat="1" ht="12">
      <c r="B103" s="33"/>
      <c r="D103" s="145" t="s">
        <v>218</v>
      </c>
      <c r="F103" s="146" t="s">
        <v>906</v>
      </c>
      <c r="I103" s="147"/>
      <c r="L103" s="33"/>
      <c r="M103" s="148"/>
      <c r="T103" s="54"/>
      <c r="AT103" s="18" t="s">
        <v>218</v>
      </c>
      <c r="AU103" s="18" t="s">
        <v>74</v>
      </c>
    </row>
    <row r="104" spans="2:65" s="1" customFormat="1" ht="16.5" customHeight="1">
      <c r="B104" s="33"/>
      <c r="C104" s="132" t="s">
        <v>74</v>
      </c>
      <c r="D104" s="132" t="s">
        <v>212</v>
      </c>
      <c r="E104" s="133" t="s">
        <v>907</v>
      </c>
      <c r="F104" s="134" t="s">
        <v>908</v>
      </c>
      <c r="G104" s="135" t="s">
        <v>654</v>
      </c>
      <c r="H104" s="136">
        <v>0.3</v>
      </c>
      <c r="I104" s="137"/>
      <c r="J104" s="138">
        <f>ROUND(I104*H104,2)</f>
        <v>0</v>
      </c>
      <c r="K104" s="134" t="s">
        <v>19</v>
      </c>
      <c r="L104" s="33"/>
      <c r="M104" s="139" t="s">
        <v>19</v>
      </c>
      <c r="N104" s="140" t="s">
        <v>45</v>
      </c>
      <c r="P104" s="141">
        <f>O104*H104</f>
        <v>0</v>
      </c>
      <c r="Q104" s="141">
        <v>0</v>
      </c>
      <c r="R104" s="141">
        <f>Q104*H104</f>
        <v>0</v>
      </c>
      <c r="S104" s="141">
        <v>0</v>
      </c>
      <c r="T104" s="142">
        <f>S104*H104</f>
        <v>0</v>
      </c>
      <c r="AR104" s="143" t="s">
        <v>112</v>
      </c>
      <c r="AT104" s="143" t="s">
        <v>212</v>
      </c>
      <c r="AU104" s="143" t="s">
        <v>74</v>
      </c>
      <c r="AY104" s="18" t="s">
        <v>208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8" t="s">
        <v>80</v>
      </c>
      <c r="BK104" s="144">
        <f>ROUND(I104*H104,2)</f>
        <v>0</v>
      </c>
      <c r="BL104" s="18" t="s">
        <v>112</v>
      </c>
      <c r="BM104" s="143" t="s">
        <v>837</v>
      </c>
    </row>
    <row r="105" spans="2:47" s="1" customFormat="1" ht="12">
      <c r="B105" s="33"/>
      <c r="D105" s="145" t="s">
        <v>218</v>
      </c>
      <c r="F105" s="146" t="s">
        <v>908</v>
      </c>
      <c r="I105" s="147"/>
      <c r="L105" s="33"/>
      <c r="M105" s="148"/>
      <c r="T105" s="54"/>
      <c r="AT105" s="18" t="s">
        <v>218</v>
      </c>
      <c r="AU105" s="18" t="s">
        <v>74</v>
      </c>
    </row>
    <row r="106" spans="2:65" s="1" customFormat="1" ht="24.2" customHeight="1">
      <c r="B106" s="33"/>
      <c r="C106" s="132" t="s">
        <v>74</v>
      </c>
      <c r="D106" s="132" t="s">
        <v>212</v>
      </c>
      <c r="E106" s="133" t="s">
        <v>909</v>
      </c>
      <c r="F106" s="134" t="s">
        <v>910</v>
      </c>
      <c r="G106" s="135" t="s">
        <v>236</v>
      </c>
      <c r="H106" s="136">
        <v>20.4</v>
      </c>
      <c r="I106" s="137"/>
      <c r="J106" s="138">
        <f>ROUND(I106*H106,2)</f>
        <v>0</v>
      </c>
      <c r="K106" s="134" t="s">
        <v>19</v>
      </c>
      <c r="L106" s="33"/>
      <c r="M106" s="139" t="s">
        <v>19</v>
      </c>
      <c r="N106" s="140" t="s">
        <v>45</v>
      </c>
      <c r="P106" s="141">
        <f>O106*H106</f>
        <v>0</v>
      </c>
      <c r="Q106" s="141">
        <v>0</v>
      </c>
      <c r="R106" s="141">
        <f>Q106*H106</f>
        <v>0</v>
      </c>
      <c r="S106" s="141">
        <v>0</v>
      </c>
      <c r="T106" s="142">
        <f>S106*H106</f>
        <v>0</v>
      </c>
      <c r="AR106" s="143" t="s">
        <v>112</v>
      </c>
      <c r="AT106" s="143" t="s">
        <v>212</v>
      </c>
      <c r="AU106" s="143" t="s">
        <v>74</v>
      </c>
      <c r="AY106" s="18" t="s">
        <v>208</v>
      </c>
      <c r="BE106" s="144">
        <f>IF(N106="základní",J106,0)</f>
        <v>0</v>
      </c>
      <c r="BF106" s="144">
        <f>IF(N106="snížená",J106,0)</f>
        <v>0</v>
      </c>
      <c r="BG106" s="144">
        <f>IF(N106="zákl. přenesená",J106,0)</f>
        <v>0</v>
      </c>
      <c r="BH106" s="144">
        <f>IF(N106="sníž. přenesená",J106,0)</f>
        <v>0</v>
      </c>
      <c r="BI106" s="144">
        <f>IF(N106="nulová",J106,0)</f>
        <v>0</v>
      </c>
      <c r="BJ106" s="18" t="s">
        <v>80</v>
      </c>
      <c r="BK106" s="144">
        <f>ROUND(I106*H106,2)</f>
        <v>0</v>
      </c>
      <c r="BL106" s="18" t="s">
        <v>112</v>
      </c>
      <c r="BM106" s="143" t="s">
        <v>297</v>
      </c>
    </row>
    <row r="107" spans="2:47" s="1" customFormat="1" ht="19.5">
      <c r="B107" s="33"/>
      <c r="D107" s="145" t="s">
        <v>218</v>
      </c>
      <c r="F107" s="146" t="s">
        <v>910</v>
      </c>
      <c r="I107" s="147"/>
      <c r="L107" s="33"/>
      <c r="M107" s="148"/>
      <c r="T107" s="54"/>
      <c r="AT107" s="18" t="s">
        <v>218</v>
      </c>
      <c r="AU107" s="18" t="s">
        <v>74</v>
      </c>
    </row>
    <row r="108" spans="2:65" s="1" customFormat="1" ht="16.5" customHeight="1">
      <c r="B108" s="33"/>
      <c r="C108" s="132" t="s">
        <v>74</v>
      </c>
      <c r="D108" s="132" t="s">
        <v>212</v>
      </c>
      <c r="E108" s="133" t="s">
        <v>911</v>
      </c>
      <c r="F108" s="134" t="s">
        <v>912</v>
      </c>
      <c r="G108" s="135" t="s">
        <v>236</v>
      </c>
      <c r="H108" s="136">
        <v>20.4</v>
      </c>
      <c r="I108" s="137"/>
      <c r="J108" s="138">
        <f>ROUND(I108*H108,2)</f>
        <v>0</v>
      </c>
      <c r="K108" s="134" t="s">
        <v>19</v>
      </c>
      <c r="L108" s="33"/>
      <c r="M108" s="139" t="s">
        <v>19</v>
      </c>
      <c r="N108" s="140" t="s">
        <v>45</v>
      </c>
      <c r="P108" s="141">
        <f>O108*H108</f>
        <v>0</v>
      </c>
      <c r="Q108" s="141">
        <v>0</v>
      </c>
      <c r="R108" s="141">
        <f>Q108*H108</f>
        <v>0</v>
      </c>
      <c r="S108" s="141">
        <v>0</v>
      </c>
      <c r="T108" s="142">
        <f>S108*H108</f>
        <v>0</v>
      </c>
      <c r="AR108" s="143" t="s">
        <v>112</v>
      </c>
      <c r="AT108" s="143" t="s">
        <v>212</v>
      </c>
      <c r="AU108" s="143" t="s">
        <v>74</v>
      </c>
      <c r="AY108" s="18" t="s">
        <v>208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8" t="s">
        <v>80</v>
      </c>
      <c r="BK108" s="144">
        <f>ROUND(I108*H108,2)</f>
        <v>0</v>
      </c>
      <c r="BL108" s="18" t="s">
        <v>112</v>
      </c>
      <c r="BM108" s="143" t="s">
        <v>913</v>
      </c>
    </row>
    <row r="109" spans="2:47" s="1" customFormat="1" ht="12">
      <c r="B109" s="33"/>
      <c r="D109" s="145" t="s">
        <v>218</v>
      </c>
      <c r="F109" s="146" t="s">
        <v>912</v>
      </c>
      <c r="I109" s="147"/>
      <c r="L109" s="33"/>
      <c r="M109" s="148"/>
      <c r="T109" s="54"/>
      <c r="AT109" s="18" t="s">
        <v>218</v>
      </c>
      <c r="AU109" s="18" t="s">
        <v>74</v>
      </c>
    </row>
    <row r="110" spans="2:65" s="1" customFormat="1" ht="16.5" customHeight="1">
      <c r="B110" s="33"/>
      <c r="C110" s="132" t="s">
        <v>74</v>
      </c>
      <c r="D110" s="132" t="s">
        <v>212</v>
      </c>
      <c r="E110" s="133" t="s">
        <v>647</v>
      </c>
      <c r="F110" s="134" t="s">
        <v>914</v>
      </c>
      <c r="G110" s="135" t="s">
        <v>236</v>
      </c>
      <c r="H110" s="136">
        <v>1422.9</v>
      </c>
      <c r="I110" s="137"/>
      <c r="J110" s="138">
        <f>ROUND(I110*H110,2)</f>
        <v>0</v>
      </c>
      <c r="K110" s="134" t="s">
        <v>19</v>
      </c>
      <c r="L110" s="33"/>
      <c r="M110" s="139" t="s">
        <v>19</v>
      </c>
      <c r="N110" s="140" t="s">
        <v>45</v>
      </c>
      <c r="P110" s="141">
        <f>O110*H110</f>
        <v>0</v>
      </c>
      <c r="Q110" s="141">
        <v>0</v>
      </c>
      <c r="R110" s="141">
        <f>Q110*H110</f>
        <v>0</v>
      </c>
      <c r="S110" s="141">
        <v>0</v>
      </c>
      <c r="T110" s="142">
        <f>S110*H110</f>
        <v>0</v>
      </c>
      <c r="AR110" s="143" t="s">
        <v>112</v>
      </c>
      <c r="AT110" s="143" t="s">
        <v>212</v>
      </c>
      <c r="AU110" s="143" t="s">
        <v>74</v>
      </c>
      <c r="AY110" s="18" t="s">
        <v>208</v>
      </c>
      <c r="BE110" s="144">
        <f>IF(N110="základní",J110,0)</f>
        <v>0</v>
      </c>
      <c r="BF110" s="144">
        <f>IF(N110="snížená",J110,0)</f>
        <v>0</v>
      </c>
      <c r="BG110" s="144">
        <f>IF(N110="zákl. přenesená",J110,0)</f>
        <v>0</v>
      </c>
      <c r="BH110" s="144">
        <f>IF(N110="sníž. přenesená",J110,0)</f>
        <v>0</v>
      </c>
      <c r="BI110" s="144">
        <f>IF(N110="nulová",J110,0)</f>
        <v>0</v>
      </c>
      <c r="BJ110" s="18" t="s">
        <v>80</v>
      </c>
      <c r="BK110" s="144">
        <f>ROUND(I110*H110,2)</f>
        <v>0</v>
      </c>
      <c r="BL110" s="18" t="s">
        <v>112</v>
      </c>
      <c r="BM110" s="143" t="s">
        <v>649</v>
      </c>
    </row>
    <row r="111" spans="2:47" s="1" customFormat="1" ht="12">
      <c r="B111" s="33"/>
      <c r="D111" s="145" t="s">
        <v>218</v>
      </c>
      <c r="F111" s="146" t="s">
        <v>914</v>
      </c>
      <c r="I111" s="147"/>
      <c r="L111" s="33"/>
      <c r="M111" s="148"/>
      <c r="T111" s="54"/>
      <c r="AT111" s="18" t="s">
        <v>218</v>
      </c>
      <c r="AU111" s="18" t="s">
        <v>74</v>
      </c>
    </row>
    <row r="112" spans="2:65" s="1" customFormat="1" ht="16.5" customHeight="1">
      <c r="B112" s="33"/>
      <c r="C112" s="132" t="s">
        <v>74</v>
      </c>
      <c r="D112" s="132" t="s">
        <v>212</v>
      </c>
      <c r="E112" s="133" t="s">
        <v>915</v>
      </c>
      <c r="F112" s="134" t="s">
        <v>916</v>
      </c>
      <c r="G112" s="135" t="s">
        <v>654</v>
      </c>
      <c r="H112" s="136">
        <v>14.7</v>
      </c>
      <c r="I112" s="137"/>
      <c r="J112" s="138">
        <f>ROUND(I112*H112,2)</f>
        <v>0</v>
      </c>
      <c r="K112" s="134" t="s">
        <v>19</v>
      </c>
      <c r="L112" s="33"/>
      <c r="M112" s="139" t="s">
        <v>19</v>
      </c>
      <c r="N112" s="140" t="s">
        <v>45</v>
      </c>
      <c r="P112" s="141">
        <f>O112*H112</f>
        <v>0</v>
      </c>
      <c r="Q112" s="141">
        <v>0</v>
      </c>
      <c r="R112" s="141">
        <f>Q112*H112</f>
        <v>0</v>
      </c>
      <c r="S112" s="141">
        <v>0</v>
      </c>
      <c r="T112" s="142">
        <f>S112*H112</f>
        <v>0</v>
      </c>
      <c r="AR112" s="143" t="s">
        <v>112</v>
      </c>
      <c r="AT112" s="143" t="s">
        <v>212</v>
      </c>
      <c r="AU112" s="143" t="s">
        <v>74</v>
      </c>
      <c r="AY112" s="18" t="s">
        <v>208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8" t="s">
        <v>80</v>
      </c>
      <c r="BK112" s="144">
        <f>ROUND(I112*H112,2)</f>
        <v>0</v>
      </c>
      <c r="BL112" s="18" t="s">
        <v>112</v>
      </c>
      <c r="BM112" s="143" t="s">
        <v>533</v>
      </c>
    </row>
    <row r="113" spans="2:47" s="1" customFormat="1" ht="12">
      <c r="B113" s="33"/>
      <c r="D113" s="145" t="s">
        <v>218</v>
      </c>
      <c r="F113" s="146" t="s">
        <v>917</v>
      </c>
      <c r="I113" s="147"/>
      <c r="L113" s="33"/>
      <c r="M113" s="148"/>
      <c r="T113" s="54"/>
      <c r="AT113" s="18" t="s">
        <v>218</v>
      </c>
      <c r="AU113" s="18" t="s">
        <v>74</v>
      </c>
    </row>
    <row r="114" spans="2:65" s="1" customFormat="1" ht="16.5" customHeight="1">
      <c r="B114" s="33"/>
      <c r="C114" s="132" t="s">
        <v>74</v>
      </c>
      <c r="D114" s="132" t="s">
        <v>212</v>
      </c>
      <c r="E114" s="133" t="s">
        <v>671</v>
      </c>
      <c r="F114" s="134" t="s">
        <v>918</v>
      </c>
      <c r="G114" s="135" t="s">
        <v>654</v>
      </c>
      <c r="H114" s="136">
        <v>4.8</v>
      </c>
      <c r="I114" s="137"/>
      <c r="J114" s="138">
        <f>ROUND(I114*H114,2)</f>
        <v>0</v>
      </c>
      <c r="K114" s="134" t="s">
        <v>19</v>
      </c>
      <c r="L114" s="33"/>
      <c r="M114" s="139" t="s">
        <v>19</v>
      </c>
      <c r="N114" s="140" t="s">
        <v>45</v>
      </c>
      <c r="P114" s="141">
        <f>O114*H114</f>
        <v>0</v>
      </c>
      <c r="Q114" s="141">
        <v>0</v>
      </c>
      <c r="R114" s="141">
        <f>Q114*H114</f>
        <v>0</v>
      </c>
      <c r="S114" s="141">
        <v>0</v>
      </c>
      <c r="T114" s="142">
        <f>S114*H114</f>
        <v>0</v>
      </c>
      <c r="AR114" s="143" t="s">
        <v>112</v>
      </c>
      <c r="AT114" s="143" t="s">
        <v>212</v>
      </c>
      <c r="AU114" s="143" t="s">
        <v>74</v>
      </c>
      <c r="AY114" s="18" t="s">
        <v>208</v>
      </c>
      <c r="BE114" s="144">
        <f>IF(N114="základní",J114,0)</f>
        <v>0</v>
      </c>
      <c r="BF114" s="144">
        <f>IF(N114="snížená",J114,0)</f>
        <v>0</v>
      </c>
      <c r="BG114" s="144">
        <f>IF(N114="zákl. přenesená",J114,0)</f>
        <v>0</v>
      </c>
      <c r="BH114" s="144">
        <f>IF(N114="sníž. přenesená",J114,0)</f>
        <v>0</v>
      </c>
      <c r="BI114" s="144">
        <f>IF(N114="nulová",J114,0)</f>
        <v>0</v>
      </c>
      <c r="BJ114" s="18" t="s">
        <v>80</v>
      </c>
      <c r="BK114" s="144">
        <f>ROUND(I114*H114,2)</f>
        <v>0</v>
      </c>
      <c r="BL114" s="18" t="s">
        <v>112</v>
      </c>
      <c r="BM114" s="143" t="s">
        <v>919</v>
      </c>
    </row>
    <row r="115" spans="2:47" s="1" customFormat="1" ht="12">
      <c r="B115" s="33"/>
      <c r="D115" s="145" t="s">
        <v>218</v>
      </c>
      <c r="F115" s="146" t="s">
        <v>918</v>
      </c>
      <c r="I115" s="147"/>
      <c r="L115" s="33"/>
      <c r="M115" s="148"/>
      <c r="T115" s="54"/>
      <c r="AT115" s="18" t="s">
        <v>218</v>
      </c>
      <c r="AU115" s="18" t="s">
        <v>74</v>
      </c>
    </row>
    <row r="116" spans="2:65" s="1" customFormat="1" ht="16.5" customHeight="1">
      <c r="B116" s="33"/>
      <c r="C116" s="132" t="s">
        <v>74</v>
      </c>
      <c r="D116" s="132" t="s">
        <v>212</v>
      </c>
      <c r="E116" s="133" t="s">
        <v>675</v>
      </c>
      <c r="F116" s="134" t="s">
        <v>920</v>
      </c>
      <c r="G116" s="135" t="s">
        <v>654</v>
      </c>
      <c r="H116" s="136">
        <v>0.6</v>
      </c>
      <c r="I116" s="137"/>
      <c r="J116" s="138">
        <f>ROUND(I116*H116,2)</f>
        <v>0</v>
      </c>
      <c r="K116" s="134" t="s">
        <v>19</v>
      </c>
      <c r="L116" s="33"/>
      <c r="M116" s="139" t="s">
        <v>19</v>
      </c>
      <c r="N116" s="140" t="s">
        <v>45</v>
      </c>
      <c r="P116" s="141">
        <f>O116*H116</f>
        <v>0</v>
      </c>
      <c r="Q116" s="141">
        <v>0</v>
      </c>
      <c r="R116" s="141">
        <f>Q116*H116</f>
        <v>0</v>
      </c>
      <c r="S116" s="141">
        <v>0</v>
      </c>
      <c r="T116" s="142">
        <f>S116*H116</f>
        <v>0</v>
      </c>
      <c r="AR116" s="143" t="s">
        <v>112</v>
      </c>
      <c r="AT116" s="143" t="s">
        <v>212</v>
      </c>
      <c r="AU116" s="143" t="s">
        <v>74</v>
      </c>
      <c r="AY116" s="18" t="s">
        <v>208</v>
      </c>
      <c r="BE116" s="144">
        <f>IF(N116="základní",J116,0)</f>
        <v>0</v>
      </c>
      <c r="BF116" s="144">
        <f>IF(N116="snížená",J116,0)</f>
        <v>0</v>
      </c>
      <c r="BG116" s="144">
        <f>IF(N116="zákl. přenesená",J116,0)</f>
        <v>0</v>
      </c>
      <c r="BH116" s="144">
        <f>IF(N116="sníž. přenesená",J116,0)</f>
        <v>0</v>
      </c>
      <c r="BI116" s="144">
        <f>IF(N116="nulová",J116,0)</f>
        <v>0</v>
      </c>
      <c r="BJ116" s="18" t="s">
        <v>80</v>
      </c>
      <c r="BK116" s="144">
        <f>ROUND(I116*H116,2)</f>
        <v>0</v>
      </c>
      <c r="BL116" s="18" t="s">
        <v>112</v>
      </c>
      <c r="BM116" s="143" t="s">
        <v>921</v>
      </c>
    </row>
    <row r="117" spans="2:47" s="1" customFormat="1" ht="12">
      <c r="B117" s="33"/>
      <c r="D117" s="145" t="s">
        <v>218</v>
      </c>
      <c r="F117" s="146" t="s">
        <v>920</v>
      </c>
      <c r="I117" s="147"/>
      <c r="L117" s="33"/>
      <c r="M117" s="148"/>
      <c r="T117" s="54"/>
      <c r="AT117" s="18" t="s">
        <v>218</v>
      </c>
      <c r="AU117" s="18" t="s">
        <v>74</v>
      </c>
    </row>
    <row r="118" spans="2:65" s="1" customFormat="1" ht="16.5" customHeight="1">
      <c r="B118" s="33"/>
      <c r="C118" s="132" t="s">
        <v>74</v>
      </c>
      <c r="D118" s="132" t="s">
        <v>212</v>
      </c>
      <c r="E118" s="133" t="s">
        <v>922</v>
      </c>
      <c r="F118" s="134" t="s">
        <v>923</v>
      </c>
      <c r="G118" s="135" t="s">
        <v>654</v>
      </c>
      <c r="H118" s="136">
        <v>0.6</v>
      </c>
      <c r="I118" s="137"/>
      <c r="J118" s="138">
        <f>ROUND(I118*H118,2)</f>
        <v>0</v>
      </c>
      <c r="K118" s="134" t="s">
        <v>19</v>
      </c>
      <c r="L118" s="33"/>
      <c r="M118" s="139" t="s">
        <v>19</v>
      </c>
      <c r="N118" s="140" t="s">
        <v>45</v>
      </c>
      <c r="P118" s="141">
        <f>O118*H118</f>
        <v>0</v>
      </c>
      <c r="Q118" s="141">
        <v>0</v>
      </c>
      <c r="R118" s="141">
        <f>Q118*H118</f>
        <v>0</v>
      </c>
      <c r="S118" s="141">
        <v>0</v>
      </c>
      <c r="T118" s="142">
        <f>S118*H118</f>
        <v>0</v>
      </c>
      <c r="AR118" s="143" t="s">
        <v>112</v>
      </c>
      <c r="AT118" s="143" t="s">
        <v>212</v>
      </c>
      <c r="AU118" s="143" t="s">
        <v>74</v>
      </c>
      <c r="AY118" s="18" t="s">
        <v>208</v>
      </c>
      <c r="BE118" s="144">
        <f>IF(N118="základní",J118,0)</f>
        <v>0</v>
      </c>
      <c r="BF118" s="144">
        <f>IF(N118="snížená",J118,0)</f>
        <v>0</v>
      </c>
      <c r="BG118" s="144">
        <f>IF(N118="zákl. přenesená",J118,0)</f>
        <v>0</v>
      </c>
      <c r="BH118" s="144">
        <f>IF(N118="sníž. přenesená",J118,0)</f>
        <v>0</v>
      </c>
      <c r="BI118" s="144">
        <f>IF(N118="nulová",J118,0)</f>
        <v>0</v>
      </c>
      <c r="BJ118" s="18" t="s">
        <v>80</v>
      </c>
      <c r="BK118" s="144">
        <f>ROUND(I118*H118,2)</f>
        <v>0</v>
      </c>
      <c r="BL118" s="18" t="s">
        <v>112</v>
      </c>
      <c r="BM118" s="143" t="s">
        <v>924</v>
      </c>
    </row>
    <row r="119" spans="2:47" s="1" customFormat="1" ht="12">
      <c r="B119" s="33"/>
      <c r="D119" s="145" t="s">
        <v>218</v>
      </c>
      <c r="F119" s="146" t="s">
        <v>923</v>
      </c>
      <c r="I119" s="147"/>
      <c r="L119" s="33"/>
      <c r="M119" s="148"/>
      <c r="T119" s="54"/>
      <c r="AT119" s="18" t="s">
        <v>218</v>
      </c>
      <c r="AU119" s="18" t="s">
        <v>74</v>
      </c>
    </row>
    <row r="120" spans="2:65" s="1" customFormat="1" ht="16.5" customHeight="1">
      <c r="B120" s="33"/>
      <c r="C120" s="132" t="s">
        <v>74</v>
      </c>
      <c r="D120" s="132" t="s">
        <v>212</v>
      </c>
      <c r="E120" s="133" t="s">
        <v>925</v>
      </c>
      <c r="F120" s="134" t="s">
        <v>926</v>
      </c>
      <c r="G120" s="135" t="s">
        <v>654</v>
      </c>
      <c r="H120" s="136">
        <v>0.6</v>
      </c>
      <c r="I120" s="137"/>
      <c r="J120" s="138">
        <f>ROUND(I120*H120,2)</f>
        <v>0</v>
      </c>
      <c r="K120" s="134" t="s">
        <v>19</v>
      </c>
      <c r="L120" s="33"/>
      <c r="M120" s="139" t="s">
        <v>19</v>
      </c>
      <c r="N120" s="140" t="s">
        <v>45</v>
      </c>
      <c r="P120" s="141">
        <f>O120*H120</f>
        <v>0</v>
      </c>
      <c r="Q120" s="141">
        <v>0</v>
      </c>
      <c r="R120" s="141">
        <f>Q120*H120</f>
        <v>0</v>
      </c>
      <c r="S120" s="141">
        <v>0</v>
      </c>
      <c r="T120" s="142">
        <f>S120*H120</f>
        <v>0</v>
      </c>
      <c r="AR120" s="143" t="s">
        <v>112</v>
      </c>
      <c r="AT120" s="143" t="s">
        <v>212</v>
      </c>
      <c r="AU120" s="143" t="s">
        <v>74</v>
      </c>
      <c r="AY120" s="18" t="s">
        <v>208</v>
      </c>
      <c r="BE120" s="144">
        <f>IF(N120="základní",J120,0)</f>
        <v>0</v>
      </c>
      <c r="BF120" s="144">
        <f>IF(N120="snížená",J120,0)</f>
        <v>0</v>
      </c>
      <c r="BG120" s="144">
        <f>IF(N120="zákl. přenesená",J120,0)</f>
        <v>0</v>
      </c>
      <c r="BH120" s="144">
        <f>IF(N120="sníž. přenesená",J120,0)</f>
        <v>0</v>
      </c>
      <c r="BI120" s="144">
        <f>IF(N120="nulová",J120,0)</f>
        <v>0</v>
      </c>
      <c r="BJ120" s="18" t="s">
        <v>80</v>
      </c>
      <c r="BK120" s="144">
        <f>ROUND(I120*H120,2)</f>
        <v>0</v>
      </c>
      <c r="BL120" s="18" t="s">
        <v>112</v>
      </c>
      <c r="BM120" s="143" t="s">
        <v>927</v>
      </c>
    </row>
    <row r="121" spans="2:47" s="1" customFormat="1" ht="12">
      <c r="B121" s="33"/>
      <c r="D121" s="145" t="s">
        <v>218</v>
      </c>
      <c r="F121" s="146" t="s">
        <v>926</v>
      </c>
      <c r="I121" s="147"/>
      <c r="L121" s="33"/>
      <c r="M121" s="148"/>
      <c r="T121" s="54"/>
      <c r="AT121" s="18" t="s">
        <v>218</v>
      </c>
      <c r="AU121" s="18" t="s">
        <v>74</v>
      </c>
    </row>
    <row r="122" spans="2:65" s="1" customFormat="1" ht="16.5" customHeight="1">
      <c r="B122" s="33"/>
      <c r="C122" s="132" t="s">
        <v>74</v>
      </c>
      <c r="D122" s="132" t="s">
        <v>212</v>
      </c>
      <c r="E122" s="133" t="s">
        <v>928</v>
      </c>
      <c r="F122" s="134" t="s">
        <v>929</v>
      </c>
      <c r="G122" s="135" t="s">
        <v>654</v>
      </c>
      <c r="H122" s="136">
        <v>2.4</v>
      </c>
      <c r="I122" s="137"/>
      <c r="J122" s="138">
        <f>ROUND(I122*H122,2)</f>
        <v>0</v>
      </c>
      <c r="K122" s="134" t="s">
        <v>19</v>
      </c>
      <c r="L122" s="33"/>
      <c r="M122" s="139" t="s">
        <v>19</v>
      </c>
      <c r="N122" s="140" t="s">
        <v>45</v>
      </c>
      <c r="P122" s="141">
        <f>O122*H122</f>
        <v>0</v>
      </c>
      <c r="Q122" s="141">
        <v>0</v>
      </c>
      <c r="R122" s="141">
        <f>Q122*H122</f>
        <v>0</v>
      </c>
      <c r="S122" s="141">
        <v>0</v>
      </c>
      <c r="T122" s="142">
        <f>S122*H122</f>
        <v>0</v>
      </c>
      <c r="AR122" s="143" t="s">
        <v>112</v>
      </c>
      <c r="AT122" s="143" t="s">
        <v>212</v>
      </c>
      <c r="AU122" s="143" t="s">
        <v>74</v>
      </c>
      <c r="AY122" s="18" t="s">
        <v>208</v>
      </c>
      <c r="BE122" s="144">
        <f>IF(N122="základní",J122,0)</f>
        <v>0</v>
      </c>
      <c r="BF122" s="144">
        <f>IF(N122="snížená",J122,0)</f>
        <v>0</v>
      </c>
      <c r="BG122" s="144">
        <f>IF(N122="zákl. přenesená",J122,0)</f>
        <v>0</v>
      </c>
      <c r="BH122" s="144">
        <f>IF(N122="sníž. přenesená",J122,0)</f>
        <v>0</v>
      </c>
      <c r="BI122" s="144">
        <f>IF(N122="nulová",J122,0)</f>
        <v>0</v>
      </c>
      <c r="BJ122" s="18" t="s">
        <v>80</v>
      </c>
      <c r="BK122" s="144">
        <f>ROUND(I122*H122,2)</f>
        <v>0</v>
      </c>
      <c r="BL122" s="18" t="s">
        <v>112</v>
      </c>
      <c r="BM122" s="143" t="s">
        <v>304</v>
      </c>
    </row>
    <row r="123" spans="2:47" s="1" customFormat="1" ht="12">
      <c r="B123" s="33"/>
      <c r="D123" s="145" t="s">
        <v>218</v>
      </c>
      <c r="F123" s="146" t="s">
        <v>929</v>
      </c>
      <c r="I123" s="147"/>
      <c r="L123" s="33"/>
      <c r="M123" s="148"/>
      <c r="T123" s="54"/>
      <c r="AT123" s="18" t="s">
        <v>218</v>
      </c>
      <c r="AU123" s="18" t="s">
        <v>74</v>
      </c>
    </row>
    <row r="124" spans="2:65" s="1" customFormat="1" ht="16.5" customHeight="1">
      <c r="B124" s="33"/>
      <c r="C124" s="132" t="s">
        <v>74</v>
      </c>
      <c r="D124" s="132" t="s">
        <v>212</v>
      </c>
      <c r="E124" s="133" t="s">
        <v>930</v>
      </c>
      <c r="F124" s="134" t="s">
        <v>931</v>
      </c>
      <c r="G124" s="135" t="s">
        <v>654</v>
      </c>
      <c r="H124" s="136">
        <v>4.8</v>
      </c>
      <c r="I124" s="137"/>
      <c r="J124" s="138">
        <f>ROUND(I124*H124,2)</f>
        <v>0</v>
      </c>
      <c r="K124" s="134" t="s">
        <v>19</v>
      </c>
      <c r="L124" s="33"/>
      <c r="M124" s="139" t="s">
        <v>19</v>
      </c>
      <c r="N124" s="140" t="s">
        <v>45</v>
      </c>
      <c r="P124" s="141">
        <f>O124*H124</f>
        <v>0</v>
      </c>
      <c r="Q124" s="141">
        <v>0</v>
      </c>
      <c r="R124" s="141">
        <f>Q124*H124</f>
        <v>0</v>
      </c>
      <c r="S124" s="141">
        <v>0</v>
      </c>
      <c r="T124" s="142">
        <f>S124*H124</f>
        <v>0</v>
      </c>
      <c r="AR124" s="143" t="s">
        <v>112</v>
      </c>
      <c r="AT124" s="143" t="s">
        <v>212</v>
      </c>
      <c r="AU124" s="143" t="s">
        <v>74</v>
      </c>
      <c r="AY124" s="18" t="s">
        <v>208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18" t="s">
        <v>80</v>
      </c>
      <c r="BK124" s="144">
        <f>ROUND(I124*H124,2)</f>
        <v>0</v>
      </c>
      <c r="BL124" s="18" t="s">
        <v>112</v>
      </c>
      <c r="BM124" s="143" t="s">
        <v>550</v>
      </c>
    </row>
    <row r="125" spans="2:47" s="1" customFormat="1" ht="12">
      <c r="B125" s="33"/>
      <c r="D125" s="145" t="s">
        <v>218</v>
      </c>
      <c r="F125" s="146" t="s">
        <v>931</v>
      </c>
      <c r="I125" s="147"/>
      <c r="L125" s="33"/>
      <c r="M125" s="148"/>
      <c r="T125" s="54"/>
      <c r="AT125" s="18" t="s">
        <v>218</v>
      </c>
      <c r="AU125" s="18" t="s">
        <v>74</v>
      </c>
    </row>
    <row r="126" spans="2:65" s="1" customFormat="1" ht="16.5" customHeight="1">
      <c r="B126" s="33"/>
      <c r="C126" s="132" t="s">
        <v>74</v>
      </c>
      <c r="D126" s="132" t="s">
        <v>212</v>
      </c>
      <c r="E126" s="133" t="s">
        <v>932</v>
      </c>
      <c r="F126" s="134" t="s">
        <v>933</v>
      </c>
      <c r="G126" s="135" t="s">
        <v>654</v>
      </c>
      <c r="H126" s="136">
        <v>4.8</v>
      </c>
      <c r="I126" s="137"/>
      <c r="J126" s="138">
        <f>ROUND(I126*H126,2)</f>
        <v>0</v>
      </c>
      <c r="K126" s="134" t="s">
        <v>19</v>
      </c>
      <c r="L126" s="33"/>
      <c r="M126" s="139" t="s">
        <v>19</v>
      </c>
      <c r="N126" s="140" t="s">
        <v>45</v>
      </c>
      <c r="P126" s="141">
        <f>O126*H126</f>
        <v>0</v>
      </c>
      <c r="Q126" s="141">
        <v>0</v>
      </c>
      <c r="R126" s="141">
        <f>Q126*H126</f>
        <v>0</v>
      </c>
      <c r="S126" s="141">
        <v>0</v>
      </c>
      <c r="T126" s="142">
        <f>S126*H126</f>
        <v>0</v>
      </c>
      <c r="AR126" s="143" t="s">
        <v>112</v>
      </c>
      <c r="AT126" s="143" t="s">
        <v>212</v>
      </c>
      <c r="AU126" s="143" t="s">
        <v>74</v>
      </c>
      <c r="AY126" s="18" t="s">
        <v>208</v>
      </c>
      <c r="BE126" s="144">
        <f>IF(N126="základní",J126,0)</f>
        <v>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8" t="s">
        <v>80</v>
      </c>
      <c r="BK126" s="144">
        <f>ROUND(I126*H126,2)</f>
        <v>0</v>
      </c>
      <c r="BL126" s="18" t="s">
        <v>112</v>
      </c>
      <c r="BM126" s="143" t="s">
        <v>934</v>
      </c>
    </row>
    <row r="127" spans="2:47" s="1" customFormat="1" ht="12">
      <c r="B127" s="33"/>
      <c r="D127" s="145" t="s">
        <v>218</v>
      </c>
      <c r="F127" s="146" t="s">
        <v>933</v>
      </c>
      <c r="I127" s="147"/>
      <c r="L127" s="33"/>
      <c r="M127" s="148"/>
      <c r="T127" s="54"/>
      <c r="AT127" s="18" t="s">
        <v>218</v>
      </c>
      <c r="AU127" s="18" t="s">
        <v>74</v>
      </c>
    </row>
    <row r="128" spans="2:65" s="1" customFormat="1" ht="16.5" customHeight="1">
      <c r="B128" s="33"/>
      <c r="C128" s="132" t="s">
        <v>74</v>
      </c>
      <c r="D128" s="132" t="s">
        <v>212</v>
      </c>
      <c r="E128" s="133" t="s">
        <v>680</v>
      </c>
      <c r="F128" s="134" t="s">
        <v>935</v>
      </c>
      <c r="G128" s="135" t="s">
        <v>654</v>
      </c>
      <c r="H128" s="136">
        <v>2.1</v>
      </c>
      <c r="I128" s="137"/>
      <c r="J128" s="138">
        <f>ROUND(I128*H128,2)</f>
        <v>0</v>
      </c>
      <c r="K128" s="134" t="s">
        <v>19</v>
      </c>
      <c r="L128" s="33"/>
      <c r="M128" s="139" t="s">
        <v>19</v>
      </c>
      <c r="N128" s="140" t="s">
        <v>45</v>
      </c>
      <c r="P128" s="141">
        <f>O128*H128</f>
        <v>0</v>
      </c>
      <c r="Q128" s="141">
        <v>0</v>
      </c>
      <c r="R128" s="141">
        <f>Q128*H128</f>
        <v>0</v>
      </c>
      <c r="S128" s="141">
        <v>0</v>
      </c>
      <c r="T128" s="142">
        <f>S128*H128</f>
        <v>0</v>
      </c>
      <c r="AR128" s="143" t="s">
        <v>112</v>
      </c>
      <c r="AT128" s="143" t="s">
        <v>212</v>
      </c>
      <c r="AU128" s="143" t="s">
        <v>74</v>
      </c>
      <c r="AY128" s="18" t="s">
        <v>208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8" t="s">
        <v>80</v>
      </c>
      <c r="BK128" s="144">
        <f>ROUND(I128*H128,2)</f>
        <v>0</v>
      </c>
      <c r="BL128" s="18" t="s">
        <v>112</v>
      </c>
      <c r="BM128" s="143" t="s">
        <v>936</v>
      </c>
    </row>
    <row r="129" spans="2:47" s="1" customFormat="1" ht="12">
      <c r="B129" s="33"/>
      <c r="D129" s="145" t="s">
        <v>218</v>
      </c>
      <c r="F129" s="146" t="s">
        <v>935</v>
      </c>
      <c r="I129" s="147"/>
      <c r="L129" s="33"/>
      <c r="M129" s="148"/>
      <c r="T129" s="54"/>
      <c r="AT129" s="18" t="s">
        <v>218</v>
      </c>
      <c r="AU129" s="18" t="s">
        <v>74</v>
      </c>
    </row>
    <row r="130" spans="2:65" s="1" customFormat="1" ht="16.5" customHeight="1">
      <c r="B130" s="33"/>
      <c r="C130" s="132" t="s">
        <v>74</v>
      </c>
      <c r="D130" s="132" t="s">
        <v>212</v>
      </c>
      <c r="E130" s="133" t="s">
        <v>684</v>
      </c>
      <c r="F130" s="134" t="s">
        <v>937</v>
      </c>
      <c r="G130" s="135" t="s">
        <v>654</v>
      </c>
      <c r="H130" s="136">
        <v>0.6</v>
      </c>
      <c r="I130" s="137"/>
      <c r="J130" s="138">
        <f>ROUND(I130*H130,2)</f>
        <v>0</v>
      </c>
      <c r="K130" s="134" t="s">
        <v>19</v>
      </c>
      <c r="L130" s="33"/>
      <c r="M130" s="139" t="s">
        <v>19</v>
      </c>
      <c r="N130" s="140" t="s">
        <v>45</v>
      </c>
      <c r="P130" s="141">
        <f>O130*H130</f>
        <v>0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AR130" s="143" t="s">
        <v>112</v>
      </c>
      <c r="AT130" s="143" t="s">
        <v>212</v>
      </c>
      <c r="AU130" s="143" t="s">
        <v>74</v>
      </c>
      <c r="AY130" s="18" t="s">
        <v>208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8" t="s">
        <v>80</v>
      </c>
      <c r="BK130" s="144">
        <f>ROUND(I130*H130,2)</f>
        <v>0</v>
      </c>
      <c r="BL130" s="18" t="s">
        <v>112</v>
      </c>
      <c r="BM130" s="143" t="s">
        <v>875</v>
      </c>
    </row>
    <row r="131" spans="2:47" s="1" customFormat="1" ht="12">
      <c r="B131" s="33"/>
      <c r="D131" s="145" t="s">
        <v>218</v>
      </c>
      <c r="F131" s="146" t="s">
        <v>937</v>
      </c>
      <c r="I131" s="147"/>
      <c r="L131" s="33"/>
      <c r="M131" s="148"/>
      <c r="T131" s="54"/>
      <c r="AT131" s="18" t="s">
        <v>218</v>
      </c>
      <c r="AU131" s="18" t="s">
        <v>74</v>
      </c>
    </row>
    <row r="132" spans="2:65" s="1" customFormat="1" ht="16.5" customHeight="1">
      <c r="B132" s="33"/>
      <c r="C132" s="132" t="s">
        <v>74</v>
      </c>
      <c r="D132" s="132" t="s">
        <v>212</v>
      </c>
      <c r="E132" s="133" t="s">
        <v>938</v>
      </c>
      <c r="F132" s="134" t="s">
        <v>939</v>
      </c>
      <c r="G132" s="135" t="s">
        <v>654</v>
      </c>
      <c r="H132" s="136">
        <v>3.3</v>
      </c>
      <c r="I132" s="137"/>
      <c r="J132" s="138">
        <f>ROUND(I132*H132,2)</f>
        <v>0</v>
      </c>
      <c r="K132" s="134" t="s">
        <v>19</v>
      </c>
      <c r="L132" s="33"/>
      <c r="M132" s="139" t="s">
        <v>19</v>
      </c>
      <c r="N132" s="140" t="s">
        <v>45</v>
      </c>
      <c r="P132" s="141">
        <f>O132*H132</f>
        <v>0</v>
      </c>
      <c r="Q132" s="141">
        <v>0</v>
      </c>
      <c r="R132" s="141">
        <f>Q132*H132</f>
        <v>0</v>
      </c>
      <c r="S132" s="141">
        <v>0</v>
      </c>
      <c r="T132" s="142">
        <f>S132*H132</f>
        <v>0</v>
      </c>
      <c r="AR132" s="143" t="s">
        <v>112</v>
      </c>
      <c r="AT132" s="143" t="s">
        <v>212</v>
      </c>
      <c r="AU132" s="143" t="s">
        <v>74</v>
      </c>
      <c r="AY132" s="18" t="s">
        <v>208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8" t="s">
        <v>80</v>
      </c>
      <c r="BK132" s="144">
        <f>ROUND(I132*H132,2)</f>
        <v>0</v>
      </c>
      <c r="BL132" s="18" t="s">
        <v>112</v>
      </c>
      <c r="BM132" s="143" t="s">
        <v>940</v>
      </c>
    </row>
    <row r="133" spans="2:47" s="1" customFormat="1" ht="12">
      <c r="B133" s="33"/>
      <c r="D133" s="145" t="s">
        <v>218</v>
      </c>
      <c r="F133" s="146" t="s">
        <v>939</v>
      </c>
      <c r="I133" s="147"/>
      <c r="L133" s="33"/>
      <c r="M133" s="148"/>
      <c r="T133" s="54"/>
      <c r="AT133" s="18" t="s">
        <v>218</v>
      </c>
      <c r="AU133" s="18" t="s">
        <v>74</v>
      </c>
    </row>
    <row r="134" spans="2:65" s="1" customFormat="1" ht="16.5" customHeight="1">
      <c r="B134" s="33"/>
      <c r="C134" s="132" t="s">
        <v>74</v>
      </c>
      <c r="D134" s="132" t="s">
        <v>212</v>
      </c>
      <c r="E134" s="133" t="s">
        <v>941</v>
      </c>
      <c r="F134" s="134" t="s">
        <v>942</v>
      </c>
      <c r="G134" s="135" t="s">
        <v>654</v>
      </c>
      <c r="H134" s="136">
        <v>11.4</v>
      </c>
      <c r="I134" s="137"/>
      <c r="J134" s="138">
        <f>ROUND(I134*H134,2)</f>
        <v>0</v>
      </c>
      <c r="K134" s="134" t="s">
        <v>19</v>
      </c>
      <c r="L134" s="33"/>
      <c r="M134" s="139" t="s">
        <v>19</v>
      </c>
      <c r="N134" s="140" t="s">
        <v>45</v>
      </c>
      <c r="P134" s="141">
        <f>O134*H134</f>
        <v>0</v>
      </c>
      <c r="Q134" s="141">
        <v>0</v>
      </c>
      <c r="R134" s="141">
        <f>Q134*H134</f>
        <v>0</v>
      </c>
      <c r="S134" s="141">
        <v>0</v>
      </c>
      <c r="T134" s="142">
        <f>S134*H134</f>
        <v>0</v>
      </c>
      <c r="AR134" s="143" t="s">
        <v>112</v>
      </c>
      <c r="AT134" s="143" t="s">
        <v>212</v>
      </c>
      <c r="AU134" s="143" t="s">
        <v>74</v>
      </c>
      <c r="AY134" s="18" t="s">
        <v>208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8" t="s">
        <v>80</v>
      </c>
      <c r="BK134" s="144">
        <f>ROUND(I134*H134,2)</f>
        <v>0</v>
      </c>
      <c r="BL134" s="18" t="s">
        <v>112</v>
      </c>
      <c r="BM134" s="143" t="s">
        <v>577</v>
      </c>
    </row>
    <row r="135" spans="2:47" s="1" customFormat="1" ht="12">
      <c r="B135" s="33"/>
      <c r="D135" s="145" t="s">
        <v>218</v>
      </c>
      <c r="F135" s="146" t="s">
        <v>943</v>
      </c>
      <c r="I135" s="147"/>
      <c r="L135" s="33"/>
      <c r="M135" s="148"/>
      <c r="T135" s="54"/>
      <c r="AT135" s="18" t="s">
        <v>218</v>
      </c>
      <c r="AU135" s="18" t="s">
        <v>74</v>
      </c>
    </row>
    <row r="136" spans="2:65" s="1" customFormat="1" ht="16.5" customHeight="1">
      <c r="B136" s="33"/>
      <c r="C136" s="132" t="s">
        <v>74</v>
      </c>
      <c r="D136" s="132" t="s">
        <v>212</v>
      </c>
      <c r="E136" s="133" t="s">
        <v>944</v>
      </c>
      <c r="F136" s="134" t="s">
        <v>945</v>
      </c>
      <c r="G136" s="135" t="s">
        <v>654</v>
      </c>
      <c r="H136" s="136">
        <v>7.2</v>
      </c>
      <c r="I136" s="137"/>
      <c r="J136" s="138">
        <f>ROUND(I136*H136,2)</f>
        <v>0</v>
      </c>
      <c r="K136" s="134" t="s">
        <v>19</v>
      </c>
      <c r="L136" s="33"/>
      <c r="M136" s="139" t="s">
        <v>19</v>
      </c>
      <c r="N136" s="140" t="s">
        <v>45</v>
      </c>
      <c r="P136" s="141">
        <f>O136*H136</f>
        <v>0</v>
      </c>
      <c r="Q136" s="141">
        <v>0</v>
      </c>
      <c r="R136" s="141">
        <f>Q136*H136</f>
        <v>0</v>
      </c>
      <c r="S136" s="141">
        <v>0</v>
      </c>
      <c r="T136" s="142">
        <f>S136*H136</f>
        <v>0</v>
      </c>
      <c r="AR136" s="143" t="s">
        <v>112</v>
      </c>
      <c r="AT136" s="143" t="s">
        <v>212</v>
      </c>
      <c r="AU136" s="143" t="s">
        <v>74</v>
      </c>
      <c r="AY136" s="18" t="s">
        <v>208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8" t="s">
        <v>80</v>
      </c>
      <c r="BK136" s="144">
        <f>ROUND(I136*H136,2)</f>
        <v>0</v>
      </c>
      <c r="BL136" s="18" t="s">
        <v>112</v>
      </c>
      <c r="BM136" s="143" t="s">
        <v>946</v>
      </c>
    </row>
    <row r="137" spans="2:47" s="1" customFormat="1" ht="12">
      <c r="B137" s="33"/>
      <c r="D137" s="145" t="s">
        <v>218</v>
      </c>
      <c r="F137" s="146" t="s">
        <v>945</v>
      </c>
      <c r="I137" s="147"/>
      <c r="L137" s="33"/>
      <c r="M137" s="148"/>
      <c r="T137" s="54"/>
      <c r="AT137" s="18" t="s">
        <v>218</v>
      </c>
      <c r="AU137" s="18" t="s">
        <v>74</v>
      </c>
    </row>
    <row r="138" spans="2:65" s="1" customFormat="1" ht="16.5" customHeight="1">
      <c r="B138" s="33"/>
      <c r="C138" s="132" t="s">
        <v>74</v>
      </c>
      <c r="D138" s="132" t="s">
        <v>212</v>
      </c>
      <c r="E138" s="133" t="s">
        <v>947</v>
      </c>
      <c r="F138" s="134" t="s">
        <v>948</v>
      </c>
      <c r="G138" s="135" t="s">
        <v>654</v>
      </c>
      <c r="H138" s="136">
        <v>78</v>
      </c>
      <c r="I138" s="137"/>
      <c r="J138" s="138">
        <f>ROUND(I138*H138,2)</f>
        <v>0</v>
      </c>
      <c r="K138" s="134" t="s">
        <v>19</v>
      </c>
      <c r="L138" s="33"/>
      <c r="M138" s="139" t="s">
        <v>19</v>
      </c>
      <c r="N138" s="140" t="s">
        <v>45</v>
      </c>
      <c r="P138" s="141">
        <f>O138*H138</f>
        <v>0</v>
      </c>
      <c r="Q138" s="141">
        <v>0</v>
      </c>
      <c r="R138" s="141">
        <f>Q138*H138</f>
        <v>0</v>
      </c>
      <c r="S138" s="141">
        <v>0</v>
      </c>
      <c r="T138" s="142">
        <f>S138*H138</f>
        <v>0</v>
      </c>
      <c r="AR138" s="143" t="s">
        <v>112</v>
      </c>
      <c r="AT138" s="143" t="s">
        <v>212</v>
      </c>
      <c r="AU138" s="143" t="s">
        <v>74</v>
      </c>
      <c r="AY138" s="18" t="s">
        <v>208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8" t="s">
        <v>80</v>
      </c>
      <c r="BK138" s="144">
        <f>ROUND(I138*H138,2)</f>
        <v>0</v>
      </c>
      <c r="BL138" s="18" t="s">
        <v>112</v>
      </c>
      <c r="BM138" s="143" t="s">
        <v>692</v>
      </c>
    </row>
    <row r="139" spans="2:47" s="1" customFormat="1" ht="12">
      <c r="B139" s="33"/>
      <c r="D139" s="145" t="s">
        <v>218</v>
      </c>
      <c r="F139" s="146" t="s">
        <v>948</v>
      </c>
      <c r="I139" s="147"/>
      <c r="L139" s="33"/>
      <c r="M139" s="148"/>
      <c r="T139" s="54"/>
      <c r="AT139" s="18" t="s">
        <v>218</v>
      </c>
      <c r="AU139" s="18" t="s">
        <v>74</v>
      </c>
    </row>
    <row r="140" spans="2:65" s="1" customFormat="1" ht="16.5" customHeight="1">
      <c r="B140" s="33"/>
      <c r="C140" s="132" t="s">
        <v>74</v>
      </c>
      <c r="D140" s="132" t="s">
        <v>212</v>
      </c>
      <c r="E140" s="133" t="s">
        <v>949</v>
      </c>
      <c r="F140" s="134" t="s">
        <v>950</v>
      </c>
      <c r="G140" s="135" t="s">
        <v>635</v>
      </c>
      <c r="H140" s="136">
        <v>1.8</v>
      </c>
      <c r="I140" s="137"/>
      <c r="J140" s="138">
        <f>ROUND(I140*H140,2)</f>
        <v>0</v>
      </c>
      <c r="K140" s="134" t="s">
        <v>19</v>
      </c>
      <c r="L140" s="33"/>
      <c r="M140" s="139" t="s">
        <v>19</v>
      </c>
      <c r="N140" s="140" t="s">
        <v>45</v>
      </c>
      <c r="P140" s="141">
        <f>O140*H140</f>
        <v>0</v>
      </c>
      <c r="Q140" s="141">
        <v>0</v>
      </c>
      <c r="R140" s="141">
        <f>Q140*H140</f>
        <v>0</v>
      </c>
      <c r="S140" s="141">
        <v>0</v>
      </c>
      <c r="T140" s="142">
        <f>S140*H140</f>
        <v>0</v>
      </c>
      <c r="AR140" s="143" t="s">
        <v>112</v>
      </c>
      <c r="AT140" s="143" t="s">
        <v>212</v>
      </c>
      <c r="AU140" s="143" t="s">
        <v>74</v>
      </c>
      <c r="AY140" s="18" t="s">
        <v>208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8" t="s">
        <v>80</v>
      </c>
      <c r="BK140" s="144">
        <f>ROUND(I140*H140,2)</f>
        <v>0</v>
      </c>
      <c r="BL140" s="18" t="s">
        <v>112</v>
      </c>
      <c r="BM140" s="143" t="s">
        <v>696</v>
      </c>
    </row>
    <row r="141" spans="2:47" s="1" customFormat="1" ht="12">
      <c r="B141" s="33"/>
      <c r="D141" s="145" t="s">
        <v>218</v>
      </c>
      <c r="F141" s="146" t="s">
        <v>950</v>
      </c>
      <c r="I141" s="147"/>
      <c r="L141" s="33"/>
      <c r="M141" s="148"/>
      <c r="T141" s="54"/>
      <c r="AT141" s="18" t="s">
        <v>218</v>
      </c>
      <c r="AU141" s="18" t="s">
        <v>74</v>
      </c>
    </row>
    <row r="142" spans="2:65" s="1" customFormat="1" ht="16.5" customHeight="1">
      <c r="B142" s="33"/>
      <c r="C142" s="132" t="s">
        <v>74</v>
      </c>
      <c r="D142" s="132" t="s">
        <v>212</v>
      </c>
      <c r="E142" s="133" t="s">
        <v>689</v>
      </c>
      <c r="F142" s="134" t="s">
        <v>951</v>
      </c>
      <c r="G142" s="135" t="s">
        <v>654</v>
      </c>
      <c r="H142" s="136">
        <v>2.4</v>
      </c>
      <c r="I142" s="137"/>
      <c r="J142" s="138">
        <f>ROUND(I142*H142,2)</f>
        <v>0</v>
      </c>
      <c r="K142" s="134" t="s">
        <v>19</v>
      </c>
      <c r="L142" s="33"/>
      <c r="M142" s="139" t="s">
        <v>19</v>
      </c>
      <c r="N142" s="140" t="s">
        <v>45</v>
      </c>
      <c r="P142" s="141">
        <f>O142*H142</f>
        <v>0</v>
      </c>
      <c r="Q142" s="141">
        <v>0</v>
      </c>
      <c r="R142" s="141">
        <f>Q142*H142</f>
        <v>0</v>
      </c>
      <c r="S142" s="141">
        <v>0</v>
      </c>
      <c r="T142" s="142">
        <f>S142*H142</f>
        <v>0</v>
      </c>
      <c r="AR142" s="143" t="s">
        <v>112</v>
      </c>
      <c r="AT142" s="143" t="s">
        <v>212</v>
      </c>
      <c r="AU142" s="143" t="s">
        <v>74</v>
      </c>
      <c r="AY142" s="18" t="s">
        <v>208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8" t="s">
        <v>80</v>
      </c>
      <c r="BK142" s="144">
        <f>ROUND(I142*H142,2)</f>
        <v>0</v>
      </c>
      <c r="BL142" s="18" t="s">
        <v>112</v>
      </c>
      <c r="BM142" s="143" t="s">
        <v>661</v>
      </c>
    </row>
    <row r="143" spans="2:47" s="1" customFormat="1" ht="12">
      <c r="B143" s="33"/>
      <c r="D143" s="145" t="s">
        <v>218</v>
      </c>
      <c r="F143" s="146" t="s">
        <v>951</v>
      </c>
      <c r="I143" s="147"/>
      <c r="L143" s="33"/>
      <c r="M143" s="148"/>
      <c r="T143" s="54"/>
      <c r="AT143" s="18" t="s">
        <v>218</v>
      </c>
      <c r="AU143" s="18" t="s">
        <v>74</v>
      </c>
    </row>
    <row r="144" spans="2:65" s="1" customFormat="1" ht="16.5" customHeight="1">
      <c r="B144" s="33"/>
      <c r="C144" s="132" t="s">
        <v>74</v>
      </c>
      <c r="D144" s="132" t="s">
        <v>212</v>
      </c>
      <c r="E144" s="133" t="s">
        <v>952</v>
      </c>
      <c r="F144" s="134" t="s">
        <v>953</v>
      </c>
      <c r="G144" s="135" t="s">
        <v>654</v>
      </c>
      <c r="H144" s="136">
        <v>7.2</v>
      </c>
      <c r="I144" s="137"/>
      <c r="J144" s="138">
        <f>ROUND(I144*H144,2)</f>
        <v>0</v>
      </c>
      <c r="K144" s="134" t="s">
        <v>19</v>
      </c>
      <c r="L144" s="33"/>
      <c r="M144" s="139" t="s">
        <v>19</v>
      </c>
      <c r="N144" s="140" t="s">
        <v>45</v>
      </c>
      <c r="P144" s="141">
        <f>O144*H144</f>
        <v>0</v>
      </c>
      <c r="Q144" s="141">
        <v>0</v>
      </c>
      <c r="R144" s="141">
        <f>Q144*H144</f>
        <v>0</v>
      </c>
      <c r="S144" s="141">
        <v>0</v>
      </c>
      <c r="T144" s="142">
        <f>S144*H144</f>
        <v>0</v>
      </c>
      <c r="AR144" s="143" t="s">
        <v>112</v>
      </c>
      <c r="AT144" s="143" t="s">
        <v>212</v>
      </c>
      <c r="AU144" s="143" t="s">
        <v>74</v>
      </c>
      <c r="AY144" s="18" t="s">
        <v>208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8" t="s">
        <v>80</v>
      </c>
      <c r="BK144" s="144">
        <f>ROUND(I144*H144,2)</f>
        <v>0</v>
      </c>
      <c r="BL144" s="18" t="s">
        <v>112</v>
      </c>
      <c r="BM144" s="143" t="s">
        <v>954</v>
      </c>
    </row>
    <row r="145" spans="2:47" s="1" customFormat="1" ht="12">
      <c r="B145" s="33"/>
      <c r="D145" s="145" t="s">
        <v>218</v>
      </c>
      <c r="F145" s="146" t="s">
        <v>953</v>
      </c>
      <c r="I145" s="147"/>
      <c r="L145" s="33"/>
      <c r="M145" s="148"/>
      <c r="T145" s="54"/>
      <c r="AT145" s="18" t="s">
        <v>218</v>
      </c>
      <c r="AU145" s="18" t="s">
        <v>74</v>
      </c>
    </row>
    <row r="146" spans="2:65" s="1" customFormat="1" ht="16.5" customHeight="1">
      <c r="B146" s="33"/>
      <c r="C146" s="132" t="s">
        <v>74</v>
      </c>
      <c r="D146" s="132" t="s">
        <v>212</v>
      </c>
      <c r="E146" s="133" t="s">
        <v>955</v>
      </c>
      <c r="F146" s="134" t="s">
        <v>956</v>
      </c>
      <c r="G146" s="135" t="s">
        <v>654</v>
      </c>
      <c r="H146" s="136">
        <v>39</v>
      </c>
      <c r="I146" s="137"/>
      <c r="J146" s="138">
        <f>ROUND(I146*H146,2)</f>
        <v>0</v>
      </c>
      <c r="K146" s="134" t="s">
        <v>19</v>
      </c>
      <c r="L146" s="33"/>
      <c r="M146" s="139" t="s">
        <v>19</v>
      </c>
      <c r="N146" s="140" t="s">
        <v>45</v>
      </c>
      <c r="P146" s="141">
        <f>O146*H146</f>
        <v>0</v>
      </c>
      <c r="Q146" s="141">
        <v>0</v>
      </c>
      <c r="R146" s="141">
        <f>Q146*H146</f>
        <v>0</v>
      </c>
      <c r="S146" s="141">
        <v>0</v>
      </c>
      <c r="T146" s="142">
        <f>S146*H146</f>
        <v>0</v>
      </c>
      <c r="AR146" s="143" t="s">
        <v>112</v>
      </c>
      <c r="AT146" s="143" t="s">
        <v>212</v>
      </c>
      <c r="AU146" s="143" t="s">
        <v>74</v>
      </c>
      <c r="AY146" s="18" t="s">
        <v>208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8" t="s">
        <v>80</v>
      </c>
      <c r="BK146" s="144">
        <f>ROUND(I146*H146,2)</f>
        <v>0</v>
      </c>
      <c r="BL146" s="18" t="s">
        <v>112</v>
      </c>
      <c r="BM146" s="143" t="s">
        <v>957</v>
      </c>
    </row>
    <row r="147" spans="2:47" s="1" customFormat="1" ht="12">
      <c r="B147" s="33"/>
      <c r="D147" s="145" t="s">
        <v>218</v>
      </c>
      <c r="F147" s="146" t="s">
        <v>956</v>
      </c>
      <c r="I147" s="147"/>
      <c r="L147" s="33"/>
      <c r="M147" s="148"/>
      <c r="T147" s="54"/>
      <c r="AT147" s="18" t="s">
        <v>218</v>
      </c>
      <c r="AU147" s="18" t="s">
        <v>74</v>
      </c>
    </row>
    <row r="148" spans="2:65" s="1" customFormat="1" ht="16.5" customHeight="1">
      <c r="B148" s="33"/>
      <c r="C148" s="132" t="s">
        <v>74</v>
      </c>
      <c r="D148" s="132" t="s">
        <v>212</v>
      </c>
      <c r="E148" s="133" t="s">
        <v>693</v>
      </c>
      <c r="F148" s="134" t="s">
        <v>958</v>
      </c>
      <c r="G148" s="135" t="s">
        <v>959</v>
      </c>
      <c r="H148" s="136">
        <v>7.5</v>
      </c>
      <c r="I148" s="137"/>
      <c r="J148" s="138">
        <f>ROUND(I148*H148,2)</f>
        <v>0</v>
      </c>
      <c r="K148" s="134" t="s">
        <v>19</v>
      </c>
      <c r="L148" s="33"/>
      <c r="M148" s="139" t="s">
        <v>19</v>
      </c>
      <c r="N148" s="140" t="s">
        <v>45</v>
      </c>
      <c r="P148" s="141">
        <f>O148*H148</f>
        <v>0</v>
      </c>
      <c r="Q148" s="141">
        <v>0</v>
      </c>
      <c r="R148" s="141">
        <f>Q148*H148</f>
        <v>0</v>
      </c>
      <c r="S148" s="141">
        <v>0</v>
      </c>
      <c r="T148" s="142">
        <f>S148*H148</f>
        <v>0</v>
      </c>
      <c r="AR148" s="143" t="s">
        <v>112</v>
      </c>
      <c r="AT148" s="143" t="s">
        <v>212</v>
      </c>
      <c r="AU148" s="143" t="s">
        <v>74</v>
      </c>
      <c r="AY148" s="18" t="s">
        <v>208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8" t="s">
        <v>80</v>
      </c>
      <c r="BK148" s="144">
        <f>ROUND(I148*H148,2)</f>
        <v>0</v>
      </c>
      <c r="BL148" s="18" t="s">
        <v>112</v>
      </c>
      <c r="BM148" s="143" t="s">
        <v>594</v>
      </c>
    </row>
    <row r="149" spans="2:47" s="1" customFormat="1" ht="12">
      <c r="B149" s="33"/>
      <c r="D149" s="145" t="s">
        <v>218</v>
      </c>
      <c r="F149" s="146" t="s">
        <v>958</v>
      </c>
      <c r="I149" s="147"/>
      <c r="L149" s="33"/>
      <c r="M149" s="148"/>
      <c r="T149" s="54"/>
      <c r="AT149" s="18" t="s">
        <v>218</v>
      </c>
      <c r="AU149" s="18" t="s">
        <v>74</v>
      </c>
    </row>
    <row r="150" spans="2:65" s="1" customFormat="1" ht="16.5" customHeight="1">
      <c r="B150" s="33"/>
      <c r="C150" s="132" t="s">
        <v>74</v>
      </c>
      <c r="D150" s="132" t="s">
        <v>212</v>
      </c>
      <c r="E150" s="133" t="s">
        <v>960</v>
      </c>
      <c r="F150" s="134" t="s">
        <v>961</v>
      </c>
      <c r="G150" s="135" t="s">
        <v>654</v>
      </c>
      <c r="H150" s="136">
        <v>25.8</v>
      </c>
      <c r="I150" s="137"/>
      <c r="J150" s="138">
        <f>ROUND(I150*H150,2)</f>
        <v>0</v>
      </c>
      <c r="K150" s="134" t="s">
        <v>19</v>
      </c>
      <c r="L150" s="33"/>
      <c r="M150" s="139" t="s">
        <v>19</v>
      </c>
      <c r="N150" s="140" t="s">
        <v>45</v>
      </c>
      <c r="P150" s="141">
        <f>O150*H150</f>
        <v>0</v>
      </c>
      <c r="Q150" s="141">
        <v>0</v>
      </c>
      <c r="R150" s="141">
        <f>Q150*H150</f>
        <v>0</v>
      </c>
      <c r="S150" s="141">
        <v>0</v>
      </c>
      <c r="T150" s="142">
        <f>S150*H150</f>
        <v>0</v>
      </c>
      <c r="AR150" s="143" t="s">
        <v>112</v>
      </c>
      <c r="AT150" s="143" t="s">
        <v>212</v>
      </c>
      <c r="AU150" s="143" t="s">
        <v>74</v>
      </c>
      <c r="AY150" s="18" t="s">
        <v>208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8" t="s">
        <v>80</v>
      </c>
      <c r="BK150" s="144">
        <f>ROUND(I150*H150,2)</f>
        <v>0</v>
      </c>
      <c r="BL150" s="18" t="s">
        <v>112</v>
      </c>
      <c r="BM150" s="143" t="s">
        <v>211</v>
      </c>
    </row>
    <row r="151" spans="2:47" s="1" customFormat="1" ht="12">
      <c r="B151" s="33"/>
      <c r="D151" s="145" t="s">
        <v>218</v>
      </c>
      <c r="F151" s="146" t="s">
        <v>961</v>
      </c>
      <c r="I151" s="147"/>
      <c r="L151" s="33"/>
      <c r="M151" s="148"/>
      <c r="T151" s="54"/>
      <c r="AT151" s="18" t="s">
        <v>218</v>
      </c>
      <c r="AU151" s="18" t="s">
        <v>74</v>
      </c>
    </row>
    <row r="152" spans="2:65" s="1" customFormat="1" ht="16.5" customHeight="1">
      <c r="B152" s="33"/>
      <c r="C152" s="132" t="s">
        <v>74</v>
      </c>
      <c r="D152" s="132" t="s">
        <v>212</v>
      </c>
      <c r="E152" s="133" t="s">
        <v>697</v>
      </c>
      <c r="F152" s="134" t="s">
        <v>701</v>
      </c>
      <c r="G152" s="135" t="s">
        <v>654</v>
      </c>
      <c r="H152" s="136">
        <v>11.4</v>
      </c>
      <c r="I152" s="137"/>
      <c r="J152" s="138">
        <f>ROUND(I152*H152,2)</f>
        <v>0</v>
      </c>
      <c r="K152" s="134" t="s">
        <v>19</v>
      </c>
      <c r="L152" s="33"/>
      <c r="M152" s="139" t="s">
        <v>19</v>
      </c>
      <c r="N152" s="140" t="s">
        <v>45</v>
      </c>
      <c r="P152" s="141">
        <f>O152*H152</f>
        <v>0</v>
      </c>
      <c r="Q152" s="141">
        <v>0</v>
      </c>
      <c r="R152" s="141">
        <f>Q152*H152</f>
        <v>0</v>
      </c>
      <c r="S152" s="141">
        <v>0</v>
      </c>
      <c r="T152" s="142">
        <f>S152*H152</f>
        <v>0</v>
      </c>
      <c r="AR152" s="143" t="s">
        <v>112</v>
      </c>
      <c r="AT152" s="143" t="s">
        <v>212</v>
      </c>
      <c r="AU152" s="143" t="s">
        <v>74</v>
      </c>
      <c r="AY152" s="18" t="s">
        <v>208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8" t="s">
        <v>80</v>
      </c>
      <c r="BK152" s="144">
        <f>ROUND(I152*H152,2)</f>
        <v>0</v>
      </c>
      <c r="BL152" s="18" t="s">
        <v>112</v>
      </c>
      <c r="BM152" s="143" t="s">
        <v>607</v>
      </c>
    </row>
    <row r="153" spans="2:47" s="1" customFormat="1" ht="12">
      <c r="B153" s="33"/>
      <c r="D153" s="145" t="s">
        <v>218</v>
      </c>
      <c r="F153" s="146" t="s">
        <v>701</v>
      </c>
      <c r="I153" s="147"/>
      <c r="L153" s="33"/>
      <c r="M153" s="148"/>
      <c r="T153" s="54"/>
      <c r="AT153" s="18" t="s">
        <v>218</v>
      </c>
      <c r="AU153" s="18" t="s">
        <v>74</v>
      </c>
    </row>
    <row r="154" spans="2:65" s="1" customFormat="1" ht="16.5" customHeight="1">
      <c r="B154" s="33"/>
      <c r="C154" s="132" t="s">
        <v>74</v>
      </c>
      <c r="D154" s="132" t="s">
        <v>212</v>
      </c>
      <c r="E154" s="133" t="s">
        <v>962</v>
      </c>
      <c r="F154" s="134" t="s">
        <v>963</v>
      </c>
      <c r="G154" s="135" t="s">
        <v>654</v>
      </c>
      <c r="H154" s="136">
        <v>2.4</v>
      </c>
      <c r="I154" s="137"/>
      <c r="J154" s="138">
        <f>ROUND(I154*H154,2)</f>
        <v>0</v>
      </c>
      <c r="K154" s="134" t="s">
        <v>19</v>
      </c>
      <c r="L154" s="33"/>
      <c r="M154" s="139" t="s">
        <v>19</v>
      </c>
      <c r="N154" s="140" t="s">
        <v>45</v>
      </c>
      <c r="P154" s="141">
        <f>O154*H154</f>
        <v>0</v>
      </c>
      <c r="Q154" s="141">
        <v>0</v>
      </c>
      <c r="R154" s="141">
        <f>Q154*H154</f>
        <v>0</v>
      </c>
      <c r="S154" s="141">
        <v>0</v>
      </c>
      <c r="T154" s="142">
        <f>S154*H154</f>
        <v>0</v>
      </c>
      <c r="AR154" s="143" t="s">
        <v>112</v>
      </c>
      <c r="AT154" s="143" t="s">
        <v>212</v>
      </c>
      <c r="AU154" s="143" t="s">
        <v>74</v>
      </c>
      <c r="AY154" s="18" t="s">
        <v>208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8" t="s">
        <v>80</v>
      </c>
      <c r="BK154" s="144">
        <f>ROUND(I154*H154,2)</f>
        <v>0</v>
      </c>
      <c r="BL154" s="18" t="s">
        <v>112</v>
      </c>
      <c r="BM154" s="143" t="s">
        <v>964</v>
      </c>
    </row>
    <row r="155" spans="2:47" s="1" customFormat="1" ht="12">
      <c r="B155" s="33"/>
      <c r="D155" s="145" t="s">
        <v>218</v>
      </c>
      <c r="F155" s="146" t="s">
        <v>963</v>
      </c>
      <c r="I155" s="147"/>
      <c r="L155" s="33"/>
      <c r="M155" s="148"/>
      <c r="T155" s="54"/>
      <c r="AT155" s="18" t="s">
        <v>218</v>
      </c>
      <c r="AU155" s="18" t="s">
        <v>74</v>
      </c>
    </row>
    <row r="156" spans="2:65" s="1" customFormat="1" ht="16.5" customHeight="1">
      <c r="B156" s="33"/>
      <c r="C156" s="132" t="s">
        <v>74</v>
      </c>
      <c r="D156" s="132" t="s">
        <v>212</v>
      </c>
      <c r="E156" s="133" t="s">
        <v>700</v>
      </c>
      <c r="F156" s="134" t="s">
        <v>965</v>
      </c>
      <c r="G156" s="135" t="s">
        <v>654</v>
      </c>
      <c r="H156" s="136">
        <v>0.3</v>
      </c>
      <c r="I156" s="137"/>
      <c r="J156" s="138">
        <f>ROUND(I156*H156,2)</f>
        <v>0</v>
      </c>
      <c r="K156" s="134" t="s">
        <v>19</v>
      </c>
      <c r="L156" s="33"/>
      <c r="M156" s="139" t="s">
        <v>19</v>
      </c>
      <c r="N156" s="140" t="s">
        <v>45</v>
      </c>
      <c r="P156" s="141">
        <f>O156*H156</f>
        <v>0</v>
      </c>
      <c r="Q156" s="141">
        <v>0</v>
      </c>
      <c r="R156" s="141">
        <f>Q156*H156</f>
        <v>0</v>
      </c>
      <c r="S156" s="141">
        <v>0</v>
      </c>
      <c r="T156" s="142">
        <f>S156*H156</f>
        <v>0</v>
      </c>
      <c r="AR156" s="143" t="s">
        <v>112</v>
      </c>
      <c r="AT156" s="143" t="s">
        <v>212</v>
      </c>
      <c r="AU156" s="143" t="s">
        <v>74</v>
      </c>
      <c r="AY156" s="18" t="s">
        <v>208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8" t="s">
        <v>80</v>
      </c>
      <c r="BK156" s="144">
        <f>ROUND(I156*H156,2)</f>
        <v>0</v>
      </c>
      <c r="BL156" s="18" t="s">
        <v>112</v>
      </c>
      <c r="BM156" s="143" t="s">
        <v>233</v>
      </c>
    </row>
    <row r="157" spans="2:47" s="1" customFormat="1" ht="12">
      <c r="B157" s="33"/>
      <c r="D157" s="145" t="s">
        <v>218</v>
      </c>
      <c r="F157" s="146" t="s">
        <v>965</v>
      </c>
      <c r="I157" s="147"/>
      <c r="L157" s="33"/>
      <c r="M157" s="148"/>
      <c r="T157" s="54"/>
      <c r="AT157" s="18" t="s">
        <v>218</v>
      </c>
      <c r="AU157" s="18" t="s">
        <v>74</v>
      </c>
    </row>
    <row r="158" spans="2:65" s="1" customFormat="1" ht="16.5" customHeight="1">
      <c r="B158" s="33"/>
      <c r="C158" s="132" t="s">
        <v>74</v>
      </c>
      <c r="D158" s="132" t="s">
        <v>212</v>
      </c>
      <c r="E158" s="133" t="s">
        <v>966</v>
      </c>
      <c r="F158" s="134" t="s">
        <v>967</v>
      </c>
      <c r="G158" s="135" t="s">
        <v>635</v>
      </c>
      <c r="H158" s="136">
        <v>0.6</v>
      </c>
      <c r="I158" s="137"/>
      <c r="J158" s="138">
        <f>ROUND(I158*H158,2)</f>
        <v>0</v>
      </c>
      <c r="K158" s="134" t="s">
        <v>19</v>
      </c>
      <c r="L158" s="33"/>
      <c r="M158" s="139" t="s">
        <v>19</v>
      </c>
      <c r="N158" s="140" t="s">
        <v>45</v>
      </c>
      <c r="P158" s="141">
        <f>O158*H158</f>
        <v>0</v>
      </c>
      <c r="Q158" s="141">
        <v>0</v>
      </c>
      <c r="R158" s="141">
        <f>Q158*H158</f>
        <v>0</v>
      </c>
      <c r="S158" s="141">
        <v>0</v>
      </c>
      <c r="T158" s="142">
        <f>S158*H158</f>
        <v>0</v>
      </c>
      <c r="AR158" s="143" t="s">
        <v>112</v>
      </c>
      <c r="AT158" s="143" t="s">
        <v>212</v>
      </c>
      <c r="AU158" s="143" t="s">
        <v>74</v>
      </c>
      <c r="AY158" s="18" t="s">
        <v>208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8" t="s">
        <v>80</v>
      </c>
      <c r="BK158" s="144">
        <f>ROUND(I158*H158,2)</f>
        <v>0</v>
      </c>
      <c r="BL158" s="18" t="s">
        <v>112</v>
      </c>
      <c r="BM158" s="143" t="s">
        <v>968</v>
      </c>
    </row>
    <row r="159" spans="2:47" s="1" customFormat="1" ht="12">
      <c r="B159" s="33"/>
      <c r="D159" s="145" t="s">
        <v>218</v>
      </c>
      <c r="F159" s="146" t="s">
        <v>967</v>
      </c>
      <c r="I159" s="147"/>
      <c r="L159" s="33"/>
      <c r="M159" s="148"/>
      <c r="T159" s="54"/>
      <c r="AT159" s="18" t="s">
        <v>218</v>
      </c>
      <c r="AU159" s="18" t="s">
        <v>74</v>
      </c>
    </row>
    <row r="160" spans="2:65" s="1" customFormat="1" ht="16.5" customHeight="1">
      <c r="B160" s="33"/>
      <c r="C160" s="132" t="s">
        <v>74</v>
      </c>
      <c r="D160" s="132" t="s">
        <v>212</v>
      </c>
      <c r="E160" s="133" t="s">
        <v>969</v>
      </c>
      <c r="F160" s="134" t="s">
        <v>970</v>
      </c>
      <c r="G160" s="135" t="s">
        <v>654</v>
      </c>
      <c r="H160" s="136">
        <v>0.3</v>
      </c>
      <c r="I160" s="137"/>
      <c r="J160" s="138">
        <f>ROUND(I160*H160,2)</f>
        <v>0</v>
      </c>
      <c r="K160" s="134" t="s">
        <v>19</v>
      </c>
      <c r="L160" s="33"/>
      <c r="M160" s="139" t="s">
        <v>19</v>
      </c>
      <c r="N160" s="140" t="s">
        <v>45</v>
      </c>
      <c r="P160" s="141">
        <f>O160*H160</f>
        <v>0</v>
      </c>
      <c r="Q160" s="141">
        <v>0</v>
      </c>
      <c r="R160" s="141">
        <f>Q160*H160</f>
        <v>0</v>
      </c>
      <c r="S160" s="141">
        <v>0</v>
      </c>
      <c r="T160" s="142">
        <f>S160*H160</f>
        <v>0</v>
      </c>
      <c r="AR160" s="143" t="s">
        <v>112</v>
      </c>
      <c r="AT160" s="143" t="s">
        <v>212</v>
      </c>
      <c r="AU160" s="143" t="s">
        <v>74</v>
      </c>
      <c r="AY160" s="18" t="s">
        <v>208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8" t="s">
        <v>80</v>
      </c>
      <c r="BK160" s="144">
        <f>ROUND(I160*H160,2)</f>
        <v>0</v>
      </c>
      <c r="BL160" s="18" t="s">
        <v>112</v>
      </c>
      <c r="BM160" s="143" t="s">
        <v>971</v>
      </c>
    </row>
    <row r="161" spans="2:47" s="1" customFormat="1" ht="12">
      <c r="B161" s="33"/>
      <c r="D161" s="145" t="s">
        <v>218</v>
      </c>
      <c r="F161" s="146" t="s">
        <v>970</v>
      </c>
      <c r="I161" s="147"/>
      <c r="L161" s="33"/>
      <c r="M161" s="148"/>
      <c r="T161" s="54"/>
      <c r="AT161" s="18" t="s">
        <v>218</v>
      </c>
      <c r="AU161" s="18" t="s">
        <v>74</v>
      </c>
    </row>
    <row r="162" spans="2:47" s="1" customFormat="1" ht="39">
      <c r="B162" s="33"/>
      <c r="D162" s="145" t="s">
        <v>418</v>
      </c>
      <c r="F162" s="181" t="s">
        <v>972</v>
      </c>
      <c r="I162" s="147"/>
      <c r="L162" s="33"/>
      <c r="M162" s="182"/>
      <c r="N162" s="183"/>
      <c r="O162" s="183"/>
      <c r="P162" s="183"/>
      <c r="Q162" s="183"/>
      <c r="R162" s="183"/>
      <c r="S162" s="183"/>
      <c r="T162" s="184"/>
      <c r="AT162" s="18" t="s">
        <v>418</v>
      </c>
      <c r="AU162" s="18" t="s">
        <v>74</v>
      </c>
    </row>
    <row r="163" spans="2:12" s="1" customFormat="1" ht="6.95" customHeight="1">
      <c r="B163" s="42"/>
      <c r="C163" s="43"/>
      <c r="D163" s="43"/>
      <c r="E163" s="43"/>
      <c r="F163" s="43"/>
      <c r="G163" s="43"/>
      <c r="H163" s="43"/>
      <c r="I163" s="43"/>
      <c r="J163" s="43"/>
      <c r="K163" s="43"/>
      <c r="L163" s="33"/>
    </row>
  </sheetData>
  <sheetProtection algorithmName="SHA-512" hashValue="jR2ukgKYB+fIQwboOcg+IiZh0wbEJXHYKNuZ6yrciG2M7ho6Pja9lU+1XLpCypsL0fepxQTrXt0nfhSD7Yknug==" saltValue="o/yZl2saJ3mL96EXVC7TUi6SZNAfzAStLsGKS0dvHOoSJoIDsg8wxBBiJbOx25zsYStj66xfLPdhiOy5Ibkfqg==" spinCount="100000" sheet="1" objects="1" scenarios="1" formatColumns="0" formatRows="0" autoFilter="0"/>
  <autoFilter ref="C90:K162"/>
  <mergeCells count="15">
    <mergeCell ref="E77:H77"/>
    <mergeCell ref="E81:H81"/>
    <mergeCell ref="E79:H79"/>
    <mergeCell ref="E83:H83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2:BM10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164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171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2" t="str">
        <f>'Rekapitulace stavby'!K6</f>
        <v>Přístavba objektu SOŠ a SOU Kladno</v>
      </c>
      <c r="F7" s="333"/>
      <c r="G7" s="333"/>
      <c r="H7" s="333"/>
      <c r="L7" s="21"/>
    </row>
    <row r="8" spans="2:12" ht="12.75">
      <c r="B8" s="21"/>
      <c r="D8" s="28" t="s">
        <v>172</v>
      </c>
      <c r="L8" s="21"/>
    </row>
    <row r="9" spans="2:12" ht="16.5" customHeight="1">
      <c r="B9" s="21"/>
      <c r="E9" s="332" t="s">
        <v>1576</v>
      </c>
      <c r="F9" s="310"/>
      <c r="G9" s="310"/>
      <c r="H9" s="310"/>
      <c r="L9" s="21"/>
    </row>
    <row r="10" spans="2:12" ht="12" customHeight="1">
      <c r="B10" s="21"/>
      <c r="D10" s="28" t="s">
        <v>174</v>
      </c>
      <c r="L10" s="21"/>
    </row>
    <row r="11" spans="2:12" s="1" customFormat="1" ht="16.5" customHeight="1">
      <c r="B11" s="33"/>
      <c r="E11" s="319" t="s">
        <v>175</v>
      </c>
      <c r="F11" s="334"/>
      <c r="G11" s="334"/>
      <c r="H11" s="334"/>
      <c r="L11" s="33"/>
    </row>
    <row r="12" spans="2:12" s="1" customFormat="1" ht="12" customHeight="1">
      <c r="B12" s="33"/>
      <c r="D12" s="28" t="s">
        <v>892</v>
      </c>
      <c r="L12" s="33"/>
    </row>
    <row r="13" spans="2:12" s="1" customFormat="1" ht="16.5" customHeight="1">
      <c r="B13" s="33"/>
      <c r="E13" s="311" t="s">
        <v>4008</v>
      </c>
      <c r="F13" s="334"/>
      <c r="G13" s="334"/>
      <c r="H13" s="334"/>
      <c r="L13" s="33"/>
    </row>
    <row r="14" spans="2:12" s="1" customFormat="1" ht="12">
      <c r="B14" s="33"/>
      <c r="L14" s="33"/>
    </row>
    <row r="15" spans="2:12" s="1" customFormat="1" ht="12" customHeight="1">
      <c r="B15" s="33"/>
      <c r="D15" s="28" t="s">
        <v>18</v>
      </c>
      <c r="F15" s="26" t="s">
        <v>19</v>
      </c>
      <c r="I15" s="28" t="s">
        <v>20</v>
      </c>
      <c r="J15" s="26" t="s">
        <v>19</v>
      </c>
      <c r="L15" s="33"/>
    </row>
    <row r="16" spans="2:12" s="1" customFormat="1" ht="12" customHeight="1">
      <c r="B16" s="33"/>
      <c r="D16" s="28" t="s">
        <v>21</v>
      </c>
      <c r="F16" s="26" t="s">
        <v>22</v>
      </c>
      <c r="I16" s="28" t="s">
        <v>23</v>
      </c>
      <c r="J16" s="50" t="str">
        <f>'Rekapitulace stavby'!AN8</f>
        <v>19. 9. 2023</v>
      </c>
      <c r="L16" s="33"/>
    </row>
    <row r="17" spans="2:12" s="1" customFormat="1" ht="10.9" customHeight="1">
      <c r="B17" s="33"/>
      <c r="L17" s="33"/>
    </row>
    <row r="18" spans="2:12" s="1" customFormat="1" ht="12" customHeight="1">
      <c r="B18" s="33"/>
      <c r="D18" s="28" t="s">
        <v>25</v>
      </c>
      <c r="I18" s="28" t="s">
        <v>26</v>
      </c>
      <c r="J18" s="26" t="s">
        <v>19</v>
      </c>
      <c r="L18" s="33"/>
    </row>
    <row r="19" spans="2:12" s="1" customFormat="1" ht="18" customHeight="1">
      <c r="B19" s="33"/>
      <c r="E19" s="26" t="s">
        <v>27</v>
      </c>
      <c r="I19" s="28" t="s">
        <v>28</v>
      </c>
      <c r="J19" s="26" t="s">
        <v>19</v>
      </c>
      <c r="L19" s="33"/>
    </row>
    <row r="20" spans="2:12" s="1" customFormat="1" ht="6.95" customHeight="1">
      <c r="B20" s="33"/>
      <c r="L20" s="33"/>
    </row>
    <row r="21" spans="2:12" s="1" customFormat="1" ht="12" customHeight="1">
      <c r="B21" s="33"/>
      <c r="D21" s="28" t="s">
        <v>29</v>
      </c>
      <c r="I21" s="28" t="s">
        <v>26</v>
      </c>
      <c r="J21" s="29" t="str">
        <f>'Rekapitulace stavby'!AN13</f>
        <v>Vyplň údaj</v>
      </c>
      <c r="L21" s="33"/>
    </row>
    <row r="22" spans="2:12" s="1" customFormat="1" ht="18" customHeight="1">
      <c r="B22" s="33"/>
      <c r="E22" s="335" t="str">
        <f>'Rekapitulace stavby'!E14</f>
        <v>Vyplň údaj</v>
      </c>
      <c r="F22" s="324"/>
      <c r="G22" s="324"/>
      <c r="H22" s="324"/>
      <c r="I22" s="28" t="s">
        <v>28</v>
      </c>
      <c r="J22" s="29" t="str">
        <f>'Rekapitulace stavby'!AN14</f>
        <v>Vyplň údaj</v>
      </c>
      <c r="L22" s="33"/>
    </row>
    <row r="23" spans="2:12" s="1" customFormat="1" ht="6.95" customHeight="1">
      <c r="B23" s="33"/>
      <c r="L23" s="33"/>
    </row>
    <row r="24" spans="2:12" s="1" customFormat="1" ht="12" customHeight="1">
      <c r="B24" s="33"/>
      <c r="D24" s="28" t="s">
        <v>31</v>
      </c>
      <c r="I24" s="28" t="s">
        <v>26</v>
      </c>
      <c r="J24" s="26" t="s">
        <v>32</v>
      </c>
      <c r="L24" s="33"/>
    </row>
    <row r="25" spans="2:12" s="1" customFormat="1" ht="18" customHeight="1">
      <c r="B25" s="33"/>
      <c r="E25" s="26" t="s">
        <v>33</v>
      </c>
      <c r="I25" s="28" t="s">
        <v>28</v>
      </c>
      <c r="J25" s="26" t="s">
        <v>34</v>
      </c>
      <c r="L25" s="33"/>
    </row>
    <row r="26" spans="2:12" s="1" customFormat="1" ht="6.95" customHeight="1">
      <c r="B26" s="33"/>
      <c r="L26" s="33"/>
    </row>
    <row r="27" spans="2:12" s="1" customFormat="1" ht="12" customHeight="1">
      <c r="B27" s="33"/>
      <c r="D27" s="28" t="s">
        <v>36</v>
      </c>
      <c r="I27" s="28" t="s">
        <v>26</v>
      </c>
      <c r="J27" s="26" t="s">
        <v>19</v>
      </c>
      <c r="L27" s="33"/>
    </row>
    <row r="28" spans="2:12" s="1" customFormat="1" ht="18" customHeight="1">
      <c r="B28" s="33"/>
      <c r="E28" s="26" t="s">
        <v>37</v>
      </c>
      <c r="I28" s="28" t="s">
        <v>28</v>
      </c>
      <c r="J28" s="26" t="s">
        <v>19</v>
      </c>
      <c r="L28" s="33"/>
    </row>
    <row r="29" spans="2:12" s="1" customFormat="1" ht="6.95" customHeight="1">
      <c r="B29" s="33"/>
      <c r="L29" s="33"/>
    </row>
    <row r="30" spans="2:12" s="1" customFormat="1" ht="12" customHeight="1">
      <c r="B30" s="33"/>
      <c r="D30" s="28" t="s">
        <v>38</v>
      </c>
      <c r="L30" s="33"/>
    </row>
    <row r="31" spans="2:12" s="7" customFormat="1" ht="143.25" customHeight="1">
      <c r="B31" s="92"/>
      <c r="E31" s="328" t="s">
        <v>39</v>
      </c>
      <c r="F31" s="328"/>
      <c r="G31" s="328"/>
      <c r="H31" s="328"/>
      <c r="L31" s="92"/>
    </row>
    <row r="32" spans="2:12" s="1" customFormat="1" ht="6.95" customHeight="1">
      <c r="B32" s="33"/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25.35" customHeight="1">
      <c r="B34" s="33"/>
      <c r="D34" s="93" t="s">
        <v>40</v>
      </c>
      <c r="J34" s="64">
        <f>ROUND(J91,2)</f>
        <v>0</v>
      </c>
      <c r="L34" s="33"/>
    </row>
    <row r="35" spans="2:12" s="1" customFormat="1" ht="6.95" customHeight="1">
      <c r="B35" s="33"/>
      <c r="D35" s="51"/>
      <c r="E35" s="51"/>
      <c r="F35" s="51"/>
      <c r="G35" s="51"/>
      <c r="H35" s="51"/>
      <c r="I35" s="51"/>
      <c r="J35" s="51"/>
      <c r="K35" s="51"/>
      <c r="L35" s="33"/>
    </row>
    <row r="36" spans="2:12" s="1" customFormat="1" ht="14.45" customHeight="1">
      <c r="B36" s="33"/>
      <c r="F36" s="36" t="s">
        <v>42</v>
      </c>
      <c r="I36" s="36" t="s">
        <v>41</v>
      </c>
      <c r="J36" s="36" t="s">
        <v>43</v>
      </c>
      <c r="L36" s="33"/>
    </row>
    <row r="37" spans="2:12" s="1" customFormat="1" ht="14.45" customHeight="1">
      <c r="B37" s="33"/>
      <c r="D37" s="53" t="s">
        <v>44</v>
      </c>
      <c r="E37" s="28" t="s">
        <v>45</v>
      </c>
      <c r="F37" s="83">
        <f>ROUND((SUM(BE91:BE104)),2)</f>
        <v>0</v>
      </c>
      <c r="I37" s="94">
        <v>0.21</v>
      </c>
      <c r="J37" s="83">
        <f>ROUND(((SUM(BE91:BE104))*I37),2)</f>
        <v>0</v>
      </c>
      <c r="L37" s="33"/>
    </row>
    <row r="38" spans="2:12" s="1" customFormat="1" ht="14.45" customHeight="1">
      <c r="B38" s="33"/>
      <c r="E38" s="28" t="s">
        <v>46</v>
      </c>
      <c r="F38" s="83">
        <f>ROUND((SUM(BF91:BF104)),2)</f>
        <v>0</v>
      </c>
      <c r="I38" s="94">
        <v>0.12</v>
      </c>
      <c r="J38" s="83">
        <f>ROUND(((SUM(BF91:BF104))*I38),2)</f>
        <v>0</v>
      </c>
      <c r="L38" s="33"/>
    </row>
    <row r="39" spans="2:12" s="1" customFormat="1" ht="14.45" customHeight="1" hidden="1">
      <c r="B39" s="33"/>
      <c r="E39" s="28" t="s">
        <v>47</v>
      </c>
      <c r="F39" s="83">
        <f>ROUND((SUM(BG91:BG104)),2)</f>
        <v>0</v>
      </c>
      <c r="I39" s="94">
        <v>0.21</v>
      </c>
      <c r="J39" s="83">
        <f>0</f>
        <v>0</v>
      </c>
      <c r="L39" s="33"/>
    </row>
    <row r="40" spans="2:12" s="1" customFormat="1" ht="14.45" customHeight="1" hidden="1">
      <c r="B40" s="33"/>
      <c r="E40" s="28" t="s">
        <v>48</v>
      </c>
      <c r="F40" s="83">
        <f>ROUND((SUM(BH91:BH104)),2)</f>
        <v>0</v>
      </c>
      <c r="I40" s="94">
        <v>0.12</v>
      </c>
      <c r="J40" s="83">
        <f>0</f>
        <v>0</v>
      </c>
      <c r="L40" s="33"/>
    </row>
    <row r="41" spans="2:12" s="1" customFormat="1" ht="14.45" customHeight="1" hidden="1">
      <c r="B41" s="33"/>
      <c r="E41" s="28" t="s">
        <v>49</v>
      </c>
      <c r="F41" s="83">
        <f>ROUND((SUM(BI91:BI104)),2)</f>
        <v>0</v>
      </c>
      <c r="I41" s="94">
        <v>0</v>
      </c>
      <c r="J41" s="83">
        <f>0</f>
        <v>0</v>
      </c>
      <c r="L41" s="33"/>
    </row>
    <row r="42" spans="2:12" s="1" customFormat="1" ht="6.95" customHeight="1">
      <c r="B42" s="33"/>
      <c r="L42" s="33"/>
    </row>
    <row r="43" spans="2:12" s="1" customFormat="1" ht="25.35" customHeight="1">
      <c r="B43" s="33"/>
      <c r="C43" s="95"/>
      <c r="D43" s="96" t="s">
        <v>50</v>
      </c>
      <c r="E43" s="55"/>
      <c r="F43" s="55"/>
      <c r="G43" s="97" t="s">
        <v>51</v>
      </c>
      <c r="H43" s="98" t="s">
        <v>52</v>
      </c>
      <c r="I43" s="55"/>
      <c r="J43" s="99">
        <f>SUM(J34:J41)</f>
        <v>0</v>
      </c>
      <c r="K43" s="100"/>
      <c r="L43" s="33"/>
    </row>
    <row r="44" spans="2:12" s="1" customFormat="1" ht="14.4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3"/>
    </row>
    <row r="48" spans="2:12" s="1" customFormat="1" ht="6.95" customHeight="1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33"/>
    </row>
    <row r="49" spans="2:12" s="1" customFormat="1" ht="24.95" customHeight="1">
      <c r="B49" s="33"/>
      <c r="C49" s="22" t="s">
        <v>178</v>
      </c>
      <c r="L49" s="33"/>
    </row>
    <row r="50" spans="2:12" s="1" customFormat="1" ht="6.95" customHeight="1">
      <c r="B50" s="33"/>
      <c r="L50" s="33"/>
    </row>
    <row r="51" spans="2:12" s="1" customFormat="1" ht="12" customHeight="1">
      <c r="B51" s="33"/>
      <c r="C51" s="28" t="s">
        <v>16</v>
      </c>
      <c r="L51" s="33"/>
    </row>
    <row r="52" spans="2:12" s="1" customFormat="1" ht="16.5" customHeight="1">
      <c r="B52" s="33"/>
      <c r="E52" s="332" t="str">
        <f>E7</f>
        <v>Přístavba objektu SOŠ a SOU Kladno</v>
      </c>
      <c r="F52" s="333"/>
      <c r="G52" s="333"/>
      <c r="H52" s="333"/>
      <c r="L52" s="33"/>
    </row>
    <row r="53" spans="2:12" ht="12" customHeight="1">
      <c r="B53" s="21"/>
      <c r="C53" s="28" t="s">
        <v>172</v>
      </c>
      <c r="L53" s="21"/>
    </row>
    <row r="54" spans="2:12" ht="16.5" customHeight="1">
      <c r="B54" s="21"/>
      <c r="E54" s="332" t="s">
        <v>1576</v>
      </c>
      <c r="F54" s="310"/>
      <c r="G54" s="310"/>
      <c r="H54" s="310"/>
      <c r="L54" s="21"/>
    </row>
    <row r="55" spans="2:12" ht="12" customHeight="1">
      <c r="B55" s="21"/>
      <c r="C55" s="28" t="s">
        <v>174</v>
      </c>
      <c r="L55" s="21"/>
    </row>
    <row r="56" spans="2:12" s="1" customFormat="1" ht="16.5" customHeight="1">
      <c r="B56" s="33"/>
      <c r="E56" s="319" t="s">
        <v>175</v>
      </c>
      <c r="F56" s="334"/>
      <c r="G56" s="334"/>
      <c r="H56" s="334"/>
      <c r="L56" s="33"/>
    </row>
    <row r="57" spans="2:12" s="1" customFormat="1" ht="12" customHeight="1">
      <c r="B57" s="33"/>
      <c r="C57" s="28" t="s">
        <v>892</v>
      </c>
      <c r="L57" s="33"/>
    </row>
    <row r="58" spans="2:12" s="1" customFormat="1" ht="16.5" customHeight="1">
      <c r="B58" s="33"/>
      <c r="E58" s="311" t="str">
        <f>E13</f>
        <v>AV. - Příprava pro AV techniku</v>
      </c>
      <c r="F58" s="334"/>
      <c r="G58" s="334"/>
      <c r="H58" s="334"/>
      <c r="L58" s="33"/>
    </row>
    <row r="59" spans="2:12" s="1" customFormat="1" ht="6.95" customHeight="1">
      <c r="B59" s="33"/>
      <c r="L59" s="33"/>
    </row>
    <row r="60" spans="2:12" s="1" customFormat="1" ht="12" customHeight="1">
      <c r="B60" s="33"/>
      <c r="C60" s="28" t="s">
        <v>21</v>
      </c>
      <c r="F60" s="26" t="str">
        <f>F16</f>
        <v>Kladno</v>
      </c>
      <c r="I60" s="28" t="s">
        <v>23</v>
      </c>
      <c r="J60" s="50" t="str">
        <f>IF(J16="","",J16)</f>
        <v>19. 9. 2023</v>
      </c>
      <c r="L60" s="33"/>
    </row>
    <row r="61" spans="2:12" s="1" customFormat="1" ht="6.95" customHeight="1">
      <c r="B61" s="33"/>
      <c r="L61" s="33"/>
    </row>
    <row r="62" spans="2:12" s="1" customFormat="1" ht="40.15" customHeight="1">
      <c r="B62" s="33"/>
      <c r="C62" s="28" t="s">
        <v>25</v>
      </c>
      <c r="F62" s="26" t="str">
        <f>E19</f>
        <v>SOŠ a SOU Kladno, Nám. E. Beneše 2353, Kladno</v>
      </c>
      <c r="I62" s="28" t="s">
        <v>31</v>
      </c>
      <c r="J62" s="31" t="str">
        <f>E25</f>
        <v>Ateliér Civilista s.r.o., Bratronice 241, 273 63</v>
      </c>
      <c r="L62" s="33"/>
    </row>
    <row r="63" spans="2:12" s="1" customFormat="1" ht="15.2" customHeight="1">
      <c r="B63" s="33"/>
      <c r="C63" s="28" t="s">
        <v>29</v>
      </c>
      <c r="F63" s="26" t="str">
        <f>IF(E22="","",E22)</f>
        <v>Vyplň údaj</v>
      </c>
      <c r="I63" s="28" t="s">
        <v>36</v>
      </c>
      <c r="J63" s="31" t="str">
        <f>E28</f>
        <v xml:space="preserve"> </v>
      </c>
      <c r="L63" s="33"/>
    </row>
    <row r="64" spans="2:12" s="1" customFormat="1" ht="10.35" customHeight="1">
      <c r="B64" s="33"/>
      <c r="L64" s="33"/>
    </row>
    <row r="65" spans="2:12" s="1" customFormat="1" ht="29.25" customHeight="1">
      <c r="B65" s="33"/>
      <c r="C65" s="101" t="s">
        <v>179</v>
      </c>
      <c r="D65" s="95"/>
      <c r="E65" s="95"/>
      <c r="F65" s="95"/>
      <c r="G65" s="95"/>
      <c r="H65" s="95"/>
      <c r="I65" s="95"/>
      <c r="J65" s="102" t="s">
        <v>180</v>
      </c>
      <c r="K65" s="95"/>
      <c r="L65" s="33"/>
    </row>
    <row r="66" spans="2:12" s="1" customFormat="1" ht="10.35" customHeight="1">
      <c r="B66" s="33"/>
      <c r="L66" s="33"/>
    </row>
    <row r="67" spans="2:47" s="1" customFormat="1" ht="22.9" customHeight="1">
      <c r="B67" s="33"/>
      <c r="C67" s="103" t="s">
        <v>72</v>
      </c>
      <c r="J67" s="64">
        <f>J91</f>
        <v>0</v>
      </c>
      <c r="L67" s="33"/>
      <c r="AU67" s="18" t="s">
        <v>181</v>
      </c>
    </row>
    <row r="68" spans="2:12" s="1" customFormat="1" ht="21.75" customHeight="1">
      <c r="B68" s="33"/>
      <c r="L68" s="33"/>
    </row>
    <row r="69" spans="2:12" s="1" customFormat="1" ht="6.95" customHeight="1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33"/>
    </row>
    <row r="73" spans="2:12" s="1" customFormat="1" ht="6.95" customHeight="1"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33"/>
    </row>
    <row r="74" spans="2:12" s="1" customFormat="1" ht="24.95" customHeight="1">
      <c r="B74" s="33"/>
      <c r="C74" s="22" t="s">
        <v>193</v>
      </c>
      <c r="L74" s="33"/>
    </row>
    <row r="75" spans="2:12" s="1" customFormat="1" ht="6.95" customHeight="1">
      <c r="B75" s="33"/>
      <c r="L75" s="33"/>
    </row>
    <row r="76" spans="2:12" s="1" customFormat="1" ht="12" customHeight="1">
      <c r="B76" s="33"/>
      <c r="C76" s="28" t="s">
        <v>16</v>
      </c>
      <c r="L76" s="33"/>
    </row>
    <row r="77" spans="2:12" s="1" customFormat="1" ht="16.5" customHeight="1">
      <c r="B77" s="33"/>
      <c r="E77" s="332" t="str">
        <f>E7</f>
        <v>Přístavba objektu SOŠ a SOU Kladno</v>
      </c>
      <c r="F77" s="333"/>
      <c r="G77" s="333"/>
      <c r="H77" s="333"/>
      <c r="L77" s="33"/>
    </row>
    <row r="78" spans="2:12" ht="12" customHeight="1">
      <c r="B78" s="21"/>
      <c r="C78" s="28" t="s">
        <v>172</v>
      </c>
      <c r="L78" s="21"/>
    </row>
    <row r="79" spans="2:12" ht="16.5" customHeight="1">
      <c r="B79" s="21"/>
      <c r="E79" s="332" t="s">
        <v>1576</v>
      </c>
      <c r="F79" s="310"/>
      <c r="G79" s="310"/>
      <c r="H79" s="310"/>
      <c r="L79" s="21"/>
    </row>
    <row r="80" spans="2:12" ht="12" customHeight="1">
      <c r="B80" s="21"/>
      <c r="C80" s="28" t="s">
        <v>174</v>
      </c>
      <c r="L80" s="21"/>
    </row>
    <row r="81" spans="2:12" s="1" customFormat="1" ht="16.5" customHeight="1">
      <c r="B81" s="33"/>
      <c r="E81" s="319" t="s">
        <v>175</v>
      </c>
      <c r="F81" s="334"/>
      <c r="G81" s="334"/>
      <c r="H81" s="334"/>
      <c r="L81" s="33"/>
    </row>
    <row r="82" spans="2:12" s="1" customFormat="1" ht="12" customHeight="1">
      <c r="B82" s="33"/>
      <c r="C82" s="28" t="s">
        <v>892</v>
      </c>
      <c r="L82" s="33"/>
    </row>
    <row r="83" spans="2:12" s="1" customFormat="1" ht="16.5" customHeight="1">
      <c r="B83" s="33"/>
      <c r="E83" s="311" t="str">
        <f>E13</f>
        <v>AV. - Příprava pro AV techniku</v>
      </c>
      <c r="F83" s="334"/>
      <c r="G83" s="334"/>
      <c r="H83" s="334"/>
      <c r="L83" s="33"/>
    </row>
    <row r="84" spans="2:12" s="1" customFormat="1" ht="6.95" customHeight="1">
      <c r="B84" s="33"/>
      <c r="L84" s="33"/>
    </row>
    <row r="85" spans="2:12" s="1" customFormat="1" ht="12" customHeight="1">
      <c r="B85" s="33"/>
      <c r="C85" s="28" t="s">
        <v>21</v>
      </c>
      <c r="F85" s="26" t="str">
        <f>F16</f>
        <v>Kladno</v>
      </c>
      <c r="I85" s="28" t="s">
        <v>23</v>
      </c>
      <c r="J85" s="50" t="str">
        <f>IF(J16="","",J16)</f>
        <v>19. 9. 2023</v>
      </c>
      <c r="L85" s="33"/>
    </row>
    <row r="86" spans="2:12" s="1" customFormat="1" ht="6.95" customHeight="1">
      <c r="B86" s="33"/>
      <c r="L86" s="33"/>
    </row>
    <row r="87" spans="2:12" s="1" customFormat="1" ht="40.15" customHeight="1">
      <c r="B87" s="33"/>
      <c r="C87" s="28" t="s">
        <v>25</v>
      </c>
      <c r="F87" s="26" t="str">
        <f>E19</f>
        <v>SOŠ a SOU Kladno, Nám. E. Beneše 2353, Kladno</v>
      </c>
      <c r="I87" s="28" t="s">
        <v>31</v>
      </c>
      <c r="J87" s="31" t="str">
        <f>E25</f>
        <v>Ateliér Civilista s.r.o., Bratronice 241, 273 63</v>
      </c>
      <c r="L87" s="33"/>
    </row>
    <row r="88" spans="2:12" s="1" customFormat="1" ht="15.2" customHeight="1">
      <c r="B88" s="33"/>
      <c r="C88" s="28" t="s">
        <v>29</v>
      </c>
      <c r="F88" s="26" t="str">
        <f>IF(E22="","",E22)</f>
        <v>Vyplň údaj</v>
      </c>
      <c r="I88" s="28" t="s">
        <v>36</v>
      </c>
      <c r="J88" s="31" t="str">
        <f>E28</f>
        <v xml:space="preserve"> </v>
      </c>
      <c r="L88" s="33"/>
    </row>
    <row r="89" spans="2:12" s="1" customFormat="1" ht="10.35" customHeight="1">
      <c r="B89" s="33"/>
      <c r="L89" s="33"/>
    </row>
    <row r="90" spans="2:20" s="10" customFormat="1" ht="29.25" customHeight="1">
      <c r="B90" s="112"/>
      <c r="C90" s="113" t="s">
        <v>194</v>
      </c>
      <c r="D90" s="114" t="s">
        <v>59</v>
      </c>
      <c r="E90" s="114" t="s">
        <v>55</v>
      </c>
      <c r="F90" s="114" t="s">
        <v>56</v>
      </c>
      <c r="G90" s="114" t="s">
        <v>195</v>
      </c>
      <c r="H90" s="114" t="s">
        <v>196</v>
      </c>
      <c r="I90" s="114" t="s">
        <v>197</v>
      </c>
      <c r="J90" s="114" t="s">
        <v>180</v>
      </c>
      <c r="K90" s="115" t="s">
        <v>198</v>
      </c>
      <c r="L90" s="112"/>
      <c r="M90" s="57" t="s">
        <v>19</v>
      </c>
      <c r="N90" s="58" t="s">
        <v>44</v>
      </c>
      <c r="O90" s="58" t="s">
        <v>199</v>
      </c>
      <c r="P90" s="58" t="s">
        <v>200</v>
      </c>
      <c r="Q90" s="58" t="s">
        <v>201</v>
      </c>
      <c r="R90" s="58" t="s">
        <v>202</v>
      </c>
      <c r="S90" s="58" t="s">
        <v>203</v>
      </c>
      <c r="T90" s="59" t="s">
        <v>204</v>
      </c>
    </row>
    <row r="91" spans="2:63" s="1" customFormat="1" ht="22.9" customHeight="1">
      <c r="B91" s="33"/>
      <c r="C91" s="62" t="s">
        <v>205</v>
      </c>
      <c r="J91" s="116">
        <f>BK91</f>
        <v>0</v>
      </c>
      <c r="L91" s="33"/>
      <c r="M91" s="60"/>
      <c r="N91" s="51"/>
      <c r="O91" s="51"/>
      <c r="P91" s="117">
        <f>SUM(P92:P104)</f>
        <v>0</v>
      </c>
      <c r="Q91" s="51"/>
      <c r="R91" s="117">
        <f>SUM(R92:R104)</f>
        <v>0</v>
      </c>
      <c r="S91" s="51"/>
      <c r="T91" s="118">
        <f>SUM(T92:T104)</f>
        <v>0</v>
      </c>
      <c r="AT91" s="18" t="s">
        <v>73</v>
      </c>
      <c r="AU91" s="18" t="s">
        <v>181</v>
      </c>
      <c r="BK91" s="119">
        <f>SUM(BK92:BK104)</f>
        <v>0</v>
      </c>
    </row>
    <row r="92" spans="2:65" s="1" customFormat="1" ht="16.5" customHeight="1">
      <c r="B92" s="33"/>
      <c r="C92" s="132" t="s">
        <v>74</v>
      </c>
      <c r="D92" s="132" t="s">
        <v>212</v>
      </c>
      <c r="E92" s="133" t="s">
        <v>3800</v>
      </c>
      <c r="F92" s="134" t="s">
        <v>4009</v>
      </c>
      <c r="G92" s="135" t="s">
        <v>654</v>
      </c>
      <c r="H92" s="136">
        <v>1</v>
      </c>
      <c r="I92" s="137"/>
      <c r="J92" s="138">
        <f>ROUND(I92*H92,2)</f>
        <v>0</v>
      </c>
      <c r="K92" s="134" t="s">
        <v>19</v>
      </c>
      <c r="L92" s="33"/>
      <c r="M92" s="139" t="s">
        <v>19</v>
      </c>
      <c r="N92" s="140" t="s">
        <v>45</v>
      </c>
      <c r="P92" s="141">
        <f>O92*H92</f>
        <v>0</v>
      </c>
      <c r="Q92" s="141">
        <v>0</v>
      </c>
      <c r="R92" s="141">
        <f>Q92*H92</f>
        <v>0</v>
      </c>
      <c r="S92" s="141">
        <v>0</v>
      </c>
      <c r="T92" s="142">
        <f>S92*H92</f>
        <v>0</v>
      </c>
      <c r="AR92" s="143" t="s">
        <v>112</v>
      </c>
      <c r="AT92" s="143" t="s">
        <v>212</v>
      </c>
      <c r="AU92" s="143" t="s">
        <v>74</v>
      </c>
      <c r="AY92" s="18" t="s">
        <v>208</v>
      </c>
      <c r="BE92" s="144">
        <f>IF(N92="základní",J92,0)</f>
        <v>0</v>
      </c>
      <c r="BF92" s="144">
        <f>IF(N92="snížená",J92,0)</f>
        <v>0</v>
      </c>
      <c r="BG92" s="144">
        <f>IF(N92="zákl. přenesená",J92,0)</f>
        <v>0</v>
      </c>
      <c r="BH92" s="144">
        <f>IF(N92="sníž. přenesená",J92,0)</f>
        <v>0</v>
      </c>
      <c r="BI92" s="144">
        <f>IF(N92="nulová",J92,0)</f>
        <v>0</v>
      </c>
      <c r="BJ92" s="18" t="s">
        <v>80</v>
      </c>
      <c r="BK92" s="144">
        <f>ROUND(I92*H92,2)</f>
        <v>0</v>
      </c>
      <c r="BL92" s="18" t="s">
        <v>112</v>
      </c>
      <c r="BM92" s="143" t="s">
        <v>82</v>
      </c>
    </row>
    <row r="93" spans="2:47" s="1" customFormat="1" ht="12">
      <c r="B93" s="33"/>
      <c r="D93" s="145" t="s">
        <v>218</v>
      </c>
      <c r="F93" s="146" t="s">
        <v>4009</v>
      </c>
      <c r="I93" s="147"/>
      <c r="L93" s="33"/>
      <c r="M93" s="148"/>
      <c r="T93" s="54"/>
      <c r="AT93" s="18" t="s">
        <v>218</v>
      </c>
      <c r="AU93" s="18" t="s">
        <v>74</v>
      </c>
    </row>
    <row r="94" spans="2:65" s="1" customFormat="1" ht="16.5" customHeight="1">
      <c r="B94" s="33"/>
      <c r="C94" s="132" t="s">
        <v>74</v>
      </c>
      <c r="D94" s="132" t="s">
        <v>212</v>
      </c>
      <c r="E94" s="133" t="s">
        <v>3802</v>
      </c>
      <c r="F94" s="134" t="s">
        <v>4010</v>
      </c>
      <c r="G94" s="135" t="s">
        <v>654</v>
      </c>
      <c r="H94" s="136">
        <v>8</v>
      </c>
      <c r="I94" s="137"/>
      <c r="J94" s="138">
        <f>ROUND(I94*H94,2)</f>
        <v>0</v>
      </c>
      <c r="K94" s="134" t="s">
        <v>19</v>
      </c>
      <c r="L94" s="33"/>
      <c r="M94" s="139" t="s">
        <v>19</v>
      </c>
      <c r="N94" s="140" t="s">
        <v>45</v>
      </c>
      <c r="P94" s="141">
        <f>O94*H94</f>
        <v>0</v>
      </c>
      <c r="Q94" s="141">
        <v>0</v>
      </c>
      <c r="R94" s="141">
        <f>Q94*H94</f>
        <v>0</v>
      </c>
      <c r="S94" s="141">
        <v>0</v>
      </c>
      <c r="T94" s="142">
        <f>S94*H94</f>
        <v>0</v>
      </c>
      <c r="AR94" s="143" t="s">
        <v>112</v>
      </c>
      <c r="AT94" s="143" t="s">
        <v>212</v>
      </c>
      <c r="AU94" s="143" t="s">
        <v>74</v>
      </c>
      <c r="AY94" s="18" t="s">
        <v>208</v>
      </c>
      <c r="BE94" s="144">
        <f>IF(N94="základní",J94,0)</f>
        <v>0</v>
      </c>
      <c r="BF94" s="144">
        <f>IF(N94="snížená",J94,0)</f>
        <v>0</v>
      </c>
      <c r="BG94" s="144">
        <f>IF(N94="zákl. přenesená",J94,0)</f>
        <v>0</v>
      </c>
      <c r="BH94" s="144">
        <f>IF(N94="sníž. přenesená",J94,0)</f>
        <v>0</v>
      </c>
      <c r="BI94" s="144">
        <f>IF(N94="nulová",J94,0)</f>
        <v>0</v>
      </c>
      <c r="BJ94" s="18" t="s">
        <v>80</v>
      </c>
      <c r="BK94" s="144">
        <f>ROUND(I94*H94,2)</f>
        <v>0</v>
      </c>
      <c r="BL94" s="18" t="s">
        <v>112</v>
      </c>
      <c r="BM94" s="143" t="s">
        <v>112</v>
      </c>
    </row>
    <row r="95" spans="2:47" s="1" customFormat="1" ht="12">
      <c r="B95" s="33"/>
      <c r="D95" s="145" t="s">
        <v>218</v>
      </c>
      <c r="F95" s="146" t="s">
        <v>4010</v>
      </c>
      <c r="I95" s="147"/>
      <c r="L95" s="33"/>
      <c r="M95" s="148"/>
      <c r="T95" s="54"/>
      <c r="AT95" s="18" t="s">
        <v>218</v>
      </c>
      <c r="AU95" s="18" t="s">
        <v>74</v>
      </c>
    </row>
    <row r="96" spans="2:65" s="1" customFormat="1" ht="16.5" customHeight="1">
      <c r="B96" s="33"/>
      <c r="C96" s="132" t="s">
        <v>74</v>
      </c>
      <c r="D96" s="132" t="s">
        <v>212</v>
      </c>
      <c r="E96" s="133" t="s">
        <v>3805</v>
      </c>
      <c r="F96" s="134" t="s">
        <v>4011</v>
      </c>
      <c r="G96" s="135" t="s">
        <v>654</v>
      </c>
      <c r="H96" s="136">
        <v>9</v>
      </c>
      <c r="I96" s="137"/>
      <c r="J96" s="138">
        <f>ROUND(I96*H96,2)</f>
        <v>0</v>
      </c>
      <c r="K96" s="134" t="s">
        <v>19</v>
      </c>
      <c r="L96" s="33"/>
      <c r="M96" s="139" t="s">
        <v>19</v>
      </c>
      <c r="N96" s="140" t="s">
        <v>45</v>
      </c>
      <c r="P96" s="141">
        <f>O96*H96</f>
        <v>0</v>
      </c>
      <c r="Q96" s="141">
        <v>0</v>
      </c>
      <c r="R96" s="141">
        <f>Q96*H96</f>
        <v>0</v>
      </c>
      <c r="S96" s="141">
        <v>0</v>
      </c>
      <c r="T96" s="142">
        <f>S96*H96</f>
        <v>0</v>
      </c>
      <c r="AR96" s="143" t="s">
        <v>112</v>
      </c>
      <c r="AT96" s="143" t="s">
        <v>212</v>
      </c>
      <c r="AU96" s="143" t="s">
        <v>74</v>
      </c>
      <c r="AY96" s="18" t="s">
        <v>208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8" t="s">
        <v>80</v>
      </c>
      <c r="BK96" s="144">
        <f>ROUND(I96*H96,2)</f>
        <v>0</v>
      </c>
      <c r="BL96" s="18" t="s">
        <v>112</v>
      </c>
      <c r="BM96" s="143" t="s">
        <v>209</v>
      </c>
    </row>
    <row r="97" spans="2:47" s="1" customFormat="1" ht="12">
      <c r="B97" s="33"/>
      <c r="D97" s="145" t="s">
        <v>218</v>
      </c>
      <c r="F97" s="146" t="s">
        <v>4011</v>
      </c>
      <c r="I97" s="147"/>
      <c r="L97" s="33"/>
      <c r="M97" s="148"/>
      <c r="T97" s="54"/>
      <c r="AT97" s="18" t="s">
        <v>218</v>
      </c>
      <c r="AU97" s="18" t="s">
        <v>74</v>
      </c>
    </row>
    <row r="98" spans="2:65" s="1" customFormat="1" ht="16.5" customHeight="1">
      <c r="B98" s="33"/>
      <c r="C98" s="132" t="s">
        <v>74</v>
      </c>
      <c r="D98" s="132" t="s">
        <v>212</v>
      </c>
      <c r="E98" s="133" t="s">
        <v>658</v>
      </c>
      <c r="F98" s="134" t="s">
        <v>4012</v>
      </c>
      <c r="G98" s="135" t="s">
        <v>654</v>
      </c>
      <c r="H98" s="136">
        <v>1</v>
      </c>
      <c r="I98" s="137"/>
      <c r="J98" s="138">
        <f>ROUND(I98*H98,2)</f>
        <v>0</v>
      </c>
      <c r="K98" s="134" t="s">
        <v>19</v>
      </c>
      <c r="L98" s="33"/>
      <c r="M98" s="139" t="s">
        <v>19</v>
      </c>
      <c r="N98" s="140" t="s">
        <v>45</v>
      </c>
      <c r="P98" s="141">
        <f>O98*H98</f>
        <v>0</v>
      </c>
      <c r="Q98" s="141">
        <v>0</v>
      </c>
      <c r="R98" s="141">
        <f>Q98*H98</f>
        <v>0</v>
      </c>
      <c r="S98" s="141">
        <v>0</v>
      </c>
      <c r="T98" s="142">
        <f>S98*H98</f>
        <v>0</v>
      </c>
      <c r="AR98" s="143" t="s">
        <v>112</v>
      </c>
      <c r="AT98" s="143" t="s">
        <v>212</v>
      </c>
      <c r="AU98" s="143" t="s">
        <v>74</v>
      </c>
      <c r="AY98" s="18" t="s">
        <v>208</v>
      </c>
      <c r="BE98" s="144">
        <f>IF(N98="základní",J98,0)</f>
        <v>0</v>
      </c>
      <c r="BF98" s="144">
        <f>IF(N98="snížená",J98,0)</f>
        <v>0</v>
      </c>
      <c r="BG98" s="144">
        <f>IF(N98="zákl. přenesená",J98,0)</f>
        <v>0</v>
      </c>
      <c r="BH98" s="144">
        <f>IF(N98="sníž. přenesená",J98,0)</f>
        <v>0</v>
      </c>
      <c r="BI98" s="144">
        <f>IF(N98="nulová",J98,0)</f>
        <v>0</v>
      </c>
      <c r="BJ98" s="18" t="s">
        <v>80</v>
      </c>
      <c r="BK98" s="144">
        <f>ROUND(I98*H98,2)</f>
        <v>0</v>
      </c>
      <c r="BL98" s="18" t="s">
        <v>112</v>
      </c>
      <c r="BM98" s="143" t="s">
        <v>245</v>
      </c>
    </row>
    <row r="99" spans="2:47" s="1" customFormat="1" ht="12">
      <c r="B99" s="33"/>
      <c r="D99" s="145" t="s">
        <v>218</v>
      </c>
      <c r="F99" s="146" t="s">
        <v>4012</v>
      </c>
      <c r="I99" s="147"/>
      <c r="L99" s="33"/>
      <c r="M99" s="148"/>
      <c r="T99" s="54"/>
      <c r="AT99" s="18" t="s">
        <v>218</v>
      </c>
      <c r="AU99" s="18" t="s">
        <v>74</v>
      </c>
    </row>
    <row r="100" spans="2:65" s="1" customFormat="1" ht="16.5" customHeight="1">
      <c r="B100" s="33"/>
      <c r="C100" s="132" t="s">
        <v>74</v>
      </c>
      <c r="D100" s="132" t="s">
        <v>212</v>
      </c>
      <c r="E100" s="133" t="s">
        <v>662</v>
      </c>
      <c r="F100" s="134" t="s">
        <v>4013</v>
      </c>
      <c r="G100" s="135" t="s">
        <v>654</v>
      </c>
      <c r="H100" s="136">
        <v>8</v>
      </c>
      <c r="I100" s="137"/>
      <c r="J100" s="138">
        <f>ROUND(I100*H100,2)</f>
        <v>0</v>
      </c>
      <c r="K100" s="134" t="s">
        <v>19</v>
      </c>
      <c r="L100" s="33"/>
      <c r="M100" s="139" t="s">
        <v>19</v>
      </c>
      <c r="N100" s="140" t="s">
        <v>45</v>
      </c>
      <c r="P100" s="141">
        <f>O100*H100</f>
        <v>0</v>
      </c>
      <c r="Q100" s="141">
        <v>0</v>
      </c>
      <c r="R100" s="141">
        <f>Q100*H100</f>
        <v>0</v>
      </c>
      <c r="S100" s="141">
        <v>0</v>
      </c>
      <c r="T100" s="142">
        <f>S100*H100</f>
        <v>0</v>
      </c>
      <c r="AR100" s="143" t="s">
        <v>112</v>
      </c>
      <c r="AT100" s="143" t="s">
        <v>212</v>
      </c>
      <c r="AU100" s="143" t="s">
        <v>74</v>
      </c>
      <c r="AY100" s="18" t="s">
        <v>208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8" t="s">
        <v>80</v>
      </c>
      <c r="BK100" s="144">
        <f>ROUND(I100*H100,2)</f>
        <v>0</v>
      </c>
      <c r="BL100" s="18" t="s">
        <v>112</v>
      </c>
      <c r="BM100" s="143" t="s">
        <v>807</v>
      </c>
    </row>
    <row r="101" spans="2:47" s="1" customFormat="1" ht="12">
      <c r="B101" s="33"/>
      <c r="D101" s="145" t="s">
        <v>218</v>
      </c>
      <c r="F101" s="146" t="s">
        <v>4014</v>
      </c>
      <c r="I101" s="147"/>
      <c r="L101" s="33"/>
      <c r="M101" s="148"/>
      <c r="T101" s="54"/>
      <c r="AT101" s="18" t="s">
        <v>218</v>
      </c>
      <c r="AU101" s="18" t="s">
        <v>74</v>
      </c>
    </row>
    <row r="102" spans="2:65" s="1" customFormat="1" ht="16.5" customHeight="1">
      <c r="B102" s="33"/>
      <c r="C102" s="132" t="s">
        <v>74</v>
      </c>
      <c r="D102" s="132" t="s">
        <v>212</v>
      </c>
      <c r="E102" s="133" t="s">
        <v>709</v>
      </c>
      <c r="F102" s="134" t="s">
        <v>970</v>
      </c>
      <c r="G102" s="135" t="s">
        <v>654</v>
      </c>
      <c r="H102" s="136">
        <v>1</v>
      </c>
      <c r="I102" s="137"/>
      <c r="J102" s="138">
        <f>ROUND(I102*H102,2)</f>
        <v>0</v>
      </c>
      <c r="K102" s="134" t="s">
        <v>19</v>
      </c>
      <c r="L102" s="33"/>
      <c r="M102" s="139" t="s">
        <v>19</v>
      </c>
      <c r="N102" s="140" t="s">
        <v>45</v>
      </c>
      <c r="P102" s="141">
        <f>O102*H102</f>
        <v>0</v>
      </c>
      <c r="Q102" s="141">
        <v>0</v>
      </c>
      <c r="R102" s="141">
        <f>Q102*H102</f>
        <v>0</v>
      </c>
      <c r="S102" s="141">
        <v>0</v>
      </c>
      <c r="T102" s="142">
        <f>S102*H102</f>
        <v>0</v>
      </c>
      <c r="AR102" s="143" t="s">
        <v>112</v>
      </c>
      <c r="AT102" s="143" t="s">
        <v>212</v>
      </c>
      <c r="AU102" s="143" t="s">
        <v>74</v>
      </c>
      <c r="AY102" s="18" t="s">
        <v>208</v>
      </c>
      <c r="BE102" s="144">
        <f>IF(N102="základní",J102,0)</f>
        <v>0</v>
      </c>
      <c r="BF102" s="144">
        <f>IF(N102="snížená",J102,0)</f>
        <v>0</v>
      </c>
      <c r="BG102" s="144">
        <f>IF(N102="zákl. přenesená",J102,0)</f>
        <v>0</v>
      </c>
      <c r="BH102" s="144">
        <f>IF(N102="sníž. přenesená",J102,0)</f>
        <v>0</v>
      </c>
      <c r="BI102" s="144">
        <f>IF(N102="nulová",J102,0)</f>
        <v>0</v>
      </c>
      <c r="BJ102" s="18" t="s">
        <v>80</v>
      </c>
      <c r="BK102" s="144">
        <f>ROUND(I102*H102,2)</f>
        <v>0</v>
      </c>
      <c r="BL102" s="18" t="s">
        <v>112</v>
      </c>
      <c r="BM102" s="143" t="s">
        <v>8</v>
      </c>
    </row>
    <row r="103" spans="2:47" s="1" customFormat="1" ht="12">
      <c r="B103" s="33"/>
      <c r="D103" s="145" t="s">
        <v>218</v>
      </c>
      <c r="F103" s="146" t="s">
        <v>970</v>
      </c>
      <c r="I103" s="147"/>
      <c r="L103" s="33"/>
      <c r="M103" s="148"/>
      <c r="T103" s="54"/>
      <c r="AT103" s="18" t="s">
        <v>218</v>
      </c>
      <c r="AU103" s="18" t="s">
        <v>74</v>
      </c>
    </row>
    <row r="104" spans="2:47" s="1" customFormat="1" ht="39">
      <c r="B104" s="33"/>
      <c r="D104" s="145" t="s">
        <v>418</v>
      </c>
      <c r="F104" s="181" t="s">
        <v>972</v>
      </c>
      <c r="I104" s="147"/>
      <c r="L104" s="33"/>
      <c r="M104" s="182"/>
      <c r="N104" s="183"/>
      <c r="O104" s="183"/>
      <c r="P104" s="183"/>
      <c r="Q104" s="183"/>
      <c r="R104" s="183"/>
      <c r="S104" s="183"/>
      <c r="T104" s="184"/>
      <c r="AT104" s="18" t="s">
        <v>418</v>
      </c>
      <c r="AU104" s="18" t="s">
        <v>74</v>
      </c>
    </row>
    <row r="105" spans="2:12" s="1" customFormat="1" ht="6.95" customHeight="1"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33"/>
    </row>
  </sheetData>
  <sheetProtection algorithmName="SHA-512" hashValue="HY1esOej2BBz+KLIsLy/xI82/hiDc5oNk/N3Ul//n66MwHxhhQ9Ft1RhS7FKXE3rUup3OlzxZQr2RjHdZXOqlQ==" saltValue="GXkUaAO+ECs+NmiO7ta72rIhIEUT3CXZgmXgZfRuFIMZ7UmQu25Vl13SevQ9UXAVMP1/vHNFzes1TWzF1bSS1w==" spinCount="100000" sheet="1" objects="1" scenarios="1" formatColumns="0" formatRows="0" autoFilter="0"/>
  <autoFilter ref="C90:K104"/>
  <mergeCells count="15">
    <mergeCell ref="E77:H77"/>
    <mergeCell ref="E81:H81"/>
    <mergeCell ref="E79:H79"/>
    <mergeCell ref="E83:H83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2:BM10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165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171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2" t="str">
        <f>'Rekapitulace stavby'!K6</f>
        <v>Přístavba objektu SOŠ a SOU Kladno</v>
      </c>
      <c r="F7" s="333"/>
      <c r="G7" s="333"/>
      <c r="H7" s="333"/>
      <c r="L7" s="21"/>
    </row>
    <row r="8" spans="2:12" ht="12.75">
      <c r="B8" s="21"/>
      <c r="D8" s="28" t="s">
        <v>172</v>
      </c>
      <c r="L8" s="21"/>
    </row>
    <row r="9" spans="2:12" ht="16.5" customHeight="1">
      <c r="B9" s="21"/>
      <c r="E9" s="332" t="s">
        <v>1576</v>
      </c>
      <c r="F9" s="310"/>
      <c r="G9" s="310"/>
      <c r="H9" s="310"/>
      <c r="L9" s="21"/>
    </row>
    <row r="10" spans="2:12" ht="12" customHeight="1">
      <c r="B10" s="21"/>
      <c r="D10" s="28" t="s">
        <v>174</v>
      </c>
      <c r="L10" s="21"/>
    </row>
    <row r="11" spans="2:12" s="1" customFormat="1" ht="16.5" customHeight="1">
      <c r="B11" s="33"/>
      <c r="E11" s="319" t="s">
        <v>175</v>
      </c>
      <c r="F11" s="334"/>
      <c r="G11" s="334"/>
      <c r="H11" s="334"/>
      <c r="L11" s="33"/>
    </row>
    <row r="12" spans="2:12" s="1" customFormat="1" ht="12" customHeight="1">
      <c r="B12" s="33"/>
      <c r="D12" s="28" t="s">
        <v>892</v>
      </c>
      <c r="L12" s="33"/>
    </row>
    <row r="13" spans="2:12" s="1" customFormat="1" ht="16.5" customHeight="1">
      <c r="B13" s="33"/>
      <c r="E13" s="311" t="s">
        <v>1050</v>
      </c>
      <c r="F13" s="334"/>
      <c r="G13" s="334"/>
      <c r="H13" s="334"/>
      <c r="L13" s="33"/>
    </row>
    <row r="14" spans="2:12" s="1" customFormat="1" ht="12">
      <c r="B14" s="33"/>
      <c r="L14" s="33"/>
    </row>
    <row r="15" spans="2:12" s="1" customFormat="1" ht="12" customHeight="1">
      <c r="B15" s="33"/>
      <c r="D15" s="28" t="s">
        <v>18</v>
      </c>
      <c r="F15" s="26" t="s">
        <v>19</v>
      </c>
      <c r="I15" s="28" t="s">
        <v>20</v>
      </c>
      <c r="J15" s="26" t="s">
        <v>19</v>
      </c>
      <c r="L15" s="33"/>
    </row>
    <row r="16" spans="2:12" s="1" customFormat="1" ht="12" customHeight="1">
      <c r="B16" s="33"/>
      <c r="D16" s="28" t="s">
        <v>21</v>
      </c>
      <c r="F16" s="26" t="s">
        <v>22</v>
      </c>
      <c r="I16" s="28" t="s">
        <v>23</v>
      </c>
      <c r="J16" s="50" t="str">
        <f>'Rekapitulace stavby'!AN8</f>
        <v>19. 9. 2023</v>
      </c>
      <c r="L16" s="33"/>
    </row>
    <row r="17" spans="2:12" s="1" customFormat="1" ht="10.9" customHeight="1">
      <c r="B17" s="33"/>
      <c r="L17" s="33"/>
    </row>
    <row r="18" spans="2:12" s="1" customFormat="1" ht="12" customHeight="1">
      <c r="B18" s="33"/>
      <c r="D18" s="28" t="s">
        <v>25</v>
      </c>
      <c r="I18" s="28" t="s">
        <v>26</v>
      </c>
      <c r="J18" s="26" t="s">
        <v>19</v>
      </c>
      <c r="L18" s="33"/>
    </row>
    <row r="19" spans="2:12" s="1" customFormat="1" ht="18" customHeight="1">
      <c r="B19" s="33"/>
      <c r="E19" s="26" t="s">
        <v>27</v>
      </c>
      <c r="I19" s="28" t="s">
        <v>28</v>
      </c>
      <c r="J19" s="26" t="s">
        <v>19</v>
      </c>
      <c r="L19" s="33"/>
    </row>
    <row r="20" spans="2:12" s="1" customFormat="1" ht="6.95" customHeight="1">
      <c r="B20" s="33"/>
      <c r="L20" s="33"/>
    </row>
    <row r="21" spans="2:12" s="1" customFormat="1" ht="12" customHeight="1">
      <c r="B21" s="33"/>
      <c r="D21" s="28" t="s">
        <v>29</v>
      </c>
      <c r="I21" s="28" t="s">
        <v>26</v>
      </c>
      <c r="J21" s="29" t="str">
        <f>'Rekapitulace stavby'!AN13</f>
        <v>Vyplň údaj</v>
      </c>
      <c r="L21" s="33"/>
    </row>
    <row r="22" spans="2:12" s="1" customFormat="1" ht="18" customHeight="1">
      <c r="B22" s="33"/>
      <c r="E22" s="335" t="str">
        <f>'Rekapitulace stavby'!E14</f>
        <v>Vyplň údaj</v>
      </c>
      <c r="F22" s="324"/>
      <c r="G22" s="324"/>
      <c r="H22" s="324"/>
      <c r="I22" s="28" t="s">
        <v>28</v>
      </c>
      <c r="J22" s="29" t="str">
        <f>'Rekapitulace stavby'!AN14</f>
        <v>Vyplň údaj</v>
      </c>
      <c r="L22" s="33"/>
    </row>
    <row r="23" spans="2:12" s="1" customFormat="1" ht="6.95" customHeight="1">
      <c r="B23" s="33"/>
      <c r="L23" s="33"/>
    </row>
    <row r="24" spans="2:12" s="1" customFormat="1" ht="12" customHeight="1">
      <c r="B24" s="33"/>
      <c r="D24" s="28" t="s">
        <v>31</v>
      </c>
      <c r="I24" s="28" t="s">
        <v>26</v>
      </c>
      <c r="J24" s="26" t="s">
        <v>32</v>
      </c>
      <c r="L24" s="33"/>
    </row>
    <row r="25" spans="2:12" s="1" customFormat="1" ht="18" customHeight="1">
      <c r="B25" s="33"/>
      <c r="E25" s="26" t="s">
        <v>33</v>
      </c>
      <c r="I25" s="28" t="s">
        <v>28</v>
      </c>
      <c r="J25" s="26" t="s">
        <v>34</v>
      </c>
      <c r="L25" s="33"/>
    </row>
    <row r="26" spans="2:12" s="1" customFormat="1" ht="6.95" customHeight="1">
      <c r="B26" s="33"/>
      <c r="L26" s="33"/>
    </row>
    <row r="27" spans="2:12" s="1" customFormat="1" ht="12" customHeight="1">
      <c r="B27" s="33"/>
      <c r="D27" s="28" t="s">
        <v>36</v>
      </c>
      <c r="I27" s="28" t="s">
        <v>26</v>
      </c>
      <c r="J27" s="26" t="s">
        <v>19</v>
      </c>
      <c r="L27" s="33"/>
    </row>
    <row r="28" spans="2:12" s="1" customFormat="1" ht="18" customHeight="1">
      <c r="B28" s="33"/>
      <c r="E28" s="26" t="s">
        <v>37</v>
      </c>
      <c r="I28" s="28" t="s">
        <v>28</v>
      </c>
      <c r="J28" s="26" t="s">
        <v>19</v>
      </c>
      <c r="L28" s="33"/>
    </row>
    <row r="29" spans="2:12" s="1" customFormat="1" ht="6.95" customHeight="1">
      <c r="B29" s="33"/>
      <c r="L29" s="33"/>
    </row>
    <row r="30" spans="2:12" s="1" customFormat="1" ht="12" customHeight="1">
      <c r="B30" s="33"/>
      <c r="D30" s="28" t="s">
        <v>38</v>
      </c>
      <c r="L30" s="33"/>
    </row>
    <row r="31" spans="2:12" s="7" customFormat="1" ht="143.25" customHeight="1">
      <c r="B31" s="92"/>
      <c r="E31" s="328" t="s">
        <v>39</v>
      </c>
      <c r="F31" s="328"/>
      <c r="G31" s="328"/>
      <c r="H31" s="328"/>
      <c r="L31" s="92"/>
    </row>
    <row r="32" spans="2:12" s="1" customFormat="1" ht="6.95" customHeight="1">
      <c r="B32" s="33"/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25.35" customHeight="1">
      <c r="B34" s="33"/>
      <c r="D34" s="93" t="s">
        <v>40</v>
      </c>
      <c r="J34" s="64">
        <f>ROUND(J91,2)</f>
        <v>0</v>
      </c>
      <c r="L34" s="33"/>
    </row>
    <row r="35" spans="2:12" s="1" customFormat="1" ht="6.95" customHeight="1">
      <c r="B35" s="33"/>
      <c r="D35" s="51"/>
      <c r="E35" s="51"/>
      <c r="F35" s="51"/>
      <c r="G35" s="51"/>
      <c r="H35" s="51"/>
      <c r="I35" s="51"/>
      <c r="J35" s="51"/>
      <c r="K35" s="51"/>
      <c r="L35" s="33"/>
    </row>
    <row r="36" spans="2:12" s="1" customFormat="1" ht="14.45" customHeight="1">
      <c r="B36" s="33"/>
      <c r="F36" s="36" t="s">
        <v>42</v>
      </c>
      <c r="I36" s="36" t="s">
        <v>41</v>
      </c>
      <c r="J36" s="36" t="s">
        <v>43</v>
      </c>
      <c r="L36" s="33"/>
    </row>
    <row r="37" spans="2:12" s="1" customFormat="1" ht="14.45" customHeight="1">
      <c r="B37" s="33"/>
      <c r="D37" s="53" t="s">
        <v>44</v>
      </c>
      <c r="E37" s="28" t="s">
        <v>45</v>
      </c>
      <c r="F37" s="83">
        <f>ROUND((SUM(BE91:BE104)),2)</f>
        <v>0</v>
      </c>
      <c r="I37" s="94">
        <v>0.21</v>
      </c>
      <c r="J37" s="83">
        <f>ROUND(((SUM(BE91:BE104))*I37),2)</f>
        <v>0</v>
      </c>
      <c r="L37" s="33"/>
    </row>
    <row r="38" spans="2:12" s="1" customFormat="1" ht="14.45" customHeight="1">
      <c r="B38" s="33"/>
      <c r="E38" s="28" t="s">
        <v>46</v>
      </c>
      <c r="F38" s="83">
        <f>ROUND((SUM(BF91:BF104)),2)</f>
        <v>0</v>
      </c>
      <c r="I38" s="94">
        <v>0.12</v>
      </c>
      <c r="J38" s="83">
        <f>ROUND(((SUM(BF91:BF104))*I38),2)</f>
        <v>0</v>
      </c>
      <c r="L38" s="33"/>
    </row>
    <row r="39" spans="2:12" s="1" customFormat="1" ht="14.45" customHeight="1" hidden="1">
      <c r="B39" s="33"/>
      <c r="E39" s="28" t="s">
        <v>47</v>
      </c>
      <c r="F39" s="83">
        <f>ROUND((SUM(BG91:BG104)),2)</f>
        <v>0</v>
      </c>
      <c r="I39" s="94">
        <v>0.21</v>
      </c>
      <c r="J39" s="83">
        <f>0</f>
        <v>0</v>
      </c>
      <c r="L39" s="33"/>
    </row>
    <row r="40" spans="2:12" s="1" customFormat="1" ht="14.45" customHeight="1" hidden="1">
      <c r="B40" s="33"/>
      <c r="E40" s="28" t="s">
        <v>48</v>
      </c>
      <c r="F40" s="83">
        <f>ROUND((SUM(BH91:BH104)),2)</f>
        <v>0</v>
      </c>
      <c r="I40" s="94">
        <v>0.12</v>
      </c>
      <c r="J40" s="83">
        <f>0</f>
        <v>0</v>
      </c>
      <c r="L40" s="33"/>
    </row>
    <row r="41" spans="2:12" s="1" customFormat="1" ht="14.45" customHeight="1" hidden="1">
      <c r="B41" s="33"/>
      <c r="E41" s="28" t="s">
        <v>49</v>
      </c>
      <c r="F41" s="83">
        <f>ROUND((SUM(BI91:BI104)),2)</f>
        <v>0</v>
      </c>
      <c r="I41" s="94">
        <v>0</v>
      </c>
      <c r="J41" s="83">
        <f>0</f>
        <v>0</v>
      </c>
      <c r="L41" s="33"/>
    </row>
    <row r="42" spans="2:12" s="1" customFormat="1" ht="6.95" customHeight="1">
      <c r="B42" s="33"/>
      <c r="L42" s="33"/>
    </row>
    <row r="43" spans="2:12" s="1" customFormat="1" ht="25.35" customHeight="1">
      <c r="B43" s="33"/>
      <c r="C43" s="95"/>
      <c r="D43" s="96" t="s">
        <v>50</v>
      </c>
      <c r="E43" s="55"/>
      <c r="F43" s="55"/>
      <c r="G43" s="97" t="s">
        <v>51</v>
      </c>
      <c r="H43" s="98" t="s">
        <v>52</v>
      </c>
      <c r="I43" s="55"/>
      <c r="J43" s="99">
        <f>SUM(J34:J41)</f>
        <v>0</v>
      </c>
      <c r="K43" s="100"/>
      <c r="L43" s="33"/>
    </row>
    <row r="44" spans="2:12" s="1" customFormat="1" ht="14.4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3"/>
    </row>
    <row r="48" spans="2:12" s="1" customFormat="1" ht="6.95" customHeight="1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33"/>
    </row>
    <row r="49" spans="2:12" s="1" customFormat="1" ht="24.95" customHeight="1">
      <c r="B49" s="33"/>
      <c r="C49" s="22" t="s">
        <v>178</v>
      </c>
      <c r="L49" s="33"/>
    </row>
    <row r="50" spans="2:12" s="1" customFormat="1" ht="6.95" customHeight="1">
      <c r="B50" s="33"/>
      <c r="L50" s="33"/>
    </row>
    <row r="51" spans="2:12" s="1" customFormat="1" ht="12" customHeight="1">
      <c r="B51" s="33"/>
      <c r="C51" s="28" t="s">
        <v>16</v>
      </c>
      <c r="L51" s="33"/>
    </row>
    <row r="52" spans="2:12" s="1" customFormat="1" ht="16.5" customHeight="1">
      <c r="B52" s="33"/>
      <c r="E52" s="332" t="str">
        <f>E7</f>
        <v>Přístavba objektu SOŠ a SOU Kladno</v>
      </c>
      <c r="F52" s="333"/>
      <c r="G52" s="333"/>
      <c r="H52" s="333"/>
      <c r="L52" s="33"/>
    </row>
    <row r="53" spans="2:12" ht="12" customHeight="1">
      <c r="B53" s="21"/>
      <c r="C53" s="28" t="s">
        <v>172</v>
      </c>
      <c r="L53" s="21"/>
    </row>
    <row r="54" spans="2:12" ht="16.5" customHeight="1">
      <c r="B54" s="21"/>
      <c r="E54" s="332" t="s">
        <v>1576</v>
      </c>
      <c r="F54" s="310"/>
      <c r="G54" s="310"/>
      <c r="H54" s="310"/>
      <c r="L54" s="21"/>
    </row>
    <row r="55" spans="2:12" ht="12" customHeight="1">
      <c r="B55" s="21"/>
      <c r="C55" s="28" t="s">
        <v>174</v>
      </c>
      <c r="L55" s="21"/>
    </row>
    <row r="56" spans="2:12" s="1" customFormat="1" ht="16.5" customHeight="1">
      <c r="B56" s="33"/>
      <c r="E56" s="319" t="s">
        <v>175</v>
      </c>
      <c r="F56" s="334"/>
      <c r="G56" s="334"/>
      <c r="H56" s="334"/>
      <c r="L56" s="33"/>
    </row>
    <row r="57" spans="2:12" s="1" customFormat="1" ht="12" customHeight="1">
      <c r="B57" s="33"/>
      <c r="C57" s="28" t="s">
        <v>892</v>
      </c>
      <c r="L57" s="33"/>
    </row>
    <row r="58" spans="2:12" s="1" customFormat="1" ht="16.5" customHeight="1">
      <c r="B58" s="33"/>
      <c r="E58" s="311" t="str">
        <f>E13</f>
        <v>PO. - Požární ochrana</v>
      </c>
      <c r="F58" s="334"/>
      <c r="G58" s="334"/>
      <c r="H58" s="334"/>
      <c r="L58" s="33"/>
    </row>
    <row r="59" spans="2:12" s="1" customFormat="1" ht="6.95" customHeight="1">
      <c r="B59" s="33"/>
      <c r="L59" s="33"/>
    </row>
    <row r="60" spans="2:12" s="1" customFormat="1" ht="12" customHeight="1">
      <c r="B60" s="33"/>
      <c r="C60" s="28" t="s">
        <v>21</v>
      </c>
      <c r="F60" s="26" t="str">
        <f>F16</f>
        <v>Kladno</v>
      </c>
      <c r="I60" s="28" t="s">
        <v>23</v>
      </c>
      <c r="J60" s="50" t="str">
        <f>IF(J16="","",J16)</f>
        <v>19. 9. 2023</v>
      </c>
      <c r="L60" s="33"/>
    </row>
    <row r="61" spans="2:12" s="1" customFormat="1" ht="6.95" customHeight="1">
      <c r="B61" s="33"/>
      <c r="L61" s="33"/>
    </row>
    <row r="62" spans="2:12" s="1" customFormat="1" ht="40.15" customHeight="1">
      <c r="B62" s="33"/>
      <c r="C62" s="28" t="s">
        <v>25</v>
      </c>
      <c r="F62" s="26" t="str">
        <f>E19</f>
        <v>SOŠ a SOU Kladno, Nám. E. Beneše 2353, Kladno</v>
      </c>
      <c r="I62" s="28" t="s">
        <v>31</v>
      </c>
      <c r="J62" s="31" t="str">
        <f>E25</f>
        <v>Ateliér Civilista s.r.o., Bratronice 241, 273 63</v>
      </c>
      <c r="L62" s="33"/>
    </row>
    <row r="63" spans="2:12" s="1" customFormat="1" ht="15.2" customHeight="1">
      <c r="B63" s="33"/>
      <c r="C63" s="28" t="s">
        <v>29</v>
      </c>
      <c r="F63" s="26" t="str">
        <f>IF(E22="","",E22)</f>
        <v>Vyplň údaj</v>
      </c>
      <c r="I63" s="28" t="s">
        <v>36</v>
      </c>
      <c r="J63" s="31" t="str">
        <f>E28</f>
        <v xml:space="preserve"> </v>
      </c>
      <c r="L63" s="33"/>
    </row>
    <row r="64" spans="2:12" s="1" customFormat="1" ht="10.35" customHeight="1">
      <c r="B64" s="33"/>
      <c r="L64" s="33"/>
    </row>
    <row r="65" spans="2:12" s="1" customFormat="1" ht="29.25" customHeight="1">
      <c r="B65" s="33"/>
      <c r="C65" s="101" t="s">
        <v>179</v>
      </c>
      <c r="D65" s="95"/>
      <c r="E65" s="95"/>
      <c r="F65" s="95"/>
      <c r="G65" s="95"/>
      <c r="H65" s="95"/>
      <c r="I65" s="95"/>
      <c r="J65" s="102" t="s">
        <v>180</v>
      </c>
      <c r="K65" s="95"/>
      <c r="L65" s="33"/>
    </row>
    <row r="66" spans="2:12" s="1" customFormat="1" ht="10.35" customHeight="1">
      <c r="B66" s="33"/>
      <c r="L66" s="33"/>
    </row>
    <row r="67" spans="2:47" s="1" customFormat="1" ht="22.9" customHeight="1">
      <c r="B67" s="33"/>
      <c r="C67" s="103" t="s">
        <v>72</v>
      </c>
      <c r="J67" s="64">
        <f>J91</f>
        <v>0</v>
      </c>
      <c r="L67" s="33"/>
      <c r="AU67" s="18" t="s">
        <v>181</v>
      </c>
    </row>
    <row r="68" spans="2:12" s="1" customFormat="1" ht="21.75" customHeight="1">
      <c r="B68" s="33"/>
      <c r="L68" s="33"/>
    </row>
    <row r="69" spans="2:12" s="1" customFormat="1" ht="6.95" customHeight="1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33"/>
    </row>
    <row r="73" spans="2:12" s="1" customFormat="1" ht="6.95" customHeight="1"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33"/>
    </row>
    <row r="74" spans="2:12" s="1" customFormat="1" ht="24.95" customHeight="1">
      <c r="B74" s="33"/>
      <c r="C74" s="22" t="s">
        <v>193</v>
      </c>
      <c r="L74" s="33"/>
    </row>
    <row r="75" spans="2:12" s="1" customFormat="1" ht="6.95" customHeight="1">
      <c r="B75" s="33"/>
      <c r="L75" s="33"/>
    </row>
    <row r="76" spans="2:12" s="1" customFormat="1" ht="12" customHeight="1">
      <c r="B76" s="33"/>
      <c r="C76" s="28" t="s">
        <v>16</v>
      </c>
      <c r="L76" s="33"/>
    </row>
    <row r="77" spans="2:12" s="1" customFormat="1" ht="16.5" customHeight="1">
      <c r="B77" s="33"/>
      <c r="E77" s="332" t="str">
        <f>E7</f>
        <v>Přístavba objektu SOŠ a SOU Kladno</v>
      </c>
      <c r="F77" s="333"/>
      <c r="G77" s="333"/>
      <c r="H77" s="333"/>
      <c r="L77" s="33"/>
    </row>
    <row r="78" spans="2:12" ht="12" customHeight="1">
      <c r="B78" s="21"/>
      <c r="C78" s="28" t="s">
        <v>172</v>
      </c>
      <c r="L78" s="21"/>
    </row>
    <row r="79" spans="2:12" ht="16.5" customHeight="1">
      <c r="B79" s="21"/>
      <c r="E79" s="332" t="s">
        <v>1576</v>
      </c>
      <c r="F79" s="310"/>
      <c r="G79" s="310"/>
      <c r="H79" s="310"/>
      <c r="L79" s="21"/>
    </row>
    <row r="80" spans="2:12" ht="12" customHeight="1">
      <c r="B80" s="21"/>
      <c r="C80" s="28" t="s">
        <v>174</v>
      </c>
      <c r="L80" s="21"/>
    </row>
    <row r="81" spans="2:12" s="1" customFormat="1" ht="16.5" customHeight="1">
      <c r="B81" s="33"/>
      <c r="E81" s="319" t="s">
        <v>175</v>
      </c>
      <c r="F81" s="334"/>
      <c r="G81" s="334"/>
      <c r="H81" s="334"/>
      <c r="L81" s="33"/>
    </row>
    <row r="82" spans="2:12" s="1" customFormat="1" ht="12" customHeight="1">
      <c r="B82" s="33"/>
      <c r="C82" s="28" t="s">
        <v>892</v>
      </c>
      <c r="L82" s="33"/>
    </row>
    <row r="83" spans="2:12" s="1" customFormat="1" ht="16.5" customHeight="1">
      <c r="B83" s="33"/>
      <c r="E83" s="311" t="str">
        <f>E13</f>
        <v>PO. - Požární ochrana</v>
      </c>
      <c r="F83" s="334"/>
      <c r="G83" s="334"/>
      <c r="H83" s="334"/>
      <c r="L83" s="33"/>
    </row>
    <row r="84" spans="2:12" s="1" customFormat="1" ht="6.95" customHeight="1">
      <c r="B84" s="33"/>
      <c r="L84" s="33"/>
    </row>
    <row r="85" spans="2:12" s="1" customFormat="1" ht="12" customHeight="1">
      <c r="B85" s="33"/>
      <c r="C85" s="28" t="s">
        <v>21</v>
      </c>
      <c r="F85" s="26" t="str">
        <f>F16</f>
        <v>Kladno</v>
      </c>
      <c r="I85" s="28" t="s">
        <v>23</v>
      </c>
      <c r="J85" s="50" t="str">
        <f>IF(J16="","",J16)</f>
        <v>19. 9. 2023</v>
      </c>
      <c r="L85" s="33"/>
    </row>
    <row r="86" spans="2:12" s="1" customFormat="1" ht="6.95" customHeight="1">
      <c r="B86" s="33"/>
      <c r="L86" s="33"/>
    </row>
    <row r="87" spans="2:12" s="1" customFormat="1" ht="40.15" customHeight="1">
      <c r="B87" s="33"/>
      <c r="C87" s="28" t="s">
        <v>25</v>
      </c>
      <c r="F87" s="26" t="str">
        <f>E19</f>
        <v>SOŠ a SOU Kladno, Nám. E. Beneše 2353, Kladno</v>
      </c>
      <c r="I87" s="28" t="s">
        <v>31</v>
      </c>
      <c r="J87" s="31" t="str">
        <f>E25</f>
        <v>Ateliér Civilista s.r.o., Bratronice 241, 273 63</v>
      </c>
      <c r="L87" s="33"/>
    </row>
    <row r="88" spans="2:12" s="1" customFormat="1" ht="15.2" customHeight="1">
      <c r="B88" s="33"/>
      <c r="C88" s="28" t="s">
        <v>29</v>
      </c>
      <c r="F88" s="26" t="str">
        <f>IF(E22="","",E22)</f>
        <v>Vyplň údaj</v>
      </c>
      <c r="I88" s="28" t="s">
        <v>36</v>
      </c>
      <c r="J88" s="31" t="str">
        <f>E28</f>
        <v xml:space="preserve"> </v>
      </c>
      <c r="L88" s="33"/>
    </row>
    <row r="89" spans="2:12" s="1" customFormat="1" ht="10.35" customHeight="1">
      <c r="B89" s="33"/>
      <c r="L89" s="33"/>
    </row>
    <row r="90" spans="2:20" s="10" customFormat="1" ht="29.25" customHeight="1">
      <c r="B90" s="112"/>
      <c r="C90" s="113" t="s">
        <v>194</v>
      </c>
      <c r="D90" s="114" t="s">
        <v>59</v>
      </c>
      <c r="E90" s="114" t="s">
        <v>55</v>
      </c>
      <c r="F90" s="114" t="s">
        <v>56</v>
      </c>
      <c r="G90" s="114" t="s">
        <v>195</v>
      </c>
      <c r="H90" s="114" t="s">
        <v>196</v>
      </c>
      <c r="I90" s="114" t="s">
        <v>197</v>
      </c>
      <c r="J90" s="114" t="s">
        <v>180</v>
      </c>
      <c r="K90" s="115" t="s">
        <v>198</v>
      </c>
      <c r="L90" s="112"/>
      <c r="M90" s="57" t="s">
        <v>19</v>
      </c>
      <c r="N90" s="58" t="s">
        <v>44</v>
      </c>
      <c r="O90" s="58" t="s">
        <v>199</v>
      </c>
      <c r="P90" s="58" t="s">
        <v>200</v>
      </c>
      <c r="Q90" s="58" t="s">
        <v>201</v>
      </c>
      <c r="R90" s="58" t="s">
        <v>202</v>
      </c>
      <c r="S90" s="58" t="s">
        <v>203</v>
      </c>
      <c r="T90" s="59" t="s">
        <v>204</v>
      </c>
    </row>
    <row r="91" spans="2:63" s="1" customFormat="1" ht="22.9" customHeight="1">
      <c r="B91" s="33"/>
      <c r="C91" s="62" t="s">
        <v>205</v>
      </c>
      <c r="J91" s="116">
        <f>BK91</f>
        <v>0</v>
      </c>
      <c r="L91" s="33"/>
      <c r="M91" s="60"/>
      <c r="N91" s="51"/>
      <c r="O91" s="51"/>
      <c r="P91" s="117">
        <f>SUM(P92:P104)</f>
        <v>0</v>
      </c>
      <c r="Q91" s="51"/>
      <c r="R91" s="117">
        <f>SUM(R92:R104)</f>
        <v>0</v>
      </c>
      <c r="S91" s="51"/>
      <c r="T91" s="118">
        <f>SUM(T92:T104)</f>
        <v>0</v>
      </c>
      <c r="AT91" s="18" t="s">
        <v>73</v>
      </c>
      <c r="AU91" s="18" t="s">
        <v>181</v>
      </c>
      <c r="BK91" s="119">
        <f>SUM(BK92:BK104)</f>
        <v>0</v>
      </c>
    </row>
    <row r="92" spans="2:65" s="1" customFormat="1" ht="24.2" customHeight="1">
      <c r="B92" s="33"/>
      <c r="C92" s="132" t="s">
        <v>74</v>
      </c>
      <c r="D92" s="132" t="s">
        <v>212</v>
      </c>
      <c r="E92" s="133" t="s">
        <v>3986</v>
      </c>
      <c r="F92" s="134" t="s">
        <v>4015</v>
      </c>
      <c r="G92" s="135" t="s">
        <v>654</v>
      </c>
      <c r="H92" s="136">
        <v>1</v>
      </c>
      <c r="I92" s="137"/>
      <c r="J92" s="138">
        <f>ROUND(I92*H92,2)</f>
        <v>0</v>
      </c>
      <c r="K92" s="134" t="s">
        <v>19</v>
      </c>
      <c r="L92" s="33"/>
      <c r="M92" s="139" t="s">
        <v>19</v>
      </c>
      <c r="N92" s="140" t="s">
        <v>45</v>
      </c>
      <c r="P92" s="141">
        <f>O92*H92</f>
        <v>0</v>
      </c>
      <c r="Q92" s="141">
        <v>0</v>
      </c>
      <c r="R92" s="141">
        <f>Q92*H92</f>
        <v>0</v>
      </c>
      <c r="S92" s="141">
        <v>0</v>
      </c>
      <c r="T92" s="142">
        <f>S92*H92</f>
        <v>0</v>
      </c>
      <c r="AR92" s="143" t="s">
        <v>112</v>
      </c>
      <c r="AT92" s="143" t="s">
        <v>212</v>
      </c>
      <c r="AU92" s="143" t="s">
        <v>74</v>
      </c>
      <c r="AY92" s="18" t="s">
        <v>208</v>
      </c>
      <c r="BE92" s="144">
        <f>IF(N92="základní",J92,0)</f>
        <v>0</v>
      </c>
      <c r="BF92" s="144">
        <f>IF(N92="snížená",J92,0)</f>
        <v>0</v>
      </c>
      <c r="BG92" s="144">
        <f>IF(N92="zákl. přenesená",J92,0)</f>
        <v>0</v>
      </c>
      <c r="BH92" s="144">
        <f>IF(N92="sníž. přenesená",J92,0)</f>
        <v>0</v>
      </c>
      <c r="BI92" s="144">
        <f>IF(N92="nulová",J92,0)</f>
        <v>0</v>
      </c>
      <c r="BJ92" s="18" t="s">
        <v>80</v>
      </c>
      <c r="BK92" s="144">
        <f>ROUND(I92*H92,2)</f>
        <v>0</v>
      </c>
      <c r="BL92" s="18" t="s">
        <v>112</v>
      </c>
      <c r="BM92" s="143" t="s">
        <v>82</v>
      </c>
    </row>
    <row r="93" spans="2:47" s="1" customFormat="1" ht="19.5">
      <c r="B93" s="33"/>
      <c r="D93" s="145" t="s">
        <v>218</v>
      </c>
      <c r="F93" s="146" t="s">
        <v>4015</v>
      </c>
      <c r="I93" s="147"/>
      <c r="L93" s="33"/>
      <c r="M93" s="148"/>
      <c r="T93" s="54"/>
      <c r="AT93" s="18" t="s">
        <v>218</v>
      </c>
      <c r="AU93" s="18" t="s">
        <v>74</v>
      </c>
    </row>
    <row r="94" spans="2:65" s="1" customFormat="1" ht="16.5" customHeight="1">
      <c r="B94" s="33"/>
      <c r="C94" s="132" t="s">
        <v>74</v>
      </c>
      <c r="D94" s="132" t="s">
        <v>212</v>
      </c>
      <c r="E94" s="133" t="s">
        <v>3989</v>
      </c>
      <c r="F94" s="134" t="s">
        <v>4016</v>
      </c>
      <c r="G94" s="135" t="s">
        <v>654</v>
      </c>
      <c r="H94" s="136">
        <v>1</v>
      </c>
      <c r="I94" s="137"/>
      <c r="J94" s="138">
        <f>ROUND(I94*H94,2)</f>
        <v>0</v>
      </c>
      <c r="K94" s="134" t="s">
        <v>19</v>
      </c>
      <c r="L94" s="33"/>
      <c r="M94" s="139" t="s">
        <v>19</v>
      </c>
      <c r="N94" s="140" t="s">
        <v>45</v>
      </c>
      <c r="P94" s="141">
        <f>O94*H94</f>
        <v>0</v>
      </c>
      <c r="Q94" s="141">
        <v>0</v>
      </c>
      <c r="R94" s="141">
        <f>Q94*H94</f>
        <v>0</v>
      </c>
      <c r="S94" s="141">
        <v>0</v>
      </c>
      <c r="T94" s="142">
        <f>S94*H94</f>
        <v>0</v>
      </c>
      <c r="AR94" s="143" t="s">
        <v>112</v>
      </c>
      <c r="AT94" s="143" t="s">
        <v>212</v>
      </c>
      <c r="AU94" s="143" t="s">
        <v>74</v>
      </c>
      <c r="AY94" s="18" t="s">
        <v>208</v>
      </c>
      <c r="BE94" s="144">
        <f>IF(N94="základní",J94,0)</f>
        <v>0</v>
      </c>
      <c r="BF94" s="144">
        <f>IF(N94="snížená",J94,0)</f>
        <v>0</v>
      </c>
      <c r="BG94" s="144">
        <f>IF(N94="zákl. přenesená",J94,0)</f>
        <v>0</v>
      </c>
      <c r="BH94" s="144">
        <f>IF(N94="sníž. přenesená",J94,0)</f>
        <v>0</v>
      </c>
      <c r="BI94" s="144">
        <f>IF(N94="nulová",J94,0)</f>
        <v>0</v>
      </c>
      <c r="BJ94" s="18" t="s">
        <v>80</v>
      </c>
      <c r="BK94" s="144">
        <f>ROUND(I94*H94,2)</f>
        <v>0</v>
      </c>
      <c r="BL94" s="18" t="s">
        <v>112</v>
      </c>
      <c r="BM94" s="143" t="s">
        <v>112</v>
      </c>
    </row>
    <row r="95" spans="2:47" s="1" customFormat="1" ht="12">
      <c r="B95" s="33"/>
      <c r="D95" s="145" t="s">
        <v>218</v>
      </c>
      <c r="F95" s="146" t="s">
        <v>4016</v>
      </c>
      <c r="I95" s="147"/>
      <c r="L95" s="33"/>
      <c r="M95" s="148"/>
      <c r="T95" s="54"/>
      <c r="AT95" s="18" t="s">
        <v>218</v>
      </c>
      <c r="AU95" s="18" t="s">
        <v>74</v>
      </c>
    </row>
    <row r="96" spans="2:65" s="1" customFormat="1" ht="37.9" customHeight="1">
      <c r="B96" s="33"/>
      <c r="C96" s="132" t="s">
        <v>74</v>
      </c>
      <c r="D96" s="132" t="s">
        <v>212</v>
      </c>
      <c r="E96" s="133" t="s">
        <v>3992</v>
      </c>
      <c r="F96" s="134" t="s">
        <v>4017</v>
      </c>
      <c r="G96" s="135" t="s">
        <v>654</v>
      </c>
      <c r="H96" s="136">
        <v>2</v>
      </c>
      <c r="I96" s="137"/>
      <c r="J96" s="138">
        <f>ROUND(I96*H96,2)</f>
        <v>0</v>
      </c>
      <c r="K96" s="134" t="s">
        <v>19</v>
      </c>
      <c r="L96" s="33"/>
      <c r="M96" s="139" t="s">
        <v>19</v>
      </c>
      <c r="N96" s="140" t="s">
        <v>45</v>
      </c>
      <c r="P96" s="141">
        <f>O96*H96</f>
        <v>0</v>
      </c>
      <c r="Q96" s="141">
        <v>0</v>
      </c>
      <c r="R96" s="141">
        <f>Q96*H96</f>
        <v>0</v>
      </c>
      <c r="S96" s="141">
        <v>0</v>
      </c>
      <c r="T96" s="142">
        <f>S96*H96</f>
        <v>0</v>
      </c>
      <c r="AR96" s="143" t="s">
        <v>112</v>
      </c>
      <c r="AT96" s="143" t="s">
        <v>212</v>
      </c>
      <c r="AU96" s="143" t="s">
        <v>74</v>
      </c>
      <c r="AY96" s="18" t="s">
        <v>208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8" t="s">
        <v>80</v>
      </c>
      <c r="BK96" s="144">
        <f>ROUND(I96*H96,2)</f>
        <v>0</v>
      </c>
      <c r="BL96" s="18" t="s">
        <v>112</v>
      </c>
      <c r="BM96" s="143" t="s">
        <v>209</v>
      </c>
    </row>
    <row r="97" spans="2:47" s="1" customFormat="1" ht="29.25">
      <c r="B97" s="33"/>
      <c r="D97" s="145" t="s">
        <v>218</v>
      </c>
      <c r="F97" s="146" t="s">
        <v>4018</v>
      </c>
      <c r="I97" s="147"/>
      <c r="L97" s="33"/>
      <c r="M97" s="148"/>
      <c r="T97" s="54"/>
      <c r="AT97" s="18" t="s">
        <v>218</v>
      </c>
      <c r="AU97" s="18" t="s">
        <v>74</v>
      </c>
    </row>
    <row r="98" spans="2:65" s="1" customFormat="1" ht="16.5" customHeight="1">
      <c r="B98" s="33"/>
      <c r="C98" s="132" t="s">
        <v>74</v>
      </c>
      <c r="D98" s="132" t="s">
        <v>212</v>
      </c>
      <c r="E98" s="133" t="s">
        <v>3995</v>
      </c>
      <c r="F98" s="134" t="s">
        <v>4019</v>
      </c>
      <c r="G98" s="135" t="s">
        <v>654</v>
      </c>
      <c r="H98" s="136">
        <v>1</v>
      </c>
      <c r="I98" s="137"/>
      <c r="J98" s="138">
        <f>ROUND(I98*H98,2)</f>
        <v>0</v>
      </c>
      <c r="K98" s="134" t="s">
        <v>19</v>
      </c>
      <c r="L98" s="33"/>
      <c r="M98" s="139" t="s">
        <v>19</v>
      </c>
      <c r="N98" s="140" t="s">
        <v>45</v>
      </c>
      <c r="P98" s="141">
        <f>O98*H98</f>
        <v>0</v>
      </c>
      <c r="Q98" s="141">
        <v>0</v>
      </c>
      <c r="R98" s="141">
        <f>Q98*H98</f>
        <v>0</v>
      </c>
      <c r="S98" s="141">
        <v>0</v>
      </c>
      <c r="T98" s="142">
        <f>S98*H98</f>
        <v>0</v>
      </c>
      <c r="AR98" s="143" t="s">
        <v>112</v>
      </c>
      <c r="AT98" s="143" t="s">
        <v>212</v>
      </c>
      <c r="AU98" s="143" t="s">
        <v>74</v>
      </c>
      <c r="AY98" s="18" t="s">
        <v>208</v>
      </c>
      <c r="BE98" s="144">
        <f>IF(N98="základní",J98,0)</f>
        <v>0</v>
      </c>
      <c r="BF98" s="144">
        <f>IF(N98="snížená",J98,0)</f>
        <v>0</v>
      </c>
      <c r="BG98" s="144">
        <f>IF(N98="zákl. přenesená",J98,0)</f>
        <v>0</v>
      </c>
      <c r="BH98" s="144">
        <f>IF(N98="sníž. přenesená",J98,0)</f>
        <v>0</v>
      </c>
      <c r="BI98" s="144">
        <f>IF(N98="nulová",J98,0)</f>
        <v>0</v>
      </c>
      <c r="BJ98" s="18" t="s">
        <v>80</v>
      </c>
      <c r="BK98" s="144">
        <f>ROUND(I98*H98,2)</f>
        <v>0</v>
      </c>
      <c r="BL98" s="18" t="s">
        <v>112</v>
      </c>
      <c r="BM98" s="143" t="s">
        <v>245</v>
      </c>
    </row>
    <row r="99" spans="2:47" s="1" customFormat="1" ht="12">
      <c r="B99" s="33"/>
      <c r="D99" s="145" t="s">
        <v>218</v>
      </c>
      <c r="F99" s="146" t="s">
        <v>4019</v>
      </c>
      <c r="I99" s="147"/>
      <c r="L99" s="33"/>
      <c r="M99" s="148"/>
      <c r="T99" s="54"/>
      <c r="AT99" s="18" t="s">
        <v>218</v>
      </c>
      <c r="AU99" s="18" t="s">
        <v>74</v>
      </c>
    </row>
    <row r="100" spans="2:65" s="1" customFormat="1" ht="16.5" customHeight="1">
      <c r="B100" s="33"/>
      <c r="C100" s="132" t="s">
        <v>74</v>
      </c>
      <c r="D100" s="132" t="s">
        <v>212</v>
      </c>
      <c r="E100" s="133" t="s">
        <v>1029</v>
      </c>
      <c r="F100" s="134" t="s">
        <v>1030</v>
      </c>
      <c r="G100" s="135" t="s">
        <v>236</v>
      </c>
      <c r="H100" s="136">
        <v>30</v>
      </c>
      <c r="I100" s="137"/>
      <c r="J100" s="138">
        <f>ROUND(I100*H100,2)</f>
        <v>0</v>
      </c>
      <c r="K100" s="134" t="s">
        <v>19</v>
      </c>
      <c r="L100" s="33"/>
      <c r="M100" s="139" t="s">
        <v>19</v>
      </c>
      <c r="N100" s="140" t="s">
        <v>45</v>
      </c>
      <c r="P100" s="141">
        <f>O100*H100</f>
        <v>0</v>
      </c>
      <c r="Q100" s="141">
        <v>0</v>
      </c>
      <c r="R100" s="141">
        <f>Q100*H100</f>
        <v>0</v>
      </c>
      <c r="S100" s="141">
        <v>0</v>
      </c>
      <c r="T100" s="142">
        <f>S100*H100</f>
        <v>0</v>
      </c>
      <c r="AR100" s="143" t="s">
        <v>112</v>
      </c>
      <c r="AT100" s="143" t="s">
        <v>212</v>
      </c>
      <c r="AU100" s="143" t="s">
        <v>74</v>
      </c>
      <c r="AY100" s="18" t="s">
        <v>208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8" t="s">
        <v>80</v>
      </c>
      <c r="BK100" s="144">
        <f>ROUND(I100*H100,2)</f>
        <v>0</v>
      </c>
      <c r="BL100" s="18" t="s">
        <v>112</v>
      </c>
      <c r="BM100" s="143" t="s">
        <v>807</v>
      </c>
    </row>
    <row r="101" spans="2:47" s="1" customFormat="1" ht="12">
      <c r="B101" s="33"/>
      <c r="D101" s="145" t="s">
        <v>218</v>
      </c>
      <c r="F101" s="146" t="s">
        <v>1030</v>
      </c>
      <c r="I101" s="147"/>
      <c r="L101" s="33"/>
      <c r="M101" s="148"/>
      <c r="T101" s="54"/>
      <c r="AT101" s="18" t="s">
        <v>218</v>
      </c>
      <c r="AU101" s="18" t="s">
        <v>74</v>
      </c>
    </row>
    <row r="102" spans="2:65" s="1" customFormat="1" ht="16.5" customHeight="1">
      <c r="B102" s="33"/>
      <c r="C102" s="132" t="s">
        <v>74</v>
      </c>
      <c r="D102" s="132" t="s">
        <v>212</v>
      </c>
      <c r="E102" s="133" t="s">
        <v>4002</v>
      </c>
      <c r="F102" s="134" t="s">
        <v>970</v>
      </c>
      <c r="G102" s="135" t="s">
        <v>654</v>
      </c>
      <c r="H102" s="136">
        <v>1</v>
      </c>
      <c r="I102" s="137"/>
      <c r="J102" s="138">
        <f>ROUND(I102*H102,2)</f>
        <v>0</v>
      </c>
      <c r="K102" s="134" t="s">
        <v>19</v>
      </c>
      <c r="L102" s="33"/>
      <c r="M102" s="139" t="s">
        <v>19</v>
      </c>
      <c r="N102" s="140" t="s">
        <v>45</v>
      </c>
      <c r="P102" s="141">
        <f>O102*H102</f>
        <v>0</v>
      </c>
      <c r="Q102" s="141">
        <v>0</v>
      </c>
      <c r="R102" s="141">
        <f>Q102*H102</f>
        <v>0</v>
      </c>
      <c r="S102" s="141">
        <v>0</v>
      </c>
      <c r="T102" s="142">
        <f>S102*H102</f>
        <v>0</v>
      </c>
      <c r="AR102" s="143" t="s">
        <v>112</v>
      </c>
      <c r="AT102" s="143" t="s">
        <v>212</v>
      </c>
      <c r="AU102" s="143" t="s">
        <v>74</v>
      </c>
      <c r="AY102" s="18" t="s">
        <v>208</v>
      </c>
      <c r="BE102" s="144">
        <f>IF(N102="základní",J102,0)</f>
        <v>0</v>
      </c>
      <c r="BF102" s="144">
        <f>IF(N102="snížená",J102,0)</f>
        <v>0</v>
      </c>
      <c r="BG102" s="144">
        <f>IF(N102="zákl. přenesená",J102,0)</f>
        <v>0</v>
      </c>
      <c r="BH102" s="144">
        <f>IF(N102="sníž. přenesená",J102,0)</f>
        <v>0</v>
      </c>
      <c r="BI102" s="144">
        <f>IF(N102="nulová",J102,0)</f>
        <v>0</v>
      </c>
      <c r="BJ102" s="18" t="s">
        <v>80</v>
      </c>
      <c r="BK102" s="144">
        <f>ROUND(I102*H102,2)</f>
        <v>0</v>
      </c>
      <c r="BL102" s="18" t="s">
        <v>112</v>
      </c>
      <c r="BM102" s="143" t="s">
        <v>297</v>
      </c>
    </row>
    <row r="103" spans="2:47" s="1" customFormat="1" ht="12">
      <c r="B103" s="33"/>
      <c r="D103" s="145" t="s">
        <v>218</v>
      </c>
      <c r="F103" s="146" t="s">
        <v>970</v>
      </c>
      <c r="I103" s="147"/>
      <c r="L103" s="33"/>
      <c r="M103" s="148"/>
      <c r="T103" s="54"/>
      <c r="AT103" s="18" t="s">
        <v>218</v>
      </c>
      <c r="AU103" s="18" t="s">
        <v>74</v>
      </c>
    </row>
    <row r="104" spans="2:47" s="1" customFormat="1" ht="39">
      <c r="B104" s="33"/>
      <c r="D104" s="145" t="s">
        <v>418</v>
      </c>
      <c r="F104" s="181" t="s">
        <v>972</v>
      </c>
      <c r="I104" s="147"/>
      <c r="L104" s="33"/>
      <c r="M104" s="182"/>
      <c r="N104" s="183"/>
      <c r="O104" s="183"/>
      <c r="P104" s="183"/>
      <c r="Q104" s="183"/>
      <c r="R104" s="183"/>
      <c r="S104" s="183"/>
      <c r="T104" s="184"/>
      <c r="AT104" s="18" t="s">
        <v>418</v>
      </c>
      <c r="AU104" s="18" t="s">
        <v>74</v>
      </c>
    </row>
    <row r="105" spans="2:12" s="1" customFormat="1" ht="6.95" customHeight="1"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33"/>
    </row>
  </sheetData>
  <sheetProtection algorithmName="SHA-512" hashValue="TBdxRJtlzxjtEn66z+IH2za84keJzuaqfUY+aayeizOY9uFQJQkY7OmjQn9smytCld3z+c3eykfrgIxAUNK4wA==" saltValue="Cq5ilVHB7cl3G1brtrGpOJxnLemY4zQc5P7F4SaBa+H3WYDJeyymHB4sPm7dRs4XhIt3oPFC7gJKKi4yNFFpuw==" spinCount="100000" sheet="1" objects="1" scenarios="1" formatColumns="0" formatRows="0" autoFilter="0"/>
  <autoFilter ref="C90:K104"/>
  <mergeCells count="15">
    <mergeCell ref="E77:H77"/>
    <mergeCell ref="E81:H81"/>
    <mergeCell ref="E79:H79"/>
    <mergeCell ref="E83:H83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2:BM15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166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171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2" t="str">
        <f>'Rekapitulace stavby'!K6</f>
        <v>Přístavba objektu SOŠ a SOU Kladno</v>
      </c>
      <c r="F7" s="333"/>
      <c r="G7" s="333"/>
      <c r="H7" s="333"/>
      <c r="L7" s="21"/>
    </row>
    <row r="8" spans="2:12" ht="12.75">
      <c r="B8" s="21"/>
      <c r="D8" s="28" t="s">
        <v>172</v>
      </c>
      <c r="L8" s="21"/>
    </row>
    <row r="9" spans="2:12" ht="16.5" customHeight="1">
      <c r="B9" s="21"/>
      <c r="E9" s="332" t="s">
        <v>1576</v>
      </c>
      <c r="F9" s="310"/>
      <c r="G9" s="310"/>
      <c r="H9" s="310"/>
      <c r="L9" s="21"/>
    </row>
    <row r="10" spans="2:12" ht="12" customHeight="1">
      <c r="B10" s="21"/>
      <c r="D10" s="28" t="s">
        <v>174</v>
      </c>
      <c r="L10" s="21"/>
    </row>
    <row r="11" spans="2:12" s="1" customFormat="1" ht="16.5" customHeight="1">
      <c r="B11" s="33"/>
      <c r="E11" s="319" t="s">
        <v>175</v>
      </c>
      <c r="F11" s="334"/>
      <c r="G11" s="334"/>
      <c r="H11" s="334"/>
      <c r="L11" s="33"/>
    </row>
    <row r="12" spans="2:12" s="1" customFormat="1" ht="12" customHeight="1">
      <c r="B12" s="33"/>
      <c r="D12" s="28" t="s">
        <v>892</v>
      </c>
      <c r="L12" s="33"/>
    </row>
    <row r="13" spans="2:12" s="1" customFormat="1" ht="16.5" customHeight="1">
      <c r="B13" s="33"/>
      <c r="E13" s="311" t="s">
        <v>1055</v>
      </c>
      <c r="F13" s="334"/>
      <c r="G13" s="334"/>
      <c r="H13" s="334"/>
      <c r="L13" s="33"/>
    </row>
    <row r="14" spans="2:12" s="1" customFormat="1" ht="12">
      <c r="B14" s="33"/>
      <c r="L14" s="33"/>
    </row>
    <row r="15" spans="2:12" s="1" customFormat="1" ht="12" customHeight="1">
      <c r="B15" s="33"/>
      <c r="D15" s="28" t="s">
        <v>18</v>
      </c>
      <c r="F15" s="26" t="s">
        <v>19</v>
      </c>
      <c r="I15" s="28" t="s">
        <v>20</v>
      </c>
      <c r="J15" s="26" t="s">
        <v>19</v>
      </c>
      <c r="L15" s="33"/>
    </row>
    <row r="16" spans="2:12" s="1" customFormat="1" ht="12" customHeight="1">
      <c r="B16" s="33"/>
      <c r="D16" s="28" t="s">
        <v>21</v>
      </c>
      <c r="F16" s="26" t="s">
        <v>22</v>
      </c>
      <c r="I16" s="28" t="s">
        <v>23</v>
      </c>
      <c r="J16" s="50" t="str">
        <f>'Rekapitulace stavby'!AN8</f>
        <v>19. 9. 2023</v>
      </c>
      <c r="L16" s="33"/>
    </row>
    <row r="17" spans="2:12" s="1" customFormat="1" ht="10.9" customHeight="1">
      <c r="B17" s="33"/>
      <c r="L17" s="33"/>
    </row>
    <row r="18" spans="2:12" s="1" customFormat="1" ht="12" customHeight="1">
      <c r="B18" s="33"/>
      <c r="D18" s="28" t="s">
        <v>25</v>
      </c>
      <c r="I18" s="28" t="s">
        <v>26</v>
      </c>
      <c r="J18" s="26" t="s">
        <v>19</v>
      </c>
      <c r="L18" s="33"/>
    </row>
    <row r="19" spans="2:12" s="1" customFormat="1" ht="18" customHeight="1">
      <c r="B19" s="33"/>
      <c r="E19" s="26" t="s">
        <v>27</v>
      </c>
      <c r="I19" s="28" t="s">
        <v>28</v>
      </c>
      <c r="J19" s="26" t="s">
        <v>19</v>
      </c>
      <c r="L19" s="33"/>
    </row>
    <row r="20" spans="2:12" s="1" customFormat="1" ht="6.95" customHeight="1">
      <c r="B20" s="33"/>
      <c r="L20" s="33"/>
    </row>
    <row r="21" spans="2:12" s="1" customFormat="1" ht="12" customHeight="1">
      <c r="B21" s="33"/>
      <c r="D21" s="28" t="s">
        <v>29</v>
      </c>
      <c r="I21" s="28" t="s">
        <v>26</v>
      </c>
      <c r="J21" s="29" t="str">
        <f>'Rekapitulace stavby'!AN13</f>
        <v>Vyplň údaj</v>
      </c>
      <c r="L21" s="33"/>
    </row>
    <row r="22" spans="2:12" s="1" customFormat="1" ht="18" customHeight="1">
      <c r="B22" s="33"/>
      <c r="E22" s="335" t="str">
        <f>'Rekapitulace stavby'!E14</f>
        <v>Vyplň údaj</v>
      </c>
      <c r="F22" s="324"/>
      <c r="G22" s="324"/>
      <c r="H22" s="324"/>
      <c r="I22" s="28" t="s">
        <v>28</v>
      </c>
      <c r="J22" s="29" t="str">
        <f>'Rekapitulace stavby'!AN14</f>
        <v>Vyplň údaj</v>
      </c>
      <c r="L22" s="33"/>
    </row>
    <row r="23" spans="2:12" s="1" customFormat="1" ht="6.95" customHeight="1">
      <c r="B23" s="33"/>
      <c r="L23" s="33"/>
    </row>
    <row r="24" spans="2:12" s="1" customFormat="1" ht="12" customHeight="1">
      <c r="B24" s="33"/>
      <c r="D24" s="28" t="s">
        <v>31</v>
      </c>
      <c r="I24" s="28" t="s">
        <v>26</v>
      </c>
      <c r="J24" s="26" t="s">
        <v>32</v>
      </c>
      <c r="L24" s="33"/>
    </row>
    <row r="25" spans="2:12" s="1" customFormat="1" ht="18" customHeight="1">
      <c r="B25" s="33"/>
      <c r="E25" s="26" t="s">
        <v>33</v>
      </c>
      <c r="I25" s="28" t="s">
        <v>28</v>
      </c>
      <c r="J25" s="26" t="s">
        <v>34</v>
      </c>
      <c r="L25" s="33"/>
    </row>
    <row r="26" spans="2:12" s="1" customFormat="1" ht="6.95" customHeight="1">
      <c r="B26" s="33"/>
      <c r="L26" s="33"/>
    </row>
    <row r="27" spans="2:12" s="1" customFormat="1" ht="12" customHeight="1">
      <c r="B27" s="33"/>
      <c r="D27" s="28" t="s">
        <v>36</v>
      </c>
      <c r="I27" s="28" t="s">
        <v>26</v>
      </c>
      <c r="J27" s="26" t="s">
        <v>19</v>
      </c>
      <c r="L27" s="33"/>
    </row>
    <row r="28" spans="2:12" s="1" customFormat="1" ht="18" customHeight="1">
      <c r="B28" s="33"/>
      <c r="E28" s="26" t="s">
        <v>37</v>
      </c>
      <c r="I28" s="28" t="s">
        <v>28</v>
      </c>
      <c r="J28" s="26" t="s">
        <v>19</v>
      </c>
      <c r="L28" s="33"/>
    </row>
    <row r="29" spans="2:12" s="1" customFormat="1" ht="6.95" customHeight="1">
      <c r="B29" s="33"/>
      <c r="L29" s="33"/>
    </row>
    <row r="30" spans="2:12" s="1" customFormat="1" ht="12" customHeight="1">
      <c r="B30" s="33"/>
      <c r="D30" s="28" t="s">
        <v>38</v>
      </c>
      <c r="L30" s="33"/>
    </row>
    <row r="31" spans="2:12" s="7" customFormat="1" ht="143.25" customHeight="1">
      <c r="B31" s="92"/>
      <c r="E31" s="328" t="s">
        <v>39</v>
      </c>
      <c r="F31" s="328"/>
      <c r="G31" s="328"/>
      <c r="H31" s="328"/>
      <c r="L31" s="92"/>
    </row>
    <row r="32" spans="2:12" s="1" customFormat="1" ht="6.95" customHeight="1">
      <c r="B32" s="33"/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25.35" customHeight="1">
      <c r="B34" s="33"/>
      <c r="D34" s="93" t="s">
        <v>40</v>
      </c>
      <c r="J34" s="64">
        <f>ROUND(J91,2)</f>
        <v>0</v>
      </c>
      <c r="L34" s="33"/>
    </row>
    <row r="35" spans="2:12" s="1" customFormat="1" ht="6.95" customHeight="1">
      <c r="B35" s="33"/>
      <c r="D35" s="51"/>
      <c r="E35" s="51"/>
      <c r="F35" s="51"/>
      <c r="G35" s="51"/>
      <c r="H35" s="51"/>
      <c r="I35" s="51"/>
      <c r="J35" s="51"/>
      <c r="K35" s="51"/>
      <c r="L35" s="33"/>
    </row>
    <row r="36" spans="2:12" s="1" customFormat="1" ht="14.45" customHeight="1">
      <c r="B36" s="33"/>
      <c r="F36" s="36" t="s">
        <v>42</v>
      </c>
      <c r="I36" s="36" t="s">
        <v>41</v>
      </c>
      <c r="J36" s="36" t="s">
        <v>43</v>
      </c>
      <c r="L36" s="33"/>
    </row>
    <row r="37" spans="2:12" s="1" customFormat="1" ht="14.45" customHeight="1">
      <c r="B37" s="33"/>
      <c r="D37" s="53" t="s">
        <v>44</v>
      </c>
      <c r="E37" s="28" t="s">
        <v>45</v>
      </c>
      <c r="F37" s="83">
        <f>ROUND((SUM(BE91:BE150)),2)</f>
        <v>0</v>
      </c>
      <c r="I37" s="94">
        <v>0.21</v>
      </c>
      <c r="J37" s="83">
        <f>ROUND(((SUM(BE91:BE150))*I37),2)</f>
        <v>0</v>
      </c>
      <c r="L37" s="33"/>
    </row>
    <row r="38" spans="2:12" s="1" customFormat="1" ht="14.45" customHeight="1">
      <c r="B38" s="33"/>
      <c r="E38" s="28" t="s">
        <v>46</v>
      </c>
      <c r="F38" s="83">
        <f>ROUND((SUM(BF91:BF150)),2)</f>
        <v>0</v>
      </c>
      <c r="I38" s="94">
        <v>0.12</v>
      </c>
      <c r="J38" s="83">
        <f>ROUND(((SUM(BF91:BF150))*I38),2)</f>
        <v>0</v>
      </c>
      <c r="L38" s="33"/>
    </row>
    <row r="39" spans="2:12" s="1" customFormat="1" ht="14.45" customHeight="1" hidden="1">
      <c r="B39" s="33"/>
      <c r="E39" s="28" t="s">
        <v>47</v>
      </c>
      <c r="F39" s="83">
        <f>ROUND((SUM(BG91:BG150)),2)</f>
        <v>0</v>
      </c>
      <c r="I39" s="94">
        <v>0.21</v>
      </c>
      <c r="J39" s="83">
        <f>0</f>
        <v>0</v>
      </c>
      <c r="L39" s="33"/>
    </row>
    <row r="40" spans="2:12" s="1" customFormat="1" ht="14.45" customHeight="1" hidden="1">
      <c r="B40" s="33"/>
      <c r="E40" s="28" t="s">
        <v>48</v>
      </c>
      <c r="F40" s="83">
        <f>ROUND((SUM(BH91:BH150)),2)</f>
        <v>0</v>
      </c>
      <c r="I40" s="94">
        <v>0.12</v>
      </c>
      <c r="J40" s="83">
        <f>0</f>
        <v>0</v>
      </c>
      <c r="L40" s="33"/>
    </row>
    <row r="41" spans="2:12" s="1" customFormat="1" ht="14.45" customHeight="1" hidden="1">
      <c r="B41" s="33"/>
      <c r="E41" s="28" t="s">
        <v>49</v>
      </c>
      <c r="F41" s="83">
        <f>ROUND((SUM(BI91:BI150)),2)</f>
        <v>0</v>
      </c>
      <c r="I41" s="94">
        <v>0</v>
      </c>
      <c r="J41" s="83">
        <f>0</f>
        <v>0</v>
      </c>
      <c r="L41" s="33"/>
    </row>
    <row r="42" spans="2:12" s="1" customFormat="1" ht="6.95" customHeight="1">
      <c r="B42" s="33"/>
      <c r="L42" s="33"/>
    </row>
    <row r="43" spans="2:12" s="1" customFormat="1" ht="25.35" customHeight="1">
      <c r="B43" s="33"/>
      <c r="C43" s="95"/>
      <c r="D43" s="96" t="s">
        <v>50</v>
      </c>
      <c r="E43" s="55"/>
      <c r="F43" s="55"/>
      <c r="G43" s="97" t="s">
        <v>51</v>
      </c>
      <c r="H43" s="98" t="s">
        <v>52</v>
      </c>
      <c r="I43" s="55"/>
      <c r="J43" s="99">
        <f>SUM(J34:J41)</f>
        <v>0</v>
      </c>
      <c r="K43" s="100"/>
      <c r="L43" s="33"/>
    </row>
    <row r="44" spans="2:12" s="1" customFormat="1" ht="14.4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3"/>
    </row>
    <row r="48" spans="2:12" s="1" customFormat="1" ht="6.95" customHeight="1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33"/>
    </row>
    <row r="49" spans="2:12" s="1" customFormat="1" ht="24.95" customHeight="1">
      <c r="B49" s="33"/>
      <c r="C49" s="22" t="s">
        <v>178</v>
      </c>
      <c r="L49" s="33"/>
    </row>
    <row r="50" spans="2:12" s="1" customFormat="1" ht="6.95" customHeight="1">
      <c r="B50" s="33"/>
      <c r="L50" s="33"/>
    </row>
    <row r="51" spans="2:12" s="1" customFormat="1" ht="12" customHeight="1">
      <c r="B51" s="33"/>
      <c r="C51" s="28" t="s">
        <v>16</v>
      </c>
      <c r="L51" s="33"/>
    </row>
    <row r="52" spans="2:12" s="1" customFormat="1" ht="16.5" customHeight="1">
      <c r="B52" s="33"/>
      <c r="E52" s="332" t="str">
        <f>E7</f>
        <v>Přístavba objektu SOŠ a SOU Kladno</v>
      </c>
      <c r="F52" s="333"/>
      <c r="G52" s="333"/>
      <c r="H52" s="333"/>
      <c r="L52" s="33"/>
    </row>
    <row r="53" spans="2:12" ht="12" customHeight="1">
      <c r="B53" s="21"/>
      <c r="C53" s="28" t="s">
        <v>172</v>
      </c>
      <c r="L53" s="21"/>
    </row>
    <row r="54" spans="2:12" ht="16.5" customHeight="1">
      <c r="B54" s="21"/>
      <c r="E54" s="332" t="s">
        <v>1576</v>
      </c>
      <c r="F54" s="310"/>
      <c r="G54" s="310"/>
      <c r="H54" s="310"/>
      <c r="L54" s="21"/>
    </row>
    <row r="55" spans="2:12" ht="12" customHeight="1">
      <c r="B55" s="21"/>
      <c r="C55" s="28" t="s">
        <v>174</v>
      </c>
      <c r="L55" s="21"/>
    </row>
    <row r="56" spans="2:12" s="1" customFormat="1" ht="16.5" customHeight="1">
      <c r="B56" s="33"/>
      <c r="E56" s="319" t="s">
        <v>175</v>
      </c>
      <c r="F56" s="334"/>
      <c r="G56" s="334"/>
      <c r="H56" s="334"/>
      <c r="L56" s="33"/>
    </row>
    <row r="57" spans="2:12" s="1" customFormat="1" ht="12" customHeight="1">
      <c r="B57" s="33"/>
      <c r="C57" s="28" t="s">
        <v>892</v>
      </c>
      <c r="L57" s="33"/>
    </row>
    <row r="58" spans="2:12" s="1" customFormat="1" ht="16.5" customHeight="1">
      <c r="B58" s="33"/>
      <c r="E58" s="311" t="str">
        <f>E13</f>
        <v>T. - Společné kabelové trasy</v>
      </c>
      <c r="F58" s="334"/>
      <c r="G58" s="334"/>
      <c r="H58" s="334"/>
      <c r="L58" s="33"/>
    </row>
    <row r="59" spans="2:12" s="1" customFormat="1" ht="6.95" customHeight="1">
      <c r="B59" s="33"/>
      <c r="L59" s="33"/>
    </row>
    <row r="60" spans="2:12" s="1" customFormat="1" ht="12" customHeight="1">
      <c r="B60" s="33"/>
      <c r="C60" s="28" t="s">
        <v>21</v>
      </c>
      <c r="F60" s="26" t="str">
        <f>F16</f>
        <v>Kladno</v>
      </c>
      <c r="I60" s="28" t="s">
        <v>23</v>
      </c>
      <c r="J60" s="50" t="str">
        <f>IF(J16="","",J16)</f>
        <v>19. 9. 2023</v>
      </c>
      <c r="L60" s="33"/>
    </row>
    <row r="61" spans="2:12" s="1" customFormat="1" ht="6.95" customHeight="1">
      <c r="B61" s="33"/>
      <c r="L61" s="33"/>
    </row>
    <row r="62" spans="2:12" s="1" customFormat="1" ht="40.15" customHeight="1">
      <c r="B62" s="33"/>
      <c r="C62" s="28" t="s">
        <v>25</v>
      </c>
      <c r="F62" s="26" t="str">
        <f>E19</f>
        <v>SOŠ a SOU Kladno, Nám. E. Beneše 2353, Kladno</v>
      </c>
      <c r="I62" s="28" t="s">
        <v>31</v>
      </c>
      <c r="J62" s="31" t="str">
        <f>E25</f>
        <v>Ateliér Civilista s.r.o., Bratronice 241, 273 63</v>
      </c>
      <c r="L62" s="33"/>
    </row>
    <row r="63" spans="2:12" s="1" customFormat="1" ht="15.2" customHeight="1">
      <c r="B63" s="33"/>
      <c r="C63" s="28" t="s">
        <v>29</v>
      </c>
      <c r="F63" s="26" t="str">
        <f>IF(E22="","",E22)</f>
        <v>Vyplň údaj</v>
      </c>
      <c r="I63" s="28" t="s">
        <v>36</v>
      </c>
      <c r="J63" s="31" t="str">
        <f>E28</f>
        <v xml:space="preserve"> </v>
      </c>
      <c r="L63" s="33"/>
    </row>
    <row r="64" spans="2:12" s="1" customFormat="1" ht="10.35" customHeight="1">
      <c r="B64" s="33"/>
      <c r="L64" s="33"/>
    </row>
    <row r="65" spans="2:12" s="1" customFormat="1" ht="29.25" customHeight="1">
      <c r="B65" s="33"/>
      <c r="C65" s="101" t="s">
        <v>179</v>
      </c>
      <c r="D65" s="95"/>
      <c r="E65" s="95"/>
      <c r="F65" s="95"/>
      <c r="G65" s="95"/>
      <c r="H65" s="95"/>
      <c r="I65" s="95"/>
      <c r="J65" s="102" t="s">
        <v>180</v>
      </c>
      <c r="K65" s="95"/>
      <c r="L65" s="33"/>
    </row>
    <row r="66" spans="2:12" s="1" customFormat="1" ht="10.35" customHeight="1">
      <c r="B66" s="33"/>
      <c r="L66" s="33"/>
    </row>
    <row r="67" spans="2:47" s="1" customFormat="1" ht="22.9" customHeight="1">
      <c r="B67" s="33"/>
      <c r="C67" s="103" t="s">
        <v>72</v>
      </c>
      <c r="J67" s="64">
        <f>J91</f>
        <v>0</v>
      </c>
      <c r="L67" s="33"/>
      <c r="AU67" s="18" t="s">
        <v>181</v>
      </c>
    </row>
    <row r="68" spans="2:12" s="1" customFormat="1" ht="21.75" customHeight="1">
      <c r="B68" s="33"/>
      <c r="L68" s="33"/>
    </row>
    <row r="69" spans="2:12" s="1" customFormat="1" ht="6.95" customHeight="1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33"/>
    </row>
    <row r="73" spans="2:12" s="1" customFormat="1" ht="6.95" customHeight="1"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33"/>
    </row>
    <row r="74" spans="2:12" s="1" customFormat="1" ht="24.95" customHeight="1">
      <c r="B74" s="33"/>
      <c r="C74" s="22" t="s">
        <v>193</v>
      </c>
      <c r="L74" s="33"/>
    </row>
    <row r="75" spans="2:12" s="1" customFormat="1" ht="6.95" customHeight="1">
      <c r="B75" s="33"/>
      <c r="L75" s="33"/>
    </row>
    <row r="76" spans="2:12" s="1" customFormat="1" ht="12" customHeight="1">
      <c r="B76" s="33"/>
      <c r="C76" s="28" t="s">
        <v>16</v>
      </c>
      <c r="L76" s="33"/>
    </row>
    <row r="77" spans="2:12" s="1" customFormat="1" ht="16.5" customHeight="1">
      <c r="B77" s="33"/>
      <c r="E77" s="332" t="str">
        <f>E7</f>
        <v>Přístavba objektu SOŠ a SOU Kladno</v>
      </c>
      <c r="F77" s="333"/>
      <c r="G77" s="333"/>
      <c r="H77" s="333"/>
      <c r="L77" s="33"/>
    </row>
    <row r="78" spans="2:12" ht="12" customHeight="1">
      <c r="B78" s="21"/>
      <c r="C78" s="28" t="s">
        <v>172</v>
      </c>
      <c r="L78" s="21"/>
    </row>
    <row r="79" spans="2:12" ht="16.5" customHeight="1">
      <c r="B79" s="21"/>
      <c r="E79" s="332" t="s">
        <v>1576</v>
      </c>
      <c r="F79" s="310"/>
      <c r="G79" s="310"/>
      <c r="H79" s="310"/>
      <c r="L79" s="21"/>
    </row>
    <row r="80" spans="2:12" ht="12" customHeight="1">
      <c r="B80" s="21"/>
      <c r="C80" s="28" t="s">
        <v>174</v>
      </c>
      <c r="L80" s="21"/>
    </row>
    <row r="81" spans="2:12" s="1" customFormat="1" ht="16.5" customHeight="1">
      <c r="B81" s="33"/>
      <c r="E81" s="319" t="s">
        <v>175</v>
      </c>
      <c r="F81" s="334"/>
      <c r="G81" s="334"/>
      <c r="H81" s="334"/>
      <c r="L81" s="33"/>
    </row>
    <row r="82" spans="2:12" s="1" customFormat="1" ht="12" customHeight="1">
      <c r="B82" s="33"/>
      <c r="C82" s="28" t="s">
        <v>892</v>
      </c>
      <c r="L82" s="33"/>
    </row>
    <row r="83" spans="2:12" s="1" customFormat="1" ht="16.5" customHeight="1">
      <c r="B83" s="33"/>
      <c r="E83" s="311" t="str">
        <f>E13</f>
        <v>T. - Společné kabelové trasy</v>
      </c>
      <c r="F83" s="334"/>
      <c r="G83" s="334"/>
      <c r="H83" s="334"/>
      <c r="L83" s="33"/>
    </row>
    <row r="84" spans="2:12" s="1" customFormat="1" ht="6.95" customHeight="1">
      <c r="B84" s="33"/>
      <c r="L84" s="33"/>
    </row>
    <row r="85" spans="2:12" s="1" customFormat="1" ht="12" customHeight="1">
      <c r="B85" s="33"/>
      <c r="C85" s="28" t="s">
        <v>21</v>
      </c>
      <c r="F85" s="26" t="str">
        <f>F16</f>
        <v>Kladno</v>
      </c>
      <c r="I85" s="28" t="s">
        <v>23</v>
      </c>
      <c r="J85" s="50" t="str">
        <f>IF(J16="","",J16)</f>
        <v>19. 9. 2023</v>
      </c>
      <c r="L85" s="33"/>
    </row>
    <row r="86" spans="2:12" s="1" customFormat="1" ht="6.95" customHeight="1">
      <c r="B86" s="33"/>
      <c r="L86" s="33"/>
    </row>
    <row r="87" spans="2:12" s="1" customFormat="1" ht="40.15" customHeight="1">
      <c r="B87" s="33"/>
      <c r="C87" s="28" t="s">
        <v>25</v>
      </c>
      <c r="F87" s="26" t="str">
        <f>E19</f>
        <v>SOŠ a SOU Kladno, Nám. E. Beneše 2353, Kladno</v>
      </c>
      <c r="I87" s="28" t="s">
        <v>31</v>
      </c>
      <c r="J87" s="31" t="str">
        <f>E25</f>
        <v>Ateliér Civilista s.r.o., Bratronice 241, 273 63</v>
      </c>
      <c r="L87" s="33"/>
    </row>
    <row r="88" spans="2:12" s="1" customFormat="1" ht="15.2" customHeight="1">
      <c r="B88" s="33"/>
      <c r="C88" s="28" t="s">
        <v>29</v>
      </c>
      <c r="F88" s="26" t="str">
        <f>IF(E22="","",E22)</f>
        <v>Vyplň údaj</v>
      </c>
      <c r="I88" s="28" t="s">
        <v>36</v>
      </c>
      <c r="J88" s="31" t="str">
        <f>E28</f>
        <v xml:space="preserve"> </v>
      </c>
      <c r="L88" s="33"/>
    </row>
    <row r="89" spans="2:12" s="1" customFormat="1" ht="10.35" customHeight="1">
      <c r="B89" s="33"/>
      <c r="L89" s="33"/>
    </row>
    <row r="90" spans="2:20" s="10" customFormat="1" ht="29.25" customHeight="1">
      <c r="B90" s="112"/>
      <c r="C90" s="113" t="s">
        <v>194</v>
      </c>
      <c r="D90" s="114" t="s">
        <v>59</v>
      </c>
      <c r="E90" s="114" t="s">
        <v>55</v>
      </c>
      <c r="F90" s="114" t="s">
        <v>56</v>
      </c>
      <c r="G90" s="114" t="s">
        <v>195</v>
      </c>
      <c r="H90" s="114" t="s">
        <v>196</v>
      </c>
      <c r="I90" s="114" t="s">
        <v>197</v>
      </c>
      <c r="J90" s="114" t="s">
        <v>180</v>
      </c>
      <c r="K90" s="115" t="s">
        <v>198</v>
      </c>
      <c r="L90" s="112"/>
      <c r="M90" s="57" t="s">
        <v>19</v>
      </c>
      <c r="N90" s="58" t="s">
        <v>44</v>
      </c>
      <c r="O90" s="58" t="s">
        <v>199</v>
      </c>
      <c r="P90" s="58" t="s">
        <v>200</v>
      </c>
      <c r="Q90" s="58" t="s">
        <v>201</v>
      </c>
      <c r="R90" s="58" t="s">
        <v>202</v>
      </c>
      <c r="S90" s="58" t="s">
        <v>203</v>
      </c>
      <c r="T90" s="59" t="s">
        <v>204</v>
      </c>
    </row>
    <row r="91" spans="2:63" s="1" customFormat="1" ht="22.9" customHeight="1">
      <c r="B91" s="33"/>
      <c r="C91" s="62" t="s">
        <v>205</v>
      </c>
      <c r="J91" s="116">
        <f>BK91</f>
        <v>0</v>
      </c>
      <c r="L91" s="33"/>
      <c r="M91" s="60"/>
      <c r="N91" s="51"/>
      <c r="O91" s="51"/>
      <c r="P91" s="117">
        <f>SUM(P92:P150)</f>
        <v>0</v>
      </c>
      <c r="Q91" s="51"/>
      <c r="R91" s="117">
        <f>SUM(R92:R150)</f>
        <v>0</v>
      </c>
      <c r="S91" s="51"/>
      <c r="T91" s="118">
        <f>SUM(T92:T150)</f>
        <v>0</v>
      </c>
      <c r="AT91" s="18" t="s">
        <v>73</v>
      </c>
      <c r="AU91" s="18" t="s">
        <v>181</v>
      </c>
      <c r="BK91" s="119">
        <f>SUM(BK92:BK150)</f>
        <v>0</v>
      </c>
    </row>
    <row r="92" spans="2:65" s="1" customFormat="1" ht="16.5" customHeight="1">
      <c r="B92" s="33"/>
      <c r="C92" s="132" t="s">
        <v>74</v>
      </c>
      <c r="D92" s="132" t="s">
        <v>212</v>
      </c>
      <c r="E92" s="133" t="s">
        <v>1056</v>
      </c>
      <c r="F92" s="134" t="s">
        <v>1057</v>
      </c>
      <c r="G92" s="135" t="s">
        <v>654</v>
      </c>
      <c r="H92" s="136">
        <v>4.2</v>
      </c>
      <c r="I92" s="137"/>
      <c r="J92" s="138">
        <f>ROUND(I92*H92,2)</f>
        <v>0</v>
      </c>
      <c r="K92" s="134" t="s">
        <v>19</v>
      </c>
      <c r="L92" s="33"/>
      <c r="M92" s="139" t="s">
        <v>19</v>
      </c>
      <c r="N92" s="140" t="s">
        <v>45</v>
      </c>
      <c r="P92" s="141">
        <f>O92*H92</f>
        <v>0</v>
      </c>
      <c r="Q92" s="141">
        <v>0</v>
      </c>
      <c r="R92" s="141">
        <f>Q92*H92</f>
        <v>0</v>
      </c>
      <c r="S92" s="141">
        <v>0</v>
      </c>
      <c r="T92" s="142">
        <f>S92*H92</f>
        <v>0</v>
      </c>
      <c r="AR92" s="143" t="s">
        <v>112</v>
      </c>
      <c r="AT92" s="143" t="s">
        <v>212</v>
      </c>
      <c r="AU92" s="143" t="s">
        <v>74</v>
      </c>
      <c r="AY92" s="18" t="s">
        <v>208</v>
      </c>
      <c r="BE92" s="144">
        <f>IF(N92="základní",J92,0)</f>
        <v>0</v>
      </c>
      <c r="BF92" s="144">
        <f>IF(N92="snížená",J92,0)</f>
        <v>0</v>
      </c>
      <c r="BG92" s="144">
        <f>IF(N92="zákl. přenesená",J92,0)</f>
        <v>0</v>
      </c>
      <c r="BH92" s="144">
        <f>IF(N92="sníž. přenesená",J92,0)</f>
        <v>0</v>
      </c>
      <c r="BI92" s="144">
        <f>IF(N92="nulová",J92,0)</f>
        <v>0</v>
      </c>
      <c r="BJ92" s="18" t="s">
        <v>80</v>
      </c>
      <c r="BK92" s="144">
        <f>ROUND(I92*H92,2)</f>
        <v>0</v>
      </c>
      <c r="BL92" s="18" t="s">
        <v>112</v>
      </c>
      <c r="BM92" s="143" t="s">
        <v>82</v>
      </c>
    </row>
    <row r="93" spans="2:47" s="1" customFormat="1" ht="12">
      <c r="B93" s="33"/>
      <c r="D93" s="145" t="s">
        <v>218</v>
      </c>
      <c r="F93" s="146" t="s">
        <v>1057</v>
      </c>
      <c r="I93" s="147"/>
      <c r="L93" s="33"/>
      <c r="M93" s="148"/>
      <c r="T93" s="54"/>
      <c r="AT93" s="18" t="s">
        <v>218</v>
      </c>
      <c r="AU93" s="18" t="s">
        <v>74</v>
      </c>
    </row>
    <row r="94" spans="2:65" s="1" customFormat="1" ht="16.5" customHeight="1">
      <c r="B94" s="33"/>
      <c r="C94" s="132" t="s">
        <v>74</v>
      </c>
      <c r="D94" s="132" t="s">
        <v>212</v>
      </c>
      <c r="E94" s="133" t="s">
        <v>860</v>
      </c>
      <c r="F94" s="134" t="s">
        <v>1058</v>
      </c>
      <c r="G94" s="135" t="s">
        <v>654</v>
      </c>
      <c r="H94" s="136">
        <v>3.6</v>
      </c>
      <c r="I94" s="137"/>
      <c r="J94" s="138">
        <f>ROUND(I94*H94,2)</f>
        <v>0</v>
      </c>
      <c r="K94" s="134" t="s">
        <v>19</v>
      </c>
      <c r="L94" s="33"/>
      <c r="M94" s="139" t="s">
        <v>19</v>
      </c>
      <c r="N94" s="140" t="s">
        <v>45</v>
      </c>
      <c r="P94" s="141">
        <f>O94*H94</f>
        <v>0</v>
      </c>
      <c r="Q94" s="141">
        <v>0</v>
      </c>
      <c r="R94" s="141">
        <f>Q94*H94</f>
        <v>0</v>
      </c>
      <c r="S94" s="141">
        <v>0</v>
      </c>
      <c r="T94" s="142">
        <f>S94*H94</f>
        <v>0</v>
      </c>
      <c r="AR94" s="143" t="s">
        <v>112</v>
      </c>
      <c r="AT94" s="143" t="s">
        <v>212</v>
      </c>
      <c r="AU94" s="143" t="s">
        <v>74</v>
      </c>
      <c r="AY94" s="18" t="s">
        <v>208</v>
      </c>
      <c r="BE94" s="144">
        <f>IF(N94="základní",J94,0)</f>
        <v>0</v>
      </c>
      <c r="BF94" s="144">
        <f>IF(N94="snížená",J94,0)</f>
        <v>0</v>
      </c>
      <c r="BG94" s="144">
        <f>IF(N94="zákl. přenesená",J94,0)</f>
        <v>0</v>
      </c>
      <c r="BH94" s="144">
        <f>IF(N94="sníž. přenesená",J94,0)</f>
        <v>0</v>
      </c>
      <c r="BI94" s="144">
        <f>IF(N94="nulová",J94,0)</f>
        <v>0</v>
      </c>
      <c r="BJ94" s="18" t="s">
        <v>80</v>
      </c>
      <c r="BK94" s="144">
        <f>ROUND(I94*H94,2)</f>
        <v>0</v>
      </c>
      <c r="BL94" s="18" t="s">
        <v>112</v>
      </c>
      <c r="BM94" s="143" t="s">
        <v>112</v>
      </c>
    </row>
    <row r="95" spans="2:47" s="1" customFormat="1" ht="12">
      <c r="B95" s="33"/>
      <c r="D95" s="145" t="s">
        <v>218</v>
      </c>
      <c r="F95" s="146" t="s">
        <v>1058</v>
      </c>
      <c r="I95" s="147"/>
      <c r="L95" s="33"/>
      <c r="M95" s="148"/>
      <c r="T95" s="54"/>
      <c r="AT95" s="18" t="s">
        <v>218</v>
      </c>
      <c r="AU95" s="18" t="s">
        <v>74</v>
      </c>
    </row>
    <row r="96" spans="2:65" s="1" customFormat="1" ht="16.5" customHeight="1">
      <c r="B96" s="33"/>
      <c r="C96" s="132" t="s">
        <v>74</v>
      </c>
      <c r="D96" s="132" t="s">
        <v>212</v>
      </c>
      <c r="E96" s="133" t="s">
        <v>864</v>
      </c>
      <c r="F96" s="134" t="s">
        <v>1059</v>
      </c>
      <c r="G96" s="135" t="s">
        <v>654</v>
      </c>
      <c r="H96" s="136">
        <v>4.8</v>
      </c>
      <c r="I96" s="137"/>
      <c r="J96" s="138">
        <f>ROUND(I96*H96,2)</f>
        <v>0</v>
      </c>
      <c r="K96" s="134" t="s">
        <v>19</v>
      </c>
      <c r="L96" s="33"/>
      <c r="M96" s="139" t="s">
        <v>19</v>
      </c>
      <c r="N96" s="140" t="s">
        <v>45</v>
      </c>
      <c r="P96" s="141">
        <f>O96*H96</f>
        <v>0</v>
      </c>
      <c r="Q96" s="141">
        <v>0</v>
      </c>
      <c r="R96" s="141">
        <f>Q96*H96</f>
        <v>0</v>
      </c>
      <c r="S96" s="141">
        <v>0</v>
      </c>
      <c r="T96" s="142">
        <f>S96*H96</f>
        <v>0</v>
      </c>
      <c r="AR96" s="143" t="s">
        <v>112</v>
      </c>
      <c r="AT96" s="143" t="s">
        <v>212</v>
      </c>
      <c r="AU96" s="143" t="s">
        <v>74</v>
      </c>
      <c r="AY96" s="18" t="s">
        <v>208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8" t="s">
        <v>80</v>
      </c>
      <c r="BK96" s="144">
        <f>ROUND(I96*H96,2)</f>
        <v>0</v>
      </c>
      <c r="BL96" s="18" t="s">
        <v>112</v>
      </c>
      <c r="BM96" s="143" t="s">
        <v>209</v>
      </c>
    </row>
    <row r="97" spans="2:47" s="1" customFormat="1" ht="12">
      <c r="B97" s="33"/>
      <c r="D97" s="145" t="s">
        <v>218</v>
      </c>
      <c r="F97" s="146" t="s">
        <v>1059</v>
      </c>
      <c r="I97" s="147"/>
      <c r="L97" s="33"/>
      <c r="M97" s="148"/>
      <c r="T97" s="54"/>
      <c r="AT97" s="18" t="s">
        <v>218</v>
      </c>
      <c r="AU97" s="18" t="s">
        <v>74</v>
      </c>
    </row>
    <row r="98" spans="2:65" s="1" customFormat="1" ht="16.5" customHeight="1">
      <c r="B98" s="33"/>
      <c r="C98" s="132" t="s">
        <v>74</v>
      </c>
      <c r="D98" s="132" t="s">
        <v>212</v>
      </c>
      <c r="E98" s="133" t="s">
        <v>868</v>
      </c>
      <c r="F98" s="134" t="s">
        <v>1060</v>
      </c>
      <c r="G98" s="135" t="s">
        <v>654</v>
      </c>
      <c r="H98" s="136">
        <v>2.4</v>
      </c>
      <c r="I98" s="137"/>
      <c r="J98" s="138">
        <f>ROUND(I98*H98,2)</f>
        <v>0</v>
      </c>
      <c r="K98" s="134" t="s">
        <v>19</v>
      </c>
      <c r="L98" s="33"/>
      <c r="M98" s="139" t="s">
        <v>19</v>
      </c>
      <c r="N98" s="140" t="s">
        <v>45</v>
      </c>
      <c r="P98" s="141">
        <f>O98*H98</f>
        <v>0</v>
      </c>
      <c r="Q98" s="141">
        <v>0</v>
      </c>
      <c r="R98" s="141">
        <f>Q98*H98</f>
        <v>0</v>
      </c>
      <c r="S98" s="141">
        <v>0</v>
      </c>
      <c r="T98" s="142">
        <f>S98*H98</f>
        <v>0</v>
      </c>
      <c r="AR98" s="143" t="s">
        <v>112</v>
      </c>
      <c r="AT98" s="143" t="s">
        <v>212</v>
      </c>
      <c r="AU98" s="143" t="s">
        <v>74</v>
      </c>
      <c r="AY98" s="18" t="s">
        <v>208</v>
      </c>
      <c r="BE98" s="144">
        <f>IF(N98="základní",J98,0)</f>
        <v>0</v>
      </c>
      <c r="BF98" s="144">
        <f>IF(N98="snížená",J98,0)</f>
        <v>0</v>
      </c>
      <c r="BG98" s="144">
        <f>IF(N98="zákl. přenesená",J98,0)</f>
        <v>0</v>
      </c>
      <c r="BH98" s="144">
        <f>IF(N98="sníž. přenesená",J98,0)</f>
        <v>0</v>
      </c>
      <c r="BI98" s="144">
        <f>IF(N98="nulová",J98,0)</f>
        <v>0</v>
      </c>
      <c r="BJ98" s="18" t="s">
        <v>80</v>
      </c>
      <c r="BK98" s="144">
        <f>ROUND(I98*H98,2)</f>
        <v>0</v>
      </c>
      <c r="BL98" s="18" t="s">
        <v>112</v>
      </c>
      <c r="BM98" s="143" t="s">
        <v>245</v>
      </c>
    </row>
    <row r="99" spans="2:47" s="1" customFormat="1" ht="12">
      <c r="B99" s="33"/>
      <c r="D99" s="145" t="s">
        <v>218</v>
      </c>
      <c r="F99" s="146" t="s">
        <v>1060</v>
      </c>
      <c r="I99" s="147"/>
      <c r="L99" s="33"/>
      <c r="M99" s="148"/>
      <c r="T99" s="54"/>
      <c r="AT99" s="18" t="s">
        <v>218</v>
      </c>
      <c r="AU99" s="18" t="s">
        <v>74</v>
      </c>
    </row>
    <row r="100" spans="2:65" s="1" customFormat="1" ht="16.5" customHeight="1">
      <c r="B100" s="33"/>
      <c r="C100" s="132" t="s">
        <v>74</v>
      </c>
      <c r="D100" s="132" t="s">
        <v>212</v>
      </c>
      <c r="E100" s="133" t="s">
        <v>872</v>
      </c>
      <c r="F100" s="134" t="s">
        <v>1061</v>
      </c>
      <c r="G100" s="135" t="s">
        <v>654</v>
      </c>
      <c r="H100" s="136">
        <v>0.3</v>
      </c>
      <c r="I100" s="137"/>
      <c r="J100" s="138">
        <f>ROUND(I100*H100,2)</f>
        <v>0</v>
      </c>
      <c r="K100" s="134" t="s">
        <v>19</v>
      </c>
      <c r="L100" s="33"/>
      <c r="M100" s="139" t="s">
        <v>19</v>
      </c>
      <c r="N100" s="140" t="s">
        <v>45</v>
      </c>
      <c r="P100" s="141">
        <f>O100*H100</f>
        <v>0</v>
      </c>
      <c r="Q100" s="141">
        <v>0</v>
      </c>
      <c r="R100" s="141">
        <f>Q100*H100</f>
        <v>0</v>
      </c>
      <c r="S100" s="141">
        <v>0</v>
      </c>
      <c r="T100" s="142">
        <f>S100*H100</f>
        <v>0</v>
      </c>
      <c r="AR100" s="143" t="s">
        <v>112</v>
      </c>
      <c r="AT100" s="143" t="s">
        <v>212</v>
      </c>
      <c r="AU100" s="143" t="s">
        <v>74</v>
      </c>
      <c r="AY100" s="18" t="s">
        <v>208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8" t="s">
        <v>80</v>
      </c>
      <c r="BK100" s="144">
        <f>ROUND(I100*H100,2)</f>
        <v>0</v>
      </c>
      <c r="BL100" s="18" t="s">
        <v>112</v>
      </c>
      <c r="BM100" s="143" t="s">
        <v>807</v>
      </c>
    </row>
    <row r="101" spans="2:47" s="1" customFormat="1" ht="12">
      <c r="B101" s="33"/>
      <c r="D101" s="145" t="s">
        <v>218</v>
      </c>
      <c r="F101" s="146" t="s">
        <v>1061</v>
      </c>
      <c r="I101" s="147"/>
      <c r="L101" s="33"/>
      <c r="M101" s="148"/>
      <c r="T101" s="54"/>
      <c r="AT101" s="18" t="s">
        <v>218</v>
      </c>
      <c r="AU101" s="18" t="s">
        <v>74</v>
      </c>
    </row>
    <row r="102" spans="2:65" s="1" customFormat="1" ht="16.5" customHeight="1">
      <c r="B102" s="33"/>
      <c r="C102" s="132" t="s">
        <v>74</v>
      </c>
      <c r="D102" s="132" t="s">
        <v>212</v>
      </c>
      <c r="E102" s="133" t="s">
        <v>877</v>
      </c>
      <c r="F102" s="134" t="s">
        <v>1062</v>
      </c>
      <c r="G102" s="135" t="s">
        <v>236</v>
      </c>
      <c r="H102" s="136">
        <v>16.8</v>
      </c>
      <c r="I102" s="137"/>
      <c r="J102" s="138">
        <f>ROUND(I102*H102,2)</f>
        <v>0</v>
      </c>
      <c r="K102" s="134" t="s">
        <v>19</v>
      </c>
      <c r="L102" s="33"/>
      <c r="M102" s="139" t="s">
        <v>19</v>
      </c>
      <c r="N102" s="140" t="s">
        <v>45</v>
      </c>
      <c r="P102" s="141">
        <f>O102*H102</f>
        <v>0</v>
      </c>
      <c r="Q102" s="141">
        <v>0</v>
      </c>
      <c r="R102" s="141">
        <f>Q102*H102</f>
        <v>0</v>
      </c>
      <c r="S102" s="141">
        <v>0</v>
      </c>
      <c r="T102" s="142">
        <f>S102*H102</f>
        <v>0</v>
      </c>
      <c r="AR102" s="143" t="s">
        <v>112</v>
      </c>
      <c r="AT102" s="143" t="s">
        <v>212</v>
      </c>
      <c r="AU102" s="143" t="s">
        <v>74</v>
      </c>
      <c r="AY102" s="18" t="s">
        <v>208</v>
      </c>
      <c r="BE102" s="144">
        <f>IF(N102="základní",J102,0)</f>
        <v>0</v>
      </c>
      <c r="BF102" s="144">
        <f>IF(N102="snížená",J102,0)</f>
        <v>0</v>
      </c>
      <c r="BG102" s="144">
        <f>IF(N102="zákl. přenesená",J102,0)</f>
        <v>0</v>
      </c>
      <c r="BH102" s="144">
        <f>IF(N102="sníž. přenesená",J102,0)</f>
        <v>0</v>
      </c>
      <c r="BI102" s="144">
        <f>IF(N102="nulová",J102,0)</f>
        <v>0</v>
      </c>
      <c r="BJ102" s="18" t="s">
        <v>80</v>
      </c>
      <c r="BK102" s="144">
        <f>ROUND(I102*H102,2)</f>
        <v>0</v>
      </c>
      <c r="BL102" s="18" t="s">
        <v>112</v>
      </c>
      <c r="BM102" s="143" t="s">
        <v>8</v>
      </c>
    </row>
    <row r="103" spans="2:47" s="1" customFormat="1" ht="12">
      <c r="B103" s="33"/>
      <c r="D103" s="145" t="s">
        <v>218</v>
      </c>
      <c r="F103" s="146" t="s">
        <v>1062</v>
      </c>
      <c r="I103" s="147"/>
      <c r="L103" s="33"/>
      <c r="M103" s="148"/>
      <c r="T103" s="54"/>
      <c r="AT103" s="18" t="s">
        <v>218</v>
      </c>
      <c r="AU103" s="18" t="s">
        <v>74</v>
      </c>
    </row>
    <row r="104" spans="2:65" s="1" customFormat="1" ht="16.5" customHeight="1">
      <c r="B104" s="33"/>
      <c r="C104" s="132" t="s">
        <v>74</v>
      </c>
      <c r="D104" s="132" t="s">
        <v>212</v>
      </c>
      <c r="E104" s="133" t="s">
        <v>881</v>
      </c>
      <c r="F104" s="134" t="s">
        <v>1063</v>
      </c>
      <c r="G104" s="135" t="s">
        <v>236</v>
      </c>
      <c r="H104" s="136">
        <v>5.4</v>
      </c>
      <c r="I104" s="137"/>
      <c r="J104" s="138">
        <f>ROUND(I104*H104,2)</f>
        <v>0</v>
      </c>
      <c r="K104" s="134" t="s">
        <v>19</v>
      </c>
      <c r="L104" s="33"/>
      <c r="M104" s="139" t="s">
        <v>19</v>
      </c>
      <c r="N104" s="140" t="s">
        <v>45</v>
      </c>
      <c r="P104" s="141">
        <f>O104*H104</f>
        <v>0</v>
      </c>
      <c r="Q104" s="141">
        <v>0</v>
      </c>
      <c r="R104" s="141">
        <f>Q104*H104</f>
        <v>0</v>
      </c>
      <c r="S104" s="141">
        <v>0</v>
      </c>
      <c r="T104" s="142">
        <f>S104*H104</f>
        <v>0</v>
      </c>
      <c r="AR104" s="143" t="s">
        <v>112</v>
      </c>
      <c r="AT104" s="143" t="s">
        <v>212</v>
      </c>
      <c r="AU104" s="143" t="s">
        <v>74</v>
      </c>
      <c r="AY104" s="18" t="s">
        <v>208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8" t="s">
        <v>80</v>
      </c>
      <c r="BK104" s="144">
        <f>ROUND(I104*H104,2)</f>
        <v>0</v>
      </c>
      <c r="BL104" s="18" t="s">
        <v>112</v>
      </c>
      <c r="BM104" s="143" t="s">
        <v>837</v>
      </c>
    </row>
    <row r="105" spans="2:47" s="1" customFormat="1" ht="12">
      <c r="B105" s="33"/>
      <c r="D105" s="145" t="s">
        <v>218</v>
      </c>
      <c r="F105" s="146" t="s">
        <v>1063</v>
      </c>
      <c r="I105" s="147"/>
      <c r="L105" s="33"/>
      <c r="M105" s="148"/>
      <c r="T105" s="54"/>
      <c r="AT105" s="18" t="s">
        <v>218</v>
      </c>
      <c r="AU105" s="18" t="s">
        <v>74</v>
      </c>
    </row>
    <row r="106" spans="2:65" s="1" customFormat="1" ht="16.5" customHeight="1">
      <c r="B106" s="33"/>
      <c r="C106" s="132" t="s">
        <v>74</v>
      </c>
      <c r="D106" s="132" t="s">
        <v>212</v>
      </c>
      <c r="E106" s="133" t="s">
        <v>885</v>
      </c>
      <c r="F106" s="134" t="s">
        <v>1064</v>
      </c>
      <c r="G106" s="135" t="s">
        <v>236</v>
      </c>
      <c r="H106" s="136">
        <v>4.8</v>
      </c>
      <c r="I106" s="137"/>
      <c r="J106" s="138">
        <f>ROUND(I106*H106,2)</f>
        <v>0</v>
      </c>
      <c r="K106" s="134" t="s">
        <v>19</v>
      </c>
      <c r="L106" s="33"/>
      <c r="M106" s="139" t="s">
        <v>19</v>
      </c>
      <c r="N106" s="140" t="s">
        <v>45</v>
      </c>
      <c r="P106" s="141">
        <f>O106*H106</f>
        <v>0</v>
      </c>
      <c r="Q106" s="141">
        <v>0</v>
      </c>
      <c r="R106" s="141">
        <f>Q106*H106</f>
        <v>0</v>
      </c>
      <c r="S106" s="141">
        <v>0</v>
      </c>
      <c r="T106" s="142">
        <f>S106*H106</f>
        <v>0</v>
      </c>
      <c r="AR106" s="143" t="s">
        <v>112</v>
      </c>
      <c r="AT106" s="143" t="s">
        <v>212</v>
      </c>
      <c r="AU106" s="143" t="s">
        <v>74</v>
      </c>
      <c r="AY106" s="18" t="s">
        <v>208</v>
      </c>
      <c r="BE106" s="144">
        <f>IF(N106="základní",J106,0)</f>
        <v>0</v>
      </c>
      <c r="BF106" s="144">
        <f>IF(N106="snížená",J106,0)</f>
        <v>0</v>
      </c>
      <c r="BG106" s="144">
        <f>IF(N106="zákl. přenesená",J106,0)</f>
        <v>0</v>
      </c>
      <c r="BH106" s="144">
        <f>IF(N106="sníž. přenesená",J106,0)</f>
        <v>0</v>
      </c>
      <c r="BI106" s="144">
        <f>IF(N106="nulová",J106,0)</f>
        <v>0</v>
      </c>
      <c r="BJ106" s="18" t="s">
        <v>80</v>
      </c>
      <c r="BK106" s="144">
        <f>ROUND(I106*H106,2)</f>
        <v>0</v>
      </c>
      <c r="BL106" s="18" t="s">
        <v>112</v>
      </c>
      <c r="BM106" s="143" t="s">
        <v>297</v>
      </c>
    </row>
    <row r="107" spans="2:47" s="1" customFormat="1" ht="12">
      <c r="B107" s="33"/>
      <c r="D107" s="145" t="s">
        <v>218</v>
      </c>
      <c r="F107" s="146" t="s">
        <v>1064</v>
      </c>
      <c r="I107" s="147"/>
      <c r="L107" s="33"/>
      <c r="M107" s="148"/>
      <c r="T107" s="54"/>
      <c r="AT107" s="18" t="s">
        <v>218</v>
      </c>
      <c r="AU107" s="18" t="s">
        <v>74</v>
      </c>
    </row>
    <row r="108" spans="2:65" s="1" customFormat="1" ht="16.5" customHeight="1">
      <c r="B108" s="33"/>
      <c r="C108" s="132" t="s">
        <v>74</v>
      </c>
      <c r="D108" s="132" t="s">
        <v>212</v>
      </c>
      <c r="E108" s="133" t="s">
        <v>889</v>
      </c>
      <c r="F108" s="134" t="s">
        <v>1065</v>
      </c>
      <c r="G108" s="135" t="s">
        <v>236</v>
      </c>
      <c r="H108" s="136">
        <v>0.6</v>
      </c>
      <c r="I108" s="137"/>
      <c r="J108" s="138">
        <f>ROUND(I108*H108,2)</f>
        <v>0</v>
      </c>
      <c r="K108" s="134" t="s">
        <v>19</v>
      </c>
      <c r="L108" s="33"/>
      <c r="M108" s="139" t="s">
        <v>19</v>
      </c>
      <c r="N108" s="140" t="s">
        <v>45</v>
      </c>
      <c r="P108" s="141">
        <f>O108*H108</f>
        <v>0</v>
      </c>
      <c r="Q108" s="141">
        <v>0</v>
      </c>
      <c r="R108" s="141">
        <f>Q108*H108</f>
        <v>0</v>
      </c>
      <c r="S108" s="141">
        <v>0</v>
      </c>
      <c r="T108" s="142">
        <f>S108*H108</f>
        <v>0</v>
      </c>
      <c r="AR108" s="143" t="s">
        <v>112</v>
      </c>
      <c r="AT108" s="143" t="s">
        <v>212</v>
      </c>
      <c r="AU108" s="143" t="s">
        <v>74</v>
      </c>
      <c r="AY108" s="18" t="s">
        <v>208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8" t="s">
        <v>80</v>
      </c>
      <c r="BK108" s="144">
        <f>ROUND(I108*H108,2)</f>
        <v>0</v>
      </c>
      <c r="BL108" s="18" t="s">
        <v>112</v>
      </c>
      <c r="BM108" s="143" t="s">
        <v>913</v>
      </c>
    </row>
    <row r="109" spans="2:47" s="1" customFormat="1" ht="12">
      <c r="B109" s="33"/>
      <c r="D109" s="145" t="s">
        <v>218</v>
      </c>
      <c r="F109" s="146" t="s">
        <v>1065</v>
      </c>
      <c r="I109" s="147"/>
      <c r="L109" s="33"/>
      <c r="M109" s="148"/>
      <c r="T109" s="54"/>
      <c r="AT109" s="18" t="s">
        <v>218</v>
      </c>
      <c r="AU109" s="18" t="s">
        <v>74</v>
      </c>
    </row>
    <row r="110" spans="2:65" s="1" customFormat="1" ht="16.5" customHeight="1">
      <c r="B110" s="33"/>
      <c r="C110" s="132" t="s">
        <v>74</v>
      </c>
      <c r="D110" s="132" t="s">
        <v>212</v>
      </c>
      <c r="E110" s="133" t="s">
        <v>719</v>
      </c>
      <c r="F110" s="134" t="s">
        <v>1066</v>
      </c>
      <c r="G110" s="135" t="s">
        <v>654</v>
      </c>
      <c r="H110" s="136">
        <v>27.9</v>
      </c>
      <c r="I110" s="137"/>
      <c r="J110" s="138">
        <f>ROUND(I110*H110,2)</f>
        <v>0</v>
      </c>
      <c r="K110" s="134" t="s">
        <v>19</v>
      </c>
      <c r="L110" s="33"/>
      <c r="M110" s="139" t="s">
        <v>19</v>
      </c>
      <c r="N110" s="140" t="s">
        <v>45</v>
      </c>
      <c r="P110" s="141">
        <f>O110*H110</f>
        <v>0</v>
      </c>
      <c r="Q110" s="141">
        <v>0</v>
      </c>
      <c r="R110" s="141">
        <f>Q110*H110</f>
        <v>0</v>
      </c>
      <c r="S110" s="141">
        <v>0</v>
      </c>
      <c r="T110" s="142">
        <f>S110*H110</f>
        <v>0</v>
      </c>
      <c r="AR110" s="143" t="s">
        <v>112</v>
      </c>
      <c r="AT110" s="143" t="s">
        <v>212</v>
      </c>
      <c r="AU110" s="143" t="s">
        <v>74</v>
      </c>
      <c r="AY110" s="18" t="s">
        <v>208</v>
      </c>
      <c r="BE110" s="144">
        <f>IF(N110="základní",J110,0)</f>
        <v>0</v>
      </c>
      <c r="BF110" s="144">
        <f>IF(N110="snížená",J110,0)</f>
        <v>0</v>
      </c>
      <c r="BG110" s="144">
        <f>IF(N110="zákl. přenesená",J110,0)</f>
        <v>0</v>
      </c>
      <c r="BH110" s="144">
        <f>IF(N110="sníž. přenesená",J110,0)</f>
        <v>0</v>
      </c>
      <c r="BI110" s="144">
        <f>IF(N110="nulová",J110,0)</f>
        <v>0</v>
      </c>
      <c r="BJ110" s="18" t="s">
        <v>80</v>
      </c>
      <c r="BK110" s="144">
        <f>ROUND(I110*H110,2)</f>
        <v>0</v>
      </c>
      <c r="BL110" s="18" t="s">
        <v>112</v>
      </c>
      <c r="BM110" s="143" t="s">
        <v>649</v>
      </c>
    </row>
    <row r="111" spans="2:47" s="1" customFormat="1" ht="12">
      <c r="B111" s="33"/>
      <c r="D111" s="145" t="s">
        <v>218</v>
      </c>
      <c r="F111" s="146" t="s">
        <v>1066</v>
      </c>
      <c r="I111" s="147"/>
      <c r="L111" s="33"/>
      <c r="M111" s="148"/>
      <c r="T111" s="54"/>
      <c r="AT111" s="18" t="s">
        <v>218</v>
      </c>
      <c r="AU111" s="18" t="s">
        <v>74</v>
      </c>
    </row>
    <row r="112" spans="2:65" s="1" customFormat="1" ht="16.5" customHeight="1">
      <c r="B112" s="33"/>
      <c r="C112" s="132" t="s">
        <v>74</v>
      </c>
      <c r="D112" s="132" t="s">
        <v>212</v>
      </c>
      <c r="E112" s="133" t="s">
        <v>727</v>
      </c>
      <c r="F112" s="134" t="s">
        <v>1067</v>
      </c>
      <c r="G112" s="135" t="s">
        <v>654</v>
      </c>
      <c r="H112" s="136">
        <v>10.5</v>
      </c>
      <c r="I112" s="137"/>
      <c r="J112" s="138">
        <f>ROUND(I112*H112,2)</f>
        <v>0</v>
      </c>
      <c r="K112" s="134" t="s">
        <v>19</v>
      </c>
      <c r="L112" s="33"/>
      <c r="M112" s="139" t="s">
        <v>19</v>
      </c>
      <c r="N112" s="140" t="s">
        <v>45</v>
      </c>
      <c r="P112" s="141">
        <f>O112*H112</f>
        <v>0</v>
      </c>
      <c r="Q112" s="141">
        <v>0</v>
      </c>
      <c r="R112" s="141">
        <f>Q112*H112</f>
        <v>0</v>
      </c>
      <c r="S112" s="141">
        <v>0</v>
      </c>
      <c r="T112" s="142">
        <f>S112*H112</f>
        <v>0</v>
      </c>
      <c r="AR112" s="143" t="s">
        <v>112</v>
      </c>
      <c r="AT112" s="143" t="s">
        <v>212</v>
      </c>
      <c r="AU112" s="143" t="s">
        <v>74</v>
      </c>
      <c r="AY112" s="18" t="s">
        <v>208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8" t="s">
        <v>80</v>
      </c>
      <c r="BK112" s="144">
        <f>ROUND(I112*H112,2)</f>
        <v>0</v>
      </c>
      <c r="BL112" s="18" t="s">
        <v>112</v>
      </c>
      <c r="BM112" s="143" t="s">
        <v>533</v>
      </c>
    </row>
    <row r="113" spans="2:47" s="1" customFormat="1" ht="12">
      <c r="B113" s="33"/>
      <c r="D113" s="145" t="s">
        <v>218</v>
      </c>
      <c r="F113" s="146" t="s">
        <v>1067</v>
      </c>
      <c r="I113" s="147"/>
      <c r="L113" s="33"/>
      <c r="M113" s="148"/>
      <c r="T113" s="54"/>
      <c r="AT113" s="18" t="s">
        <v>218</v>
      </c>
      <c r="AU113" s="18" t="s">
        <v>74</v>
      </c>
    </row>
    <row r="114" spans="2:65" s="1" customFormat="1" ht="16.5" customHeight="1">
      <c r="B114" s="33"/>
      <c r="C114" s="132" t="s">
        <v>74</v>
      </c>
      <c r="D114" s="132" t="s">
        <v>212</v>
      </c>
      <c r="E114" s="133" t="s">
        <v>730</v>
      </c>
      <c r="F114" s="134" t="s">
        <v>1068</v>
      </c>
      <c r="G114" s="135" t="s">
        <v>654</v>
      </c>
      <c r="H114" s="136">
        <v>6.6</v>
      </c>
      <c r="I114" s="137"/>
      <c r="J114" s="138">
        <f>ROUND(I114*H114,2)</f>
        <v>0</v>
      </c>
      <c r="K114" s="134" t="s">
        <v>19</v>
      </c>
      <c r="L114" s="33"/>
      <c r="M114" s="139" t="s">
        <v>19</v>
      </c>
      <c r="N114" s="140" t="s">
        <v>45</v>
      </c>
      <c r="P114" s="141">
        <f>O114*H114</f>
        <v>0</v>
      </c>
      <c r="Q114" s="141">
        <v>0</v>
      </c>
      <c r="R114" s="141">
        <f>Q114*H114</f>
        <v>0</v>
      </c>
      <c r="S114" s="141">
        <v>0</v>
      </c>
      <c r="T114" s="142">
        <f>S114*H114</f>
        <v>0</v>
      </c>
      <c r="AR114" s="143" t="s">
        <v>112</v>
      </c>
      <c r="AT114" s="143" t="s">
        <v>212</v>
      </c>
      <c r="AU114" s="143" t="s">
        <v>74</v>
      </c>
      <c r="AY114" s="18" t="s">
        <v>208</v>
      </c>
      <c r="BE114" s="144">
        <f>IF(N114="základní",J114,0)</f>
        <v>0</v>
      </c>
      <c r="BF114" s="144">
        <f>IF(N114="snížená",J114,0)</f>
        <v>0</v>
      </c>
      <c r="BG114" s="144">
        <f>IF(N114="zákl. přenesená",J114,0)</f>
        <v>0</v>
      </c>
      <c r="BH114" s="144">
        <f>IF(N114="sníž. přenesená",J114,0)</f>
        <v>0</v>
      </c>
      <c r="BI114" s="144">
        <f>IF(N114="nulová",J114,0)</f>
        <v>0</v>
      </c>
      <c r="BJ114" s="18" t="s">
        <v>80</v>
      </c>
      <c r="BK114" s="144">
        <f>ROUND(I114*H114,2)</f>
        <v>0</v>
      </c>
      <c r="BL114" s="18" t="s">
        <v>112</v>
      </c>
      <c r="BM114" s="143" t="s">
        <v>919</v>
      </c>
    </row>
    <row r="115" spans="2:47" s="1" customFormat="1" ht="12">
      <c r="B115" s="33"/>
      <c r="D115" s="145" t="s">
        <v>218</v>
      </c>
      <c r="F115" s="146" t="s">
        <v>1068</v>
      </c>
      <c r="I115" s="147"/>
      <c r="L115" s="33"/>
      <c r="M115" s="148"/>
      <c r="T115" s="54"/>
      <c r="AT115" s="18" t="s">
        <v>218</v>
      </c>
      <c r="AU115" s="18" t="s">
        <v>74</v>
      </c>
    </row>
    <row r="116" spans="2:65" s="1" customFormat="1" ht="16.5" customHeight="1">
      <c r="B116" s="33"/>
      <c r="C116" s="132" t="s">
        <v>74</v>
      </c>
      <c r="D116" s="132" t="s">
        <v>212</v>
      </c>
      <c r="E116" s="133" t="s">
        <v>1069</v>
      </c>
      <c r="F116" s="134" t="s">
        <v>1070</v>
      </c>
      <c r="G116" s="135" t="s">
        <v>654</v>
      </c>
      <c r="H116" s="136">
        <v>0.9</v>
      </c>
      <c r="I116" s="137"/>
      <c r="J116" s="138">
        <f>ROUND(I116*H116,2)</f>
        <v>0</v>
      </c>
      <c r="K116" s="134" t="s">
        <v>19</v>
      </c>
      <c r="L116" s="33"/>
      <c r="M116" s="139" t="s">
        <v>19</v>
      </c>
      <c r="N116" s="140" t="s">
        <v>45</v>
      </c>
      <c r="P116" s="141">
        <f>O116*H116</f>
        <v>0</v>
      </c>
      <c r="Q116" s="141">
        <v>0</v>
      </c>
      <c r="R116" s="141">
        <f>Q116*H116</f>
        <v>0</v>
      </c>
      <c r="S116" s="141">
        <v>0</v>
      </c>
      <c r="T116" s="142">
        <f>S116*H116</f>
        <v>0</v>
      </c>
      <c r="AR116" s="143" t="s">
        <v>112</v>
      </c>
      <c r="AT116" s="143" t="s">
        <v>212</v>
      </c>
      <c r="AU116" s="143" t="s">
        <v>74</v>
      </c>
      <c r="AY116" s="18" t="s">
        <v>208</v>
      </c>
      <c r="BE116" s="144">
        <f>IF(N116="základní",J116,0)</f>
        <v>0</v>
      </c>
      <c r="BF116" s="144">
        <f>IF(N116="snížená",J116,0)</f>
        <v>0</v>
      </c>
      <c r="BG116" s="144">
        <f>IF(N116="zákl. přenesená",J116,0)</f>
        <v>0</v>
      </c>
      <c r="BH116" s="144">
        <f>IF(N116="sníž. přenesená",J116,0)</f>
        <v>0</v>
      </c>
      <c r="BI116" s="144">
        <f>IF(N116="nulová",J116,0)</f>
        <v>0</v>
      </c>
      <c r="BJ116" s="18" t="s">
        <v>80</v>
      </c>
      <c r="BK116" s="144">
        <f>ROUND(I116*H116,2)</f>
        <v>0</v>
      </c>
      <c r="BL116" s="18" t="s">
        <v>112</v>
      </c>
      <c r="BM116" s="143" t="s">
        <v>921</v>
      </c>
    </row>
    <row r="117" spans="2:47" s="1" customFormat="1" ht="12">
      <c r="B117" s="33"/>
      <c r="D117" s="145" t="s">
        <v>218</v>
      </c>
      <c r="F117" s="146" t="s">
        <v>1070</v>
      </c>
      <c r="I117" s="147"/>
      <c r="L117" s="33"/>
      <c r="M117" s="148"/>
      <c r="T117" s="54"/>
      <c r="AT117" s="18" t="s">
        <v>218</v>
      </c>
      <c r="AU117" s="18" t="s">
        <v>74</v>
      </c>
    </row>
    <row r="118" spans="2:65" s="1" customFormat="1" ht="16.5" customHeight="1">
      <c r="B118" s="33"/>
      <c r="C118" s="132" t="s">
        <v>74</v>
      </c>
      <c r="D118" s="132" t="s">
        <v>212</v>
      </c>
      <c r="E118" s="133" t="s">
        <v>1071</v>
      </c>
      <c r="F118" s="134" t="s">
        <v>1072</v>
      </c>
      <c r="G118" s="135" t="s">
        <v>654</v>
      </c>
      <c r="H118" s="136">
        <v>1.5</v>
      </c>
      <c r="I118" s="137"/>
      <c r="J118" s="138">
        <f>ROUND(I118*H118,2)</f>
        <v>0</v>
      </c>
      <c r="K118" s="134" t="s">
        <v>19</v>
      </c>
      <c r="L118" s="33"/>
      <c r="M118" s="139" t="s">
        <v>19</v>
      </c>
      <c r="N118" s="140" t="s">
        <v>45</v>
      </c>
      <c r="P118" s="141">
        <f>O118*H118</f>
        <v>0</v>
      </c>
      <c r="Q118" s="141">
        <v>0</v>
      </c>
      <c r="R118" s="141">
        <f>Q118*H118</f>
        <v>0</v>
      </c>
      <c r="S118" s="141">
        <v>0</v>
      </c>
      <c r="T118" s="142">
        <f>S118*H118</f>
        <v>0</v>
      </c>
      <c r="AR118" s="143" t="s">
        <v>112</v>
      </c>
      <c r="AT118" s="143" t="s">
        <v>212</v>
      </c>
      <c r="AU118" s="143" t="s">
        <v>74</v>
      </c>
      <c r="AY118" s="18" t="s">
        <v>208</v>
      </c>
      <c r="BE118" s="144">
        <f>IF(N118="základní",J118,0)</f>
        <v>0</v>
      </c>
      <c r="BF118" s="144">
        <f>IF(N118="snížená",J118,0)</f>
        <v>0</v>
      </c>
      <c r="BG118" s="144">
        <f>IF(N118="zákl. přenesená",J118,0)</f>
        <v>0</v>
      </c>
      <c r="BH118" s="144">
        <f>IF(N118="sníž. přenesená",J118,0)</f>
        <v>0</v>
      </c>
      <c r="BI118" s="144">
        <f>IF(N118="nulová",J118,0)</f>
        <v>0</v>
      </c>
      <c r="BJ118" s="18" t="s">
        <v>80</v>
      </c>
      <c r="BK118" s="144">
        <f>ROUND(I118*H118,2)</f>
        <v>0</v>
      </c>
      <c r="BL118" s="18" t="s">
        <v>112</v>
      </c>
      <c r="BM118" s="143" t="s">
        <v>924</v>
      </c>
    </row>
    <row r="119" spans="2:47" s="1" customFormat="1" ht="12">
      <c r="B119" s="33"/>
      <c r="D119" s="145" t="s">
        <v>218</v>
      </c>
      <c r="F119" s="146" t="s">
        <v>1072</v>
      </c>
      <c r="I119" s="147"/>
      <c r="L119" s="33"/>
      <c r="M119" s="148"/>
      <c r="T119" s="54"/>
      <c r="AT119" s="18" t="s">
        <v>218</v>
      </c>
      <c r="AU119" s="18" t="s">
        <v>74</v>
      </c>
    </row>
    <row r="120" spans="2:65" s="1" customFormat="1" ht="16.5" customHeight="1">
      <c r="B120" s="33"/>
      <c r="C120" s="132" t="s">
        <v>74</v>
      </c>
      <c r="D120" s="132" t="s">
        <v>212</v>
      </c>
      <c r="E120" s="133" t="s">
        <v>1073</v>
      </c>
      <c r="F120" s="134" t="s">
        <v>1074</v>
      </c>
      <c r="G120" s="135" t="s">
        <v>654</v>
      </c>
      <c r="H120" s="136">
        <v>1.5</v>
      </c>
      <c r="I120" s="137"/>
      <c r="J120" s="138">
        <f>ROUND(I120*H120,2)</f>
        <v>0</v>
      </c>
      <c r="K120" s="134" t="s">
        <v>19</v>
      </c>
      <c r="L120" s="33"/>
      <c r="M120" s="139" t="s">
        <v>19</v>
      </c>
      <c r="N120" s="140" t="s">
        <v>45</v>
      </c>
      <c r="P120" s="141">
        <f>O120*H120</f>
        <v>0</v>
      </c>
      <c r="Q120" s="141">
        <v>0</v>
      </c>
      <c r="R120" s="141">
        <f>Q120*H120</f>
        <v>0</v>
      </c>
      <c r="S120" s="141">
        <v>0</v>
      </c>
      <c r="T120" s="142">
        <f>S120*H120</f>
        <v>0</v>
      </c>
      <c r="AR120" s="143" t="s">
        <v>112</v>
      </c>
      <c r="AT120" s="143" t="s">
        <v>212</v>
      </c>
      <c r="AU120" s="143" t="s">
        <v>74</v>
      </c>
      <c r="AY120" s="18" t="s">
        <v>208</v>
      </c>
      <c r="BE120" s="144">
        <f>IF(N120="základní",J120,0)</f>
        <v>0</v>
      </c>
      <c r="BF120" s="144">
        <f>IF(N120="snížená",J120,0)</f>
        <v>0</v>
      </c>
      <c r="BG120" s="144">
        <f>IF(N120="zákl. přenesená",J120,0)</f>
        <v>0</v>
      </c>
      <c r="BH120" s="144">
        <f>IF(N120="sníž. přenesená",J120,0)</f>
        <v>0</v>
      </c>
      <c r="BI120" s="144">
        <f>IF(N120="nulová",J120,0)</f>
        <v>0</v>
      </c>
      <c r="BJ120" s="18" t="s">
        <v>80</v>
      </c>
      <c r="BK120" s="144">
        <f>ROUND(I120*H120,2)</f>
        <v>0</v>
      </c>
      <c r="BL120" s="18" t="s">
        <v>112</v>
      </c>
      <c r="BM120" s="143" t="s">
        <v>927</v>
      </c>
    </row>
    <row r="121" spans="2:47" s="1" customFormat="1" ht="12">
      <c r="B121" s="33"/>
      <c r="D121" s="145" t="s">
        <v>218</v>
      </c>
      <c r="F121" s="146" t="s">
        <v>1074</v>
      </c>
      <c r="I121" s="147"/>
      <c r="L121" s="33"/>
      <c r="M121" s="148"/>
      <c r="T121" s="54"/>
      <c r="AT121" s="18" t="s">
        <v>218</v>
      </c>
      <c r="AU121" s="18" t="s">
        <v>74</v>
      </c>
    </row>
    <row r="122" spans="2:65" s="1" customFormat="1" ht="16.5" customHeight="1">
      <c r="B122" s="33"/>
      <c r="C122" s="132" t="s">
        <v>74</v>
      </c>
      <c r="D122" s="132" t="s">
        <v>212</v>
      </c>
      <c r="E122" s="133" t="s">
        <v>1075</v>
      </c>
      <c r="F122" s="134" t="s">
        <v>1076</v>
      </c>
      <c r="G122" s="135" t="s">
        <v>654</v>
      </c>
      <c r="H122" s="136">
        <v>18.9</v>
      </c>
      <c r="I122" s="137"/>
      <c r="J122" s="138">
        <f>ROUND(I122*H122,2)</f>
        <v>0</v>
      </c>
      <c r="K122" s="134" t="s">
        <v>19</v>
      </c>
      <c r="L122" s="33"/>
      <c r="M122" s="139" t="s">
        <v>19</v>
      </c>
      <c r="N122" s="140" t="s">
        <v>45</v>
      </c>
      <c r="P122" s="141">
        <f>O122*H122</f>
        <v>0</v>
      </c>
      <c r="Q122" s="141">
        <v>0</v>
      </c>
      <c r="R122" s="141">
        <f>Q122*H122</f>
        <v>0</v>
      </c>
      <c r="S122" s="141">
        <v>0</v>
      </c>
      <c r="T122" s="142">
        <f>S122*H122</f>
        <v>0</v>
      </c>
      <c r="AR122" s="143" t="s">
        <v>112</v>
      </c>
      <c r="AT122" s="143" t="s">
        <v>212</v>
      </c>
      <c r="AU122" s="143" t="s">
        <v>74</v>
      </c>
      <c r="AY122" s="18" t="s">
        <v>208</v>
      </c>
      <c r="BE122" s="144">
        <f>IF(N122="základní",J122,0)</f>
        <v>0</v>
      </c>
      <c r="BF122" s="144">
        <f>IF(N122="snížená",J122,0)</f>
        <v>0</v>
      </c>
      <c r="BG122" s="144">
        <f>IF(N122="zákl. přenesená",J122,0)</f>
        <v>0</v>
      </c>
      <c r="BH122" s="144">
        <f>IF(N122="sníž. přenesená",J122,0)</f>
        <v>0</v>
      </c>
      <c r="BI122" s="144">
        <f>IF(N122="nulová",J122,0)</f>
        <v>0</v>
      </c>
      <c r="BJ122" s="18" t="s">
        <v>80</v>
      </c>
      <c r="BK122" s="144">
        <f>ROUND(I122*H122,2)</f>
        <v>0</v>
      </c>
      <c r="BL122" s="18" t="s">
        <v>112</v>
      </c>
      <c r="BM122" s="143" t="s">
        <v>304</v>
      </c>
    </row>
    <row r="123" spans="2:47" s="1" customFormat="1" ht="12">
      <c r="B123" s="33"/>
      <c r="D123" s="145" t="s">
        <v>218</v>
      </c>
      <c r="F123" s="146" t="s">
        <v>1076</v>
      </c>
      <c r="I123" s="147"/>
      <c r="L123" s="33"/>
      <c r="M123" s="148"/>
      <c r="T123" s="54"/>
      <c r="AT123" s="18" t="s">
        <v>218</v>
      </c>
      <c r="AU123" s="18" t="s">
        <v>74</v>
      </c>
    </row>
    <row r="124" spans="2:65" s="1" customFormat="1" ht="16.5" customHeight="1">
      <c r="B124" s="33"/>
      <c r="C124" s="132" t="s">
        <v>74</v>
      </c>
      <c r="D124" s="132" t="s">
        <v>212</v>
      </c>
      <c r="E124" s="133" t="s">
        <v>1077</v>
      </c>
      <c r="F124" s="134" t="s">
        <v>1078</v>
      </c>
      <c r="G124" s="135" t="s">
        <v>654</v>
      </c>
      <c r="H124" s="136">
        <v>18.9</v>
      </c>
      <c r="I124" s="137"/>
      <c r="J124" s="138">
        <f>ROUND(I124*H124,2)</f>
        <v>0</v>
      </c>
      <c r="K124" s="134" t="s">
        <v>19</v>
      </c>
      <c r="L124" s="33"/>
      <c r="M124" s="139" t="s">
        <v>19</v>
      </c>
      <c r="N124" s="140" t="s">
        <v>45</v>
      </c>
      <c r="P124" s="141">
        <f>O124*H124</f>
        <v>0</v>
      </c>
      <c r="Q124" s="141">
        <v>0</v>
      </c>
      <c r="R124" s="141">
        <f>Q124*H124</f>
        <v>0</v>
      </c>
      <c r="S124" s="141">
        <v>0</v>
      </c>
      <c r="T124" s="142">
        <f>S124*H124</f>
        <v>0</v>
      </c>
      <c r="AR124" s="143" t="s">
        <v>112</v>
      </c>
      <c r="AT124" s="143" t="s">
        <v>212</v>
      </c>
      <c r="AU124" s="143" t="s">
        <v>74</v>
      </c>
      <c r="AY124" s="18" t="s">
        <v>208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18" t="s">
        <v>80</v>
      </c>
      <c r="BK124" s="144">
        <f>ROUND(I124*H124,2)</f>
        <v>0</v>
      </c>
      <c r="BL124" s="18" t="s">
        <v>112</v>
      </c>
      <c r="BM124" s="143" t="s">
        <v>550</v>
      </c>
    </row>
    <row r="125" spans="2:47" s="1" customFormat="1" ht="12">
      <c r="B125" s="33"/>
      <c r="D125" s="145" t="s">
        <v>218</v>
      </c>
      <c r="F125" s="146" t="s">
        <v>1078</v>
      </c>
      <c r="I125" s="147"/>
      <c r="L125" s="33"/>
      <c r="M125" s="148"/>
      <c r="T125" s="54"/>
      <c r="AT125" s="18" t="s">
        <v>218</v>
      </c>
      <c r="AU125" s="18" t="s">
        <v>74</v>
      </c>
    </row>
    <row r="126" spans="2:65" s="1" customFormat="1" ht="16.5" customHeight="1">
      <c r="B126" s="33"/>
      <c r="C126" s="132" t="s">
        <v>74</v>
      </c>
      <c r="D126" s="132" t="s">
        <v>212</v>
      </c>
      <c r="E126" s="133" t="s">
        <v>1079</v>
      </c>
      <c r="F126" s="134" t="s">
        <v>1080</v>
      </c>
      <c r="G126" s="135" t="s">
        <v>654</v>
      </c>
      <c r="H126" s="136">
        <v>81.6</v>
      </c>
      <c r="I126" s="137"/>
      <c r="J126" s="138">
        <f>ROUND(I126*H126,2)</f>
        <v>0</v>
      </c>
      <c r="K126" s="134" t="s">
        <v>19</v>
      </c>
      <c r="L126" s="33"/>
      <c r="M126" s="139" t="s">
        <v>19</v>
      </c>
      <c r="N126" s="140" t="s">
        <v>45</v>
      </c>
      <c r="P126" s="141">
        <f>O126*H126</f>
        <v>0</v>
      </c>
      <c r="Q126" s="141">
        <v>0</v>
      </c>
      <c r="R126" s="141">
        <f>Q126*H126</f>
        <v>0</v>
      </c>
      <c r="S126" s="141">
        <v>0</v>
      </c>
      <c r="T126" s="142">
        <f>S126*H126</f>
        <v>0</v>
      </c>
      <c r="AR126" s="143" t="s">
        <v>112</v>
      </c>
      <c r="AT126" s="143" t="s">
        <v>212</v>
      </c>
      <c r="AU126" s="143" t="s">
        <v>74</v>
      </c>
      <c r="AY126" s="18" t="s">
        <v>208</v>
      </c>
      <c r="BE126" s="144">
        <f>IF(N126="základní",J126,0)</f>
        <v>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8" t="s">
        <v>80</v>
      </c>
      <c r="BK126" s="144">
        <f>ROUND(I126*H126,2)</f>
        <v>0</v>
      </c>
      <c r="BL126" s="18" t="s">
        <v>112</v>
      </c>
      <c r="BM126" s="143" t="s">
        <v>934</v>
      </c>
    </row>
    <row r="127" spans="2:47" s="1" customFormat="1" ht="12">
      <c r="B127" s="33"/>
      <c r="D127" s="145" t="s">
        <v>218</v>
      </c>
      <c r="F127" s="146" t="s">
        <v>1080</v>
      </c>
      <c r="I127" s="147"/>
      <c r="L127" s="33"/>
      <c r="M127" s="148"/>
      <c r="T127" s="54"/>
      <c r="AT127" s="18" t="s">
        <v>218</v>
      </c>
      <c r="AU127" s="18" t="s">
        <v>74</v>
      </c>
    </row>
    <row r="128" spans="2:65" s="1" customFormat="1" ht="16.5" customHeight="1">
      <c r="B128" s="33"/>
      <c r="C128" s="132" t="s">
        <v>74</v>
      </c>
      <c r="D128" s="132" t="s">
        <v>212</v>
      </c>
      <c r="E128" s="133" t="s">
        <v>1081</v>
      </c>
      <c r="F128" s="134" t="s">
        <v>1082</v>
      </c>
      <c r="G128" s="135" t="s">
        <v>236</v>
      </c>
      <c r="H128" s="136">
        <v>43.2</v>
      </c>
      <c r="I128" s="137"/>
      <c r="J128" s="138">
        <f>ROUND(I128*H128,2)</f>
        <v>0</v>
      </c>
      <c r="K128" s="134" t="s">
        <v>19</v>
      </c>
      <c r="L128" s="33"/>
      <c r="M128" s="139" t="s">
        <v>19</v>
      </c>
      <c r="N128" s="140" t="s">
        <v>45</v>
      </c>
      <c r="P128" s="141">
        <f>O128*H128</f>
        <v>0</v>
      </c>
      <c r="Q128" s="141">
        <v>0</v>
      </c>
      <c r="R128" s="141">
        <f>Q128*H128</f>
        <v>0</v>
      </c>
      <c r="S128" s="141">
        <v>0</v>
      </c>
      <c r="T128" s="142">
        <f>S128*H128</f>
        <v>0</v>
      </c>
      <c r="AR128" s="143" t="s">
        <v>112</v>
      </c>
      <c r="AT128" s="143" t="s">
        <v>212</v>
      </c>
      <c r="AU128" s="143" t="s">
        <v>74</v>
      </c>
      <c r="AY128" s="18" t="s">
        <v>208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8" t="s">
        <v>80</v>
      </c>
      <c r="BK128" s="144">
        <f>ROUND(I128*H128,2)</f>
        <v>0</v>
      </c>
      <c r="BL128" s="18" t="s">
        <v>112</v>
      </c>
      <c r="BM128" s="143" t="s">
        <v>936</v>
      </c>
    </row>
    <row r="129" spans="2:47" s="1" customFormat="1" ht="12">
      <c r="B129" s="33"/>
      <c r="D129" s="145" t="s">
        <v>218</v>
      </c>
      <c r="F129" s="146" t="s">
        <v>1082</v>
      </c>
      <c r="I129" s="147"/>
      <c r="L129" s="33"/>
      <c r="M129" s="148"/>
      <c r="T129" s="54"/>
      <c r="AT129" s="18" t="s">
        <v>218</v>
      </c>
      <c r="AU129" s="18" t="s">
        <v>74</v>
      </c>
    </row>
    <row r="130" spans="2:65" s="1" customFormat="1" ht="16.5" customHeight="1">
      <c r="B130" s="33"/>
      <c r="C130" s="132" t="s">
        <v>74</v>
      </c>
      <c r="D130" s="132" t="s">
        <v>212</v>
      </c>
      <c r="E130" s="133" t="s">
        <v>1083</v>
      </c>
      <c r="F130" s="134" t="s">
        <v>1084</v>
      </c>
      <c r="G130" s="135" t="s">
        <v>236</v>
      </c>
      <c r="H130" s="136">
        <v>15.6</v>
      </c>
      <c r="I130" s="137"/>
      <c r="J130" s="138">
        <f>ROUND(I130*H130,2)</f>
        <v>0</v>
      </c>
      <c r="K130" s="134" t="s">
        <v>19</v>
      </c>
      <c r="L130" s="33"/>
      <c r="M130" s="139" t="s">
        <v>19</v>
      </c>
      <c r="N130" s="140" t="s">
        <v>45</v>
      </c>
      <c r="P130" s="141">
        <f>O130*H130</f>
        <v>0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AR130" s="143" t="s">
        <v>112</v>
      </c>
      <c r="AT130" s="143" t="s">
        <v>212</v>
      </c>
      <c r="AU130" s="143" t="s">
        <v>74</v>
      </c>
      <c r="AY130" s="18" t="s">
        <v>208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8" t="s">
        <v>80</v>
      </c>
      <c r="BK130" s="144">
        <f>ROUND(I130*H130,2)</f>
        <v>0</v>
      </c>
      <c r="BL130" s="18" t="s">
        <v>112</v>
      </c>
      <c r="BM130" s="143" t="s">
        <v>875</v>
      </c>
    </row>
    <row r="131" spans="2:47" s="1" customFormat="1" ht="12">
      <c r="B131" s="33"/>
      <c r="D131" s="145" t="s">
        <v>218</v>
      </c>
      <c r="F131" s="146" t="s">
        <v>1084</v>
      </c>
      <c r="I131" s="147"/>
      <c r="L131" s="33"/>
      <c r="M131" s="148"/>
      <c r="T131" s="54"/>
      <c r="AT131" s="18" t="s">
        <v>218</v>
      </c>
      <c r="AU131" s="18" t="s">
        <v>74</v>
      </c>
    </row>
    <row r="132" spans="2:65" s="1" customFormat="1" ht="16.5" customHeight="1">
      <c r="B132" s="33"/>
      <c r="C132" s="132" t="s">
        <v>74</v>
      </c>
      <c r="D132" s="132" t="s">
        <v>212</v>
      </c>
      <c r="E132" s="133" t="s">
        <v>1085</v>
      </c>
      <c r="F132" s="134" t="s">
        <v>1086</v>
      </c>
      <c r="G132" s="135" t="s">
        <v>236</v>
      </c>
      <c r="H132" s="136">
        <v>15</v>
      </c>
      <c r="I132" s="137"/>
      <c r="J132" s="138">
        <f>ROUND(I132*H132,2)</f>
        <v>0</v>
      </c>
      <c r="K132" s="134" t="s">
        <v>19</v>
      </c>
      <c r="L132" s="33"/>
      <c r="M132" s="139" t="s">
        <v>19</v>
      </c>
      <c r="N132" s="140" t="s">
        <v>45</v>
      </c>
      <c r="P132" s="141">
        <f>O132*H132</f>
        <v>0</v>
      </c>
      <c r="Q132" s="141">
        <v>0</v>
      </c>
      <c r="R132" s="141">
        <f>Q132*H132</f>
        <v>0</v>
      </c>
      <c r="S132" s="141">
        <v>0</v>
      </c>
      <c r="T132" s="142">
        <f>S132*H132</f>
        <v>0</v>
      </c>
      <c r="AR132" s="143" t="s">
        <v>112</v>
      </c>
      <c r="AT132" s="143" t="s">
        <v>212</v>
      </c>
      <c r="AU132" s="143" t="s">
        <v>74</v>
      </c>
      <c r="AY132" s="18" t="s">
        <v>208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8" t="s">
        <v>80</v>
      </c>
      <c r="BK132" s="144">
        <f>ROUND(I132*H132,2)</f>
        <v>0</v>
      </c>
      <c r="BL132" s="18" t="s">
        <v>112</v>
      </c>
      <c r="BM132" s="143" t="s">
        <v>940</v>
      </c>
    </row>
    <row r="133" spans="2:47" s="1" customFormat="1" ht="12">
      <c r="B133" s="33"/>
      <c r="D133" s="145" t="s">
        <v>218</v>
      </c>
      <c r="F133" s="146" t="s">
        <v>1087</v>
      </c>
      <c r="I133" s="147"/>
      <c r="L133" s="33"/>
      <c r="M133" s="148"/>
      <c r="T133" s="54"/>
      <c r="AT133" s="18" t="s">
        <v>218</v>
      </c>
      <c r="AU133" s="18" t="s">
        <v>74</v>
      </c>
    </row>
    <row r="134" spans="2:65" s="1" customFormat="1" ht="16.5" customHeight="1">
      <c r="B134" s="33"/>
      <c r="C134" s="132" t="s">
        <v>74</v>
      </c>
      <c r="D134" s="132" t="s">
        <v>212</v>
      </c>
      <c r="E134" s="133" t="s">
        <v>1088</v>
      </c>
      <c r="F134" s="134" t="s">
        <v>1089</v>
      </c>
      <c r="G134" s="135" t="s">
        <v>236</v>
      </c>
      <c r="H134" s="136">
        <v>0.6</v>
      </c>
      <c r="I134" s="137"/>
      <c r="J134" s="138">
        <f>ROUND(I134*H134,2)</f>
        <v>0</v>
      </c>
      <c r="K134" s="134" t="s">
        <v>19</v>
      </c>
      <c r="L134" s="33"/>
      <c r="M134" s="139" t="s">
        <v>19</v>
      </c>
      <c r="N134" s="140" t="s">
        <v>45</v>
      </c>
      <c r="P134" s="141">
        <f>O134*H134</f>
        <v>0</v>
      </c>
      <c r="Q134" s="141">
        <v>0</v>
      </c>
      <c r="R134" s="141">
        <f>Q134*H134</f>
        <v>0</v>
      </c>
      <c r="S134" s="141">
        <v>0</v>
      </c>
      <c r="T134" s="142">
        <f>S134*H134</f>
        <v>0</v>
      </c>
      <c r="AR134" s="143" t="s">
        <v>112</v>
      </c>
      <c r="AT134" s="143" t="s">
        <v>212</v>
      </c>
      <c r="AU134" s="143" t="s">
        <v>74</v>
      </c>
      <c r="AY134" s="18" t="s">
        <v>208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8" t="s">
        <v>80</v>
      </c>
      <c r="BK134" s="144">
        <f>ROUND(I134*H134,2)</f>
        <v>0</v>
      </c>
      <c r="BL134" s="18" t="s">
        <v>112</v>
      </c>
      <c r="BM134" s="143" t="s">
        <v>577</v>
      </c>
    </row>
    <row r="135" spans="2:47" s="1" customFormat="1" ht="12">
      <c r="B135" s="33"/>
      <c r="D135" s="145" t="s">
        <v>218</v>
      </c>
      <c r="F135" s="146" t="s">
        <v>1089</v>
      </c>
      <c r="I135" s="147"/>
      <c r="L135" s="33"/>
      <c r="M135" s="148"/>
      <c r="T135" s="54"/>
      <c r="AT135" s="18" t="s">
        <v>218</v>
      </c>
      <c r="AU135" s="18" t="s">
        <v>74</v>
      </c>
    </row>
    <row r="136" spans="2:65" s="1" customFormat="1" ht="16.5" customHeight="1">
      <c r="B136" s="33"/>
      <c r="C136" s="132" t="s">
        <v>74</v>
      </c>
      <c r="D136" s="132" t="s">
        <v>212</v>
      </c>
      <c r="E136" s="133" t="s">
        <v>1090</v>
      </c>
      <c r="F136" s="134" t="s">
        <v>1091</v>
      </c>
      <c r="G136" s="135" t="s">
        <v>236</v>
      </c>
      <c r="H136" s="136">
        <v>11.4</v>
      </c>
      <c r="I136" s="137"/>
      <c r="J136" s="138">
        <f>ROUND(I136*H136,2)</f>
        <v>0</v>
      </c>
      <c r="K136" s="134" t="s">
        <v>19</v>
      </c>
      <c r="L136" s="33"/>
      <c r="M136" s="139" t="s">
        <v>19</v>
      </c>
      <c r="N136" s="140" t="s">
        <v>45</v>
      </c>
      <c r="P136" s="141">
        <f>O136*H136</f>
        <v>0</v>
      </c>
      <c r="Q136" s="141">
        <v>0</v>
      </c>
      <c r="R136" s="141">
        <f>Q136*H136</f>
        <v>0</v>
      </c>
      <c r="S136" s="141">
        <v>0</v>
      </c>
      <c r="T136" s="142">
        <f>S136*H136</f>
        <v>0</v>
      </c>
      <c r="AR136" s="143" t="s">
        <v>112</v>
      </c>
      <c r="AT136" s="143" t="s">
        <v>212</v>
      </c>
      <c r="AU136" s="143" t="s">
        <v>74</v>
      </c>
      <c r="AY136" s="18" t="s">
        <v>208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8" t="s">
        <v>80</v>
      </c>
      <c r="BK136" s="144">
        <f>ROUND(I136*H136,2)</f>
        <v>0</v>
      </c>
      <c r="BL136" s="18" t="s">
        <v>112</v>
      </c>
      <c r="BM136" s="143" t="s">
        <v>946</v>
      </c>
    </row>
    <row r="137" spans="2:47" s="1" customFormat="1" ht="12">
      <c r="B137" s="33"/>
      <c r="D137" s="145" t="s">
        <v>218</v>
      </c>
      <c r="F137" s="146" t="s">
        <v>1091</v>
      </c>
      <c r="I137" s="147"/>
      <c r="L137" s="33"/>
      <c r="M137" s="148"/>
      <c r="T137" s="54"/>
      <c r="AT137" s="18" t="s">
        <v>218</v>
      </c>
      <c r="AU137" s="18" t="s">
        <v>74</v>
      </c>
    </row>
    <row r="138" spans="2:65" s="1" customFormat="1" ht="16.5" customHeight="1">
      <c r="B138" s="33"/>
      <c r="C138" s="132" t="s">
        <v>74</v>
      </c>
      <c r="D138" s="132" t="s">
        <v>212</v>
      </c>
      <c r="E138" s="133" t="s">
        <v>1092</v>
      </c>
      <c r="F138" s="134" t="s">
        <v>1093</v>
      </c>
      <c r="G138" s="135" t="s">
        <v>236</v>
      </c>
      <c r="H138" s="136">
        <v>8.4</v>
      </c>
      <c r="I138" s="137"/>
      <c r="J138" s="138">
        <f>ROUND(I138*H138,2)</f>
        <v>0</v>
      </c>
      <c r="K138" s="134" t="s">
        <v>19</v>
      </c>
      <c r="L138" s="33"/>
      <c r="M138" s="139" t="s">
        <v>19</v>
      </c>
      <c r="N138" s="140" t="s">
        <v>45</v>
      </c>
      <c r="P138" s="141">
        <f>O138*H138</f>
        <v>0</v>
      </c>
      <c r="Q138" s="141">
        <v>0</v>
      </c>
      <c r="R138" s="141">
        <f>Q138*H138</f>
        <v>0</v>
      </c>
      <c r="S138" s="141">
        <v>0</v>
      </c>
      <c r="T138" s="142">
        <f>S138*H138</f>
        <v>0</v>
      </c>
      <c r="AR138" s="143" t="s">
        <v>112</v>
      </c>
      <c r="AT138" s="143" t="s">
        <v>212</v>
      </c>
      <c r="AU138" s="143" t="s">
        <v>74</v>
      </c>
      <c r="AY138" s="18" t="s">
        <v>208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8" t="s">
        <v>80</v>
      </c>
      <c r="BK138" s="144">
        <f>ROUND(I138*H138,2)</f>
        <v>0</v>
      </c>
      <c r="BL138" s="18" t="s">
        <v>112</v>
      </c>
      <c r="BM138" s="143" t="s">
        <v>692</v>
      </c>
    </row>
    <row r="139" spans="2:47" s="1" customFormat="1" ht="12">
      <c r="B139" s="33"/>
      <c r="D139" s="145" t="s">
        <v>218</v>
      </c>
      <c r="F139" s="146" t="s">
        <v>1093</v>
      </c>
      <c r="I139" s="147"/>
      <c r="L139" s="33"/>
      <c r="M139" s="148"/>
      <c r="T139" s="54"/>
      <c r="AT139" s="18" t="s">
        <v>218</v>
      </c>
      <c r="AU139" s="18" t="s">
        <v>74</v>
      </c>
    </row>
    <row r="140" spans="2:65" s="1" customFormat="1" ht="16.5" customHeight="1">
      <c r="B140" s="33"/>
      <c r="C140" s="132" t="s">
        <v>74</v>
      </c>
      <c r="D140" s="132" t="s">
        <v>212</v>
      </c>
      <c r="E140" s="133" t="s">
        <v>1094</v>
      </c>
      <c r="F140" s="134" t="s">
        <v>1095</v>
      </c>
      <c r="G140" s="135" t="s">
        <v>236</v>
      </c>
      <c r="H140" s="136">
        <v>1.2</v>
      </c>
      <c r="I140" s="137"/>
      <c r="J140" s="138">
        <f>ROUND(I140*H140,2)</f>
        <v>0</v>
      </c>
      <c r="K140" s="134" t="s">
        <v>19</v>
      </c>
      <c r="L140" s="33"/>
      <c r="M140" s="139" t="s">
        <v>19</v>
      </c>
      <c r="N140" s="140" t="s">
        <v>45</v>
      </c>
      <c r="P140" s="141">
        <f>O140*H140</f>
        <v>0</v>
      </c>
      <c r="Q140" s="141">
        <v>0</v>
      </c>
      <c r="R140" s="141">
        <f>Q140*H140</f>
        <v>0</v>
      </c>
      <c r="S140" s="141">
        <v>0</v>
      </c>
      <c r="T140" s="142">
        <f>S140*H140</f>
        <v>0</v>
      </c>
      <c r="AR140" s="143" t="s">
        <v>112</v>
      </c>
      <c r="AT140" s="143" t="s">
        <v>212</v>
      </c>
      <c r="AU140" s="143" t="s">
        <v>74</v>
      </c>
      <c r="AY140" s="18" t="s">
        <v>208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8" t="s">
        <v>80</v>
      </c>
      <c r="BK140" s="144">
        <f>ROUND(I140*H140,2)</f>
        <v>0</v>
      </c>
      <c r="BL140" s="18" t="s">
        <v>112</v>
      </c>
      <c r="BM140" s="143" t="s">
        <v>696</v>
      </c>
    </row>
    <row r="141" spans="2:47" s="1" customFormat="1" ht="12">
      <c r="B141" s="33"/>
      <c r="D141" s="145" t="s">
        <v>218</v>
      </c>
      <c r="F141" s="146" t="s">
        <v>1095</v>
      </c>
      <c r="I141" s="147"/>
      <c r="L141" s="33"/>
      <c r="M141" s="148"/>
      <c r="T141" s="54"/>
      <c r="AT141" s="18" t="s">
        <v>218</v>
      </c>
      <c r="AU141" s="18" t="s">
        <v>74</v>
      </c>
    </row>
    <row r="142" spans="2:65" s="1" customFormat="1" ht="16.5" customHeight="1">
      <c r="B142" s="33"/>
      <c r="C142" s="132" t="s">
        <v>74</v>
      </c>
      <c r="D142" s="132" t="s">
        <v>212</v>
      </c>
      <c r="E142" s="133" t="s">
        <v>1096</v>
      </c>
      <c r="F142" s="134" t="s">
        <v>1097</v>
      </c>
      <c r="G142" s="135" t="s">
        <v>236</v>
      </c>
      <c r="H142" s="136">
        <v>3.3</v>
      </c>
      <c r="I142" s="137"/>
      <c r="J142" s="138">
        <f>ROUND(I142*H142,2)</f>
        <v>0</v>
      </c>
      <c r="K142" s="134" t="s">
        <v>19</v>
      </c>
      <c r="L142" s="33"/>
      <c r="M142" s="139" t="s">
        <v>19</v>
      </c>
      <c r="N142" s="140" t="s">
        <v>45</v>
      </c>
      <c r="P142" s="141">
        <f>O142*H142</f>
        <v>0</v>
      </c>
      <c r="Q142" s="141">
        <v>0</v>
      </c>
      <c r="R142" s="141">
        <f>Q142*H142</f>
        <v>0</v>
      </c>
      <c r="S142" s="141">
        <v>0</v>
      </c>
      <c r="T142" s="142">
        <f>S142*H142</f>
        <v>0</v>
      </c>
      <c r="AR142" s="143" t="s">
        <v>112</v>
      </c>
      <c r="AT142" s="143" t="s">
        <v>212</v>
      </c>
      <c r="AU142" s="143" t="s">
        <v>74</v>
      </c>
      <c r="AY142" s="18" t="s">
        <v>208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8" t="s">
        <v>80</v>
      </c>
      <c r="BK142" s="144">
        <f>ROUND(I142*H142,2)</f>
        <v>0</v>
      </c>
      <c r="BL142" s="18" t="s">
        <v>112</v>
      </c>
      <c r="BM142" s="143" t="s">
        <v>661</v>
      </c>
    </row>
    <row r="143" spans="2:47" s="1" customFormat="1" ht="12">
      <c r="B143" s="33"/>
      <c r="D143" s="145" t="s">
        <v>218</v>
      </c>
      <c r="F143" s="146" t="s">
        <v>1097</v>
      </c>
      <c r="I143" s="147"/>
      <c r="L143" s="33"/>
      <c r="M143" s="148"/>
      <c r="T143" s="54"/>
      <c r="AT143" s="18" t="s">
        <v>218</v>
      </c>
      <c r="AU143" s="18" t="s">
        <v>74</v>
      </c>
    </row>
    <row r="144" spans="2:65" s="1" customFormat="1" ht="16.5" customHeight="1">
      <c r="B144" s="33"/>
      <c r="C144" s="132" t="s">
        <v>74</v>
      </c>
      <c r="D144" s="132" t="s">
        <v>212</v>
      </c>
      <c r="E144" s="133" t="s">
        <v>1098</v>
      </c>
      <c r="F144" s="134" t="s">
        <v>1099</v>
      </c>
      <c r="G144" s="135" t="s">
        <v>654</v>
      </c>
      <c r="H144" s="136">
        <v>5.1</v>
      </c>
      <c r="I144" s="137"/>
      <c r="J144" s="138">
        <f>ROUND(I144*H144,2)</f>
        <v>0</v>
      </c>
      <c r="K144" s="134" t="s">
        <v>19</v>
      </c>
      <c r="L144" s="33"/>
      <c r="M144" s="139" t="s">
        <v>19</v>
      </c>
      <c r="N144" s="140" t="s">
        <v>45</v>
      </c>
      <c r="P144" s="141">
        <f>O144*H144</f>
        <v>0</v>
      </c>
      <c r="Q144" s="141">
        <v>0</v>
      </c>
      <c r="R144" s="141">
        <f>Q144*H144</f>
        <v>0</v>
      </c>
      <c r="S144" s="141">
        <v>0</v>
      </c>
      <c r="T144" s="142">
        <f>S144*H144</f>
        <v>0</v>
      </c>
      <c r="AR144" s="143" t="s">
        <v>112</v>
      </c>
      <c r="AT144" s="143" t="s">
        <v>212</v>
      </c>
      <c r="AU144" s="143" t="s">
        <v>74</v>
      </c>
      <c r="AY144" s="18" t="s">
        <v>208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8" t="s">
        <v>80</v>
      </c>
      <c r="BK144" s="144">
        <f>ROUND(I144*H144,2)</f>
        <v>0</v>
      </c>
      <c r="BL144" s="18" t="s">
        <v>112</v>
      </c>
      <c r="BM144" s="143" t="s">
        <v>954</v>
      </c>
    </row>
    <row r="145" spans="2:47" s="1" customFormat="1" ht="12">
      <c r="B145" s="33"/>
      <c r="D145" s="145" t="s">
        <v>218</v>
      </c>
      <c r="F145" s="146" t="s">
        <v>1099</v>
      </c>
      <c r="I145" s="147"/>
      <c r="L145" s="33"/>
      <c r="M145" s="148"/>
      <c r="T145" s="54"/>
      <c r="AT145" s="18" t="s">
        <v>218</v>
      </c>
      <c r="AU145" s="18" t="s">
        <v>74</v>
      </c>
    </row>
    <row r="146" spans="2:65" s="1" customFormat="1" ht="16.5" customHeight="1">
      <c r="B146" s="33"/>
      <c r="C146" s="132" t="s">
        <v>74</v>
      </c>
      <c r="D146" s="132" t="s">
        <v>212</v>
      </c>
      <c r="E146" s="133" t="s">
        <v>1100</v>
      </c>
      <c r="F146" s="134" t="s">
        <v>1101</v>
      </c>
      <c r="G146" s="135" t="s">
        <v>654</v>
      </c>
      <c r="H146" s="136">
        <v>0.9</v>
      </c>
      <c r="I146" s="137"/>
      <c r="J146" s="138">
        <f>ROUND(I146*H146,2)</f>
        <v>0</v>
      </c>
      <c r="K146" s="134" t="s">
        <v>19</v>
      </c>
      <c r="L146" s="33"/>
      <c r="M146" s="139" t="s">
        <v>19</v>
      </c>
      <c r="N146" s="140" t="s">
        <v>45</v>
      </c>
      <c r="P146" s="141">
        <f>O146*H146</f>
        <v>0</v>
      </c>
      <c r="Q146" s="141">
        <v>0</v>
      </c>
      <c r="R146" s="141">
        <f>Q146*H146</f>
        <v>0</v>
      </c>
      <c r="S146" s="141">
        <v>0</v>
      </c>
      <c r="T146" s="142">
        <f>S146*H146</f>
        <v>0</v>
      </c>
      <c r="AR146" s="143" t="s">
        <v>112</v>
      </c>
      <c r="AT146" s="143" t="s">
        <v>212</v>
      </c>
      <c r="AU146" s="143" t="s">
        <v>74</v>
      </c>
      <c r="AY146" s="18" t="s">
        <v>208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8" t="s">
        <v>80</v>
      </c>
      <c r="BK146" s="144">
        <f>ROUND(I146*H146,2)</f>
        <v>0</v>
      </c>
      <c r="BL146" s="18" t="s">
        <v>112</v>
      </c>
      <c r="BM146" s="143" t="s">
        <v>957</v>
      </c>
    </row>
    <row r="147" spans="2:47" s="1" customFormat="1" ht="12">
      <c r="B147" s="33"/>
      <c r="D147" s="145" t="s">
        <v>218</v>
      </c>
      <c r="F147" s="146" t="s">
        <v>1101</v>
      </c>
      <c r="I147" s="147"/>
      <c r="L147" s="33"/>
      <c r="M147" s="148"/>
      <c r="T147" s="54"/>
      <c r="AT147" s="18" t="s">
        <v>218</v>
      </c>
      <c r="AU147" s="18" t="s">
        <v>74</v>
      </c>
    </row>
    <row r="148" spans="2:65" s="1" customFormat="1" ht="16.5" customHeight="1">
      <c r="B148" s="33"/>
      <c r="C148" s="132" t="s">
        <v>74</v>
      </c>
      <c r="D148" s="132" t="s">
        <v>212</v>
      </c>
      <c r="E148" s="133" t="s">
        <v>1102</v>
      </c>
      <c r="F148" s="134" t="s">
        <v>970</v>
      </c>
      <c r="G148" s="135" t="s">
        <v>654</v>
      </c>
      <c r="H148" s="136">
        <v>0.3</v>
      </c>
      <c r="I148" s="137"/>
      <c r="J148" s="138">
        <f>ROUND(I148*H148,2)</f>
        <v>0</v>
      </c>
      <c r="K148" s="134" t="s">
        <v>19</v>
      </c>
      <c r="L148" s="33"/>
      <c r="M148" s="139" t="s">
        <v>19</v>
      </c>
      <c r="N148" s="140" t="s">
        <v>45</v>
      </c>
      <c r="P148" s="141">
        <f>O148*H148</f>
        <v>0</v>
      </c>
      <c r="Q148" s="141">
        <v>0</v>
      </c>
      <c r="R148" s="141">
        <f>Q148*H148</f>
        <v>0</v>
      </c>
      <c r="S148" s="141">
        <v>0</v>
      </c>
      <c r="T148" s="142">
        <f>S148*H148</f>
        <v>0</v>
      </c>
      <c r="AR148" s="143" t="s">
        <v>112</v>
      </c>
      <c r="AT148" s="143" t="s">
        <v>212</v>
      </c>
      <c r="AU148" s="143" t="s">
        <v>74</v>
      </c>
      <c r="AY148" s="18" t="s">
        <v>208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8" t="s">
        <v>80</v>
      </c>
      <c r="BK148" s="144">
        <f>ROUND(I148*H148,2)</f>
        <v>0</v>
      </c>
      <c r="BL148" s="18" t="s">
        <v>112</v>
      </c>
      <c r="BM148" s="143" t="s">
        <v>594</v>
      </c>
    </row>
    <row r="149" spans="2:47" s="1" customFormat="1" ht="12">
      <c r="B149" s="33"/>
      <c r="D149" s="145" t="s">
        <v>218</v>
      </c>
      <c r="F149" s="146" t="s">
        <v>970</v>
      </c>
      <c r="I149" s="147"/>
      <c r="L149" s="33"/>
      <c r="M149" s="148"/>
      <c r="T149" s="54"/>
      <c r="AT149" s="18" t="s">
        <v>218</v>
      </c>
      <c r="AU149" s="18" t="s">
        <v>74</v>
      </c>
    </row>
    <row r="150" spans="2:47" s="1" customFormat="1" ht="39">
      <c r="B150" s="33"/>
      <c r="D150" s="145" t="s">
        <v>418</v>
      </c>
      <c r="F150" s="181" t="s">
        <v>972</v>
      </c>
      <c r="I150" s="147"/>
      <c r="L150" s="33"/>
      <c r="M150" s="182"/>
      <c r="N150" s="183"/>
      <c r="O150" s="183"/>
      <c r="P150" s="183"/>
      <c r="Q150" s="183"/>
      <c r="R150" s="183"/>
      <c r="S150" s="183"/>
      <c r="T150" s="184"/>
      <c r="AT150" s="18" t="s">
        <v>418</v>
      </c>
      <c r="AU150" s="18" t="s">
        <v>74</v>
      </c>
    </row>
    <row r="151" spans="2:12" s="1" customFormat="1" ht="6.95" customHeight="1">
      <c r="B151" s="42"/>
      <c r="C151" s="43"/>
      <c r="D151" s="43"/>
      <c r="E151" s="43"/>
      <c r="F151" s="43"/>
      <c r="G151" s="43"/>
      <c r="H151" s="43"/>
      <c r="I151" s="43"/>
      <c r="J151" s="43"/>
      <c r="K151" s="43"/>
      <c r="L151" s="33"/>
    </row>
  </sheetData>
  <sheetProtection algorithmName="SHA-512" hashValue="NXzcB/EHgtokHUBWiHBuzB9QLDIKi28/YXYFUKB44NdQv/2oSqi60nAdPdbK+53WuLzOskKBOmYTLapwiG2uvA==" saltValue="QGMFga43w4r9W9xDWsth2iG/P03QKf1mI9E0UMxMDUb+JKpuLnt7TO5N2leV8x0d5dXwS2vg171zIaS6oa9NLw==" spinCount="100000" sheet="1" objects="1" scenarios="1" formatColumns="0" formatRows="0" autoFilter="0"/>
  <autoFilter ref="C90:K150"/>
  <mergeCells count="15">
    <mergeCell ref="E77:H77"/>
    <mergeCell ref="E81:H81"/>
    <mergeCell ref="E79:H79"/>
    <mergeCell ref="E83:H83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94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171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2" t="str">
        <f>'Rekapitulace stavby'!K6</f>
        <v>Přístavba objektu SOŠ a SOU Kladno</v>
      </c>
      <c r="F7" s="333"/>
      <c r="G7" s="333"/>
      <c r="H7" s="333"/>
      <c r="L7" s="21"/>
    </row>
    <row r="8" spans="2:12" ht="12.75">
      <c r="B8" s="21"/>
      <c r="D8" s="28" t="s">
        <v>172</v>
      </c>
      <c r="L8" s="21"/>
    </row>
    <row r="9" spans="2:12" ht="16.5" customHeight="1">
      <c r="B9" s="21"/>
      <c r="E9" s="332" t="s">
        <v>173</v>
      </c>
      <c r="F9" s="310"/>
      <c r="G9" s="310"/>
      <c r="H9" s="310"/>
      <c r="L9" s="21"/>
    </row>
    <row r="10" spans="2:12" ht="12" customHeight="1">
      <c r="B10" s="21"/>
      <c r="D10" s="28" t="s">
        <v>174</v>
      </c>
      <c r="L10" s="21"/>
    </row>
    <row r="11" spans="2:12" s="1" customFormat="1" ht="16.5" customHeight="1">
      <c r="B11" s="33"/>
      <c r="E11" s="319" t="s">
        <v>175</v>
      </c>
      <c r="F11" s="334"/>
      <c r="G11" s="334"/>
      <c r="H11" s="334"/>
      <c r="L11" s="33"/>
    </row>
    <row r="12" spans="2:12" s="1" customFormat="1" ht="12" customHeight="1">
      <c r="B12" s="33"/>
      <c r="D12" s="28" t="s">
        <v>176</v>
      </c>
      <c r="L12" s="33"/>
    </row>
    <row r="13" spans="2:12" s="1" customFormat="1" ht="16.5" customHeight="1">
      <c r="B13" s="33"/>
      <c r="E13" s="311" t="s">
        <v>526</v>
      </c>
      <c r="F13" s="334"/>
      <c r="G13" s="334"/>
      <c r="H13" s="334"/>
      <c r="L13" s="33"/>
    </row>
    <row r="14" spans="2:12" s="1" customFormat="1" ht="12">
      <c r="B14" s="33"/>
      <c r="L14" s="33"/>
    </row>
    <row r="15" spans="2:12" s="1" customFormat="1" ht="12" customHeight="1">
      <c r="B15" s="33"/>
      <c r="D15" s="28" t="s">
        <v>18</v>
      </c>
      <c r="F15" s="26" t="s">
        <v>19</v>
      </c>
      <c r="I15" s="28" t="s">
        <v>20</v>
      </c>
      <c r="J15" s="26" t="s">
        <v>19</v>
      </c>
      <c r="L15" s="33"/>
    </row>
    <row r="16" spans="2:12" s="1" customFormat="1" ht="12" customHeight="1">
      <c r="B16" s="33"/>
      <c r="D16" s="28" t="s">
        <v>21</v>
      </c>
      <c r="F16" s="26" t="s">
        <v>22</v>
      </c>
      <c r="I16" s="28" t="s">
        <v>23</v>
      </c>
      <c r="J16" s="50" t="str">
        <f>'Rekapitulace stavby'!AN8</f>
        <v>19. 9. 2023</v>
      </c>
      <c r="L16" s="33"/>
    </row>
    <row r="17" spans="2:12" s="1" customFormat="1" ht="10.9" customHeight="1">
      <c r="B17" s="33"/>
      <c r="L17" s="33"/>
    </row>
    <row r="18" spans="2:12" s="1" customFormat="1" ht="12" customHeight="1">
      <c r="B18" s="33"/>
      <c r="D18" s="28" t="s">
        <v>25</v>
      </c>
      <c r="I18" s="28" t="s">
        <v>26</v>
      </c>
      <c r="J18" s="26" t="s">
        <v>19</v>
      </c>
      <c r="L18" s="33"/>
    </row>
    <row r="19" spans="2:12" s="1" customFormat="1" ht="18" customHeight="1">
      <c r="B19" s="33"/>
      <c r="E19" s="26" t="s">
        <v>27</v>
      </c>
      <c r="I19" s="28" t="s">
        <v>28</v>
      </c>
      <c r="J19" s="26" t="s">
        <v>19</v>
      </c>
      <c r="L19" s="33"/>
    </row>
    <row r="20" spans="2:12" s="1" customFormat="1" ht="6.95" customHeight="1">
      <c r="B20" s="33"/>
      <c r="L20" s="33"/>
    </row>
    <row r="21" spans="2:12" s="1" customFormat="1" ht="12" customHeight="1">
      <c r="B21" s="33"/>
      <c r="D21" s="28" t="s">
        <v>29</v>
      </c>
      <c r="I21" s="28" t="s">
        <v>26</v>
      </c>
      <c r="J21" s="29" t="str">
        <f>'Rekapitulace stavby'!AN13</f>
        <v>Vyplň údaj</v>
      </c>
      <c r="L21" s="33"/>
    </row>
    <row r="22" spans="2:12" s="1" customFormat="1" ht="18" customHeight="1">
      <c r="B22" s="33"/>
      <c r="E22" s="335" t="str">
        <f>'Rekapitulace stavby'!E14</f>
        <v>Vyplň údaj</v>
      </c>
      <c r="F22" s="324"/>
      <c r="G22" s="324"/>
      <c r="H22" s="324"/>
      <c r="I22" s="28" t="s">
        <v>28</v>
      </c>
      <c r="J22" s="29" t="str">
        <f>'Rekapitulace stavby'!AN14</f>
        <v>Vyplň údaj</v>
      </c>
      <c r="L22" s="33"/>
    </row>
    <row r="23" spans="2:12" s="1" customFormat="1" ht="6.95" customHeight="1">
      <c r="B23" s="33"/>
      <c r="L23" s="33"/>
    </row>
    <row r="24" spans="2:12" s="1" customFormat="1" ht="12" customHeight="1">
      <c r="B24" s="33"/>
      <c r="D24" s="28" t="s">
        <v>31</v>
      </c>
      <c r="I24" s="28" t="s">
        <v>26</v>
      </c>
      <c r="J24" s="26" t="s">
        <v>32</v>
      </c>
      <c r="L24" s="33"/>
    </row>
    <row r="25" spans="2:12" s="1" customFormat="1" ht="18" customHeight="1">
      <c r="B25" s="33"/>
      <c r="E25" s="26" t="s">
        <v>33</v>
      </c>
      <c r="I25" s="28" t="s">
        <v>28</v>
      </c>
      <c r="J25" s="26" t="s">
        <v>34</v>
      </c>
      <c r="L25" s="33"/>
    </row>
    <row r="26" spans="2:12" s="1" customFormat="1" ht="6.95" customHeight="1">
      <c r="B26" s="33"/>
      <c r="L26" s="33"/>
    </row>
    <row r="27" spans="2:12" s="1" customFormat="1" ht="12" customHeight="1">
      <c r="B27" s="33"/>
      <c r="D27" s="28" t="s">
        <v>36</v>
      </c>
      <c r="I27" s="28" t="s">
        <v>26</v>
      </c>
      <c r="J27" s="26" t="s">
        <v>19</v>
      </c>
      <c r="L27" s="33"/>
    </row>
    <row r="28" spans="2:12" s="1" customFormat="1" ht="18" customHeight="1">
      <c r="B28" s="33"/>
      <c r="E28" s="26" t="s">
        <v>37</v>
      </c>
      <c r="I28" s="28" t="s">
        <v>28</v>
      </c>
      <c r="J28" s="26" t="s">
        <v>19</v>
      </c>
      <c r="L28" s="33"/>
    </row>
    <row r="29" spans="2:12" s="1" customFormat="1" ht="6.95" customHeight="1">
      <c r="B29" s="33"/>
      <c r="L29" s="33"/>
    </row>
    <row r="30" spans="2:12" s="1" customFormat="1" ht="12" customHeight="1">
      <c r="B30" s="33"/>
      <c r="D30" s="28" t="s">
        <v>38</v>
      </c>
      <c r="L30" s="33"/>
    </row>
    <row r="31" spans="2:12" s="7" customFormat="1" ht="143.25" customHeight="1">
      <c r="B31" s="92"/>
      <c r="E31" s="328" t="s">
        <v>39</v>
      </c>
      <c r="F31" s="328"/>
      <c r="G31" s="328"/>
      <c r="H31" s="328"/>
      <c r="L31" s="92"/>
    </row>
    <row r="32" spans="2:12" s="1" customFormat="1" ht="6.95" customHeight="1">
      <c r="B32" s="33"/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25.35" customHeight="1">
      <c r="B34" s="33"/>
      <c r="D34" s="93" t="s">
        <v>40</v>
      </c>
      <c r="J34" s="64">
        <f>ROUND(J96,2)</f>
        <v>0</v>
      </c>
      <c r="L34" s="33"/>
    </row>
    <row r="35" spans="2:12" s="1" customFormat="1" ht="6.95" customHeight="1">
      <c r="B35" s="33"/>
      <c r="D35" s="51"/>
      <c r="E35" s="51"/>
      <c r="F35" s="51"/>
      <c r="G35" s="51"/>
      <c r="H35" s="51"/>
      <c r="I35" s="51"/>
      <c r="J35" s="51"/>
      <c r="K35" s="51"/>
      <c r="L35" s="33"/>
    </row>
    <row r="36" spans="2:12" s="1" customFormat="1" ht="14.45" customHeight="1">
      <c r="B36" s="33"/>
      <c r="F36" s="36" t="s">
        <v>42</v>
      </c>
      <c r="I36" s="36" t="s">
        <v>41</v>
      </c>
      <c r="J36" s="36" t="s">
        <v>43</v>
      </c>
      <c r="L36" s="33"/>
    </row>
    <row r="37" spans="2:12" s="1" customFormat="1" ht="14.45" customHeight="1">
      <c r="B37" s="33"/>
      <c r="D37" s="53" t="s">
        <v>44</v>
      </c>
      <c r="E37" s="28" t="s">
        <v>45</v>
      </c>
      <c r="F37" s="83">
        <f>ROUND((SUM(BE96:BE156)),2)</f>
        <v>0</v>
      </c>
      <c r="I37" s="94">
        <v>0.21</v>
      </c>
      <c r="J37" s="83">
        <f>ROUND(((SUM(BE96:BE156))*I37),2)</f>
        <v>0</v>
      </c>
      <c r="L37" s="33"/>
    </row>
    <row r="38" spans="2:12" s="1" customFormat="1" ht="14.45" customHeight="1">
      <c r="B38" s="33"/>
      <c r="E38" s="28" t="s">
        <v>46</v>
      </c>
      <c r="F38" s="83">
        <f>ROUND((SUM(BF96:BF156)),2)</f>
        <v>0</v>
      </c>
      <c r="I38" s="94">
        <v>0.12</v>
      </c>
      <c r="J38" s="83">
        <f>ROUND(((SUM(BF96:BF156))*I38),2)</f>
        <v>0</v>
      </c>
      <c r="L38" s="33"/>
    </row>
    <row r="39" spans="2:12" s="1" customFormat="1" ht="14.45" customHeight="1" hidden="1">
      <c r="B39" s="33"/>
      <c r="E39" s="28" t="s">
        <v>47</v>
      </c>
      <c r="F39" s="83">
        <f>ROUND((SUM(BG96:BG156)),2)</f>
        <v>0</v>
      </c>
      <c r="I39" s="94">
        <v>0.21</v>
      </c>
      <c r="J39" s="83">
        <f>0</f>
        <v>0</v>
      </c>
      <c r="L39" s="33"/>
    </row>
    <row r="40" spans="2:12" s="1" customFormat="1" ht="14.45" customHeight="1" hidden="1">
      <c r="B40" s="33"/>
      <c r="E40" s="28" t="s">
        <v>48</v>
      </c>
      <c r="F40" s="83">
        <f>ROUND((SUM(BH96:BH156)),2)</f>
        <v>0</v>
      </c>
      <c r="I40" s="94">
        <v>0.12</v>
      </c>
      <c r="J40" s="83">
        <f>0</f>
        <v>0</v>
      </c>
      <c r="L40" s="33"/>
    </row>
    <row r="41" spans="2:12" s="1" customFormat="1" ht="14.45" customHeight="1" hidden="1">
      <c r="B41" s="33"/>
      <c r="E41" s="28" t="s">
        <v>49</v>
      </c>
      <c r="F41" s="83">
        <f>ROUND((SUM(BI96:BI156)),2)</f>
        <v>0</v>
      </c>
      <c r="I41" s="94">
        <v>0</v>
      </c>
      <c r="J41" s="83">
        <f>0</f>
        <v>0</v>
      </c>
      <c r="L41" s="33"/>
    </row>
    <row r="42" spans="2:12" s="1" customFormat="1" ht="6.95" customHeight="1">
      <c r="B42" s="33"/>
      <c r="L42" s="33"/>
    </row>
    <row r="43" spans="2:12" s="1" customFormat="1" ht="25.35" customHeight="1">
      <c r="B43" s="33"/>
      <c r="C43" s="95"/>
      <c r="D43" s="96" t="s">
        <v>50</v>
      </c>
      <c r="E43" s="55"/>
      <c r="F43" s="55"/>
      <c r="G43" s="97" t="s">
        <v>51</v>
      </c>
      <c r="H43" s="98" t="s">
        <v>52</v>
      </c>
      <c r="I43" s="55"/>
      <c r="J43" s="99">
        <f>SUM(J34:J41)</f>
        <v>0</v>
      </c>
      <c r="K43" s="100"/>
      <c r="L43" s="33"/>
    </row>
    <row r="44" spans="2:12" s="1" customFormat="1" ht="14.4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3"/>
    </row>
    <row r="48" spans="2:12" s="1" customFormat="1" ht="6.95" customHeight="1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33"/>
    </row>
    <row r="49" spans="2:12" s="1" customFormat="1" ht="24.95" customHeight="1">
      <c r="B49" s="33"/>
      <c r="C49" s="22" t="s">
        <v>178</v>
      </c>
      <c r="L49" s="33"/>
    </row>
    <row r="50" spans="2:12" s="1" customFormat="1" ht="6.95" customHeight="1">
      <c r="B50" s="33"/>
      <c r="L50" s="33"/>
    </row>
    <row r="51" spans="2:12" s="1" customFormat="1" ht="12" customHeight="1">
      <c r="B51" s="33"/>
      <c r="C51" s="28" t="s">
        <v>16</v>
      </c>
      <c r="L51" s="33"/>
    </row>
    <row r="52" spans="2:12" s="1" customFormat="1" ht="16.5" customHeight="1">
      <c r="B52" s="33"/>
      <c r="E52" s="332" t="str">
        <f>E7</f>
        <v>Přístavba objektu SOŠ a SOU Kladno</v>
      </c>
      <c r="F52" s="333"/>
      <c r="G52" s="333"/>
      <c r="H52" s="333"/>
      <c r="L52" s="33"/>
    </row>
    <row r="53" spans="2:12" ht="12" customHeight="1">
      <c r="B53" s="21"/>
      <c r="C53" s="28" t="s">
        <v>172</v>
      </c>
      <c r="L53" s="21"/>
    </row>
    <row r="54" spans="2:12" ht="16.5" customHeight="1">
      <c r="B54" s="21"/>
      <c r="E54" s="332" t="s">
        <v>173</v>
      </c>
      <c r="F54" s="310"/>
      <c r="G54" s="310"/>
      <c r="H54" s="310"/>
      <c r="L54" s="21"/>
    </row>
    <row r="55" spans="2:12" ht="12" customHeight="1">
      <c r="B55" s="21"/>
      <c r="C55" s="28" t="s">
        <v>174</v>
      </c>
      <c r="L55" s="21"/>
    </row>
    <row r="56" spans="2:12" s="1" customFormat="1" ht="16.5" customHeight="1">
      <c r="B56" s="33"/>
      <c r="E56" s="319" t="s">
        <v>175</v>
      </c>
      <c r="F56" s="334"/>
      <c r="G56" s="334"/>
      <c r="H56" s="334"/>
      <c r="L56" s="33"/>
    </row>
    <row r="57" spans="2:12" s="1" customFormat="1" ht="12" customHeight="1">
      <c r="B57" s="33"/>
      <c r="C57" s="28" t="s">
        <v>176</v>
      </c>
      <c r="L57" s="33"/>
    </row>
    <row r="58" spans="2:12" s="1" customFormat="1" ht="16.5" customHeight="1">
      <c r="B58" s="33"/>
      <c r="E58" s="311" t="str">
        <f>E13</f>
        <v>B - ZTI</v>
      </c>
      <c r="F58" s="334"/>
      <c r="G58" s="334"/>
      <c r="H58" s="334"/>
      <c r="L58" s="33"/>
    </row>
    <row r="59" spans="2:12" s="1" customFormat="1" ht="6.95" customHeight="1">
      <c r="B59" s="33"/>
      <c r="L59" s="33"/>
    </row>
    <row r="60" spans="2:12" s="1" customFormat="1" ht="12" customHeight="1">
      <c r="B60" s="33"/>
      <c r="C60" s="28" t="s">
        <v>21</v>
      </c>
      <c r="F60" s="26" t="str">
        <f>F16</f>
        <v>Kladno</v>
      </c>
      <c r="I60" s="28" t="s">
        <v>23</v>
      </c>
      <c r="J60" s="50" t="str">
        <f>IF(J16="","",J16)</f>
        <v>19. 9. 2023</v>
      </c>
      <c r="L60" s="33"/>
    </row>
    <row r="61" spans="2:12" s="1" customFormat="1" ht="6.95" customHeight="1">
      <c r="B61" s="33"/>
      <c r="L61" s="33"/>
    </row>
    <row r="62" spans="2:12" s="1" customFormat="1" ht="40.15" customHeight="1">
      <c r="B62" s="33"/>
      <c r="C62" s="28" t="s">
        <v>25</v>
      </c>
      <c r="F62" s="26" t="str">
        <f>E19</f>
        <v>SOŠ a SOU Kladno, Nám. E. Beneše 2353, Kladno</v>
      </c>
      <c r="I62" s="28" t="s">
        <v>31</v>
      </c>
      <c r="J62" s="31" t="str">
        <f>E25</f>
        <v>Ateliér Civilista s.r.o., Bratronice 241, 273 63</v>
      </c>
      <c r="L62" s="33"/>
    </row>
    <row r="63" spans="2:12" s="1" customFormat="1" ht="15.2" customHeight="1">
      <c r="B63" s="33"/>
      <c r="C63" s="28" t="s">
        <v>29</v>
      </c>
      <c r="F63" s="26" t="str">
        <f>IF(E22="","",E22)</f>
        <v>Vyplň údaj</v>
      </c>
      <c r="I63" s="28" t="s">
        <v>36</v>
      </c>
      <c r="J63" s="31" t="str">
        <f>E28</f>
        <v xml:space="preserve"> </v>
      </c>
      <c r="L63" s="33"/>
    </row>
    <row r="64" spans="2:12" s="1" customFormat="1" ht="10.35" customHeight="1">
      <c r="B64" s="33"/>
      <c r="L64" s="33"/>
    </row>
    <row r="65" spans="2:12" s="1" customFormat="1" ht="29.25" customHeight="1">
      <c r="B65" s="33"/>
      <c r="C65" s="101" t="s">
        <v>179</v>
      </c>
      <c r="D65" s="95"/>
      <c r="E65" s="95"/>
      <c r="F65" s="95"/>
      <c r="G65" s="95"/>
      <c r="H65" s="95"/>
      <c r="I65" s="95"/>
      <c r="J65" s="102" t="s">
        <v>180</v>
      </c>
      <c r="K65" s="95"/>
      <c r="L65" s="33"/>
    </row>
    <row r="66" spans="2:12" s="1" customFormat="1" ht="10.35" customHeight="1">
      <c r="B66" s="33"/>
      <c r="L66" s="33"/>
    </row>
    <row r="67" spans="2:47" s="1" customFormat="1" ht="22.9" customHeight="1">
      <c r="B67" s="33"/>
      <c r="C67" s="103" t="s">
        <v>72</v>
      </c>
      <c r="J67" s="64">
        <f>J96</f>
        <v>0</v>
      </c>
      <c r="L67" s="33"/>
      <c r="AU67" s="18" t="s">
        <v>181</v>
      </c>
    </row>
    <row r="68" spans="2:12" s="8" customFormat="1" ht="24.95" customHeight="1">
      <c r="B68" s="104"/>
      <c r="D68" s="105" t="s">
        <v>186</v>
      </c>
      <c r="E68" s="106"/>
      <c r="F68" s="106"/>
      <c r="G68" s="106"/>
      <c r="H68" s="106"/>
      <c r="I68" s="106"/>
      <c r="J68" s="107">
        <f>J97</f>
        <v>0</v>
      </c>
      <c r="L68" s="104"/>
    </row>
    <row r="69" spans="2:12" s="9" customFormat="1" ht="19.9" customHeight="1">
      <c r="B69" s="108"/>
      <c r="D69" s="109" t="s">
        <v>527</v>
      </c>
      <c r="E69" s="110"/>
      <c r="F69" s="110"/>
      <c r="G69" s="110"/>
      <c r="H69" s="110"/>
      <c r="I69" s="110"/>
      <c r="J69" s="111">
        <f>J98</f>
        <v>0</v>
      </c>
      <c r="L69" s="108"/>
    </row>
    <row r="70" spans="2:12" s="9" customFormat="1" ht="19.9" customHeight="1">
      <c r="B70" s="108"/>
      <c r="D70" s="109" t="s">
        <v>528</v>
      </c>
      <c r="E70" s="110"/>
      <c r="F70" s="110"/>
      <c r="G70" s="110"/>
      <c r="H70" s="110"/>
      <c r="I70" s="110"/>
      <c r="J70" s="111">
        <f>J111</f>
        <v>0</v>
      </c>
      <c r="L70" s="108"/>
    </row>
    <row r="71" spans="2:12" s="9" customFormat="1" ht="19.9" customHeight="1">
      <c r="B71" s="108"/>
      <c r="D71" s="109" t="s">
        <v>529</v>
      </c>
      <c r="E71" s="110"/>
      <c r="F71" s="110"/>
      <c r="G71" s="110"/>
      <c r="H71" s="110"/>
      <c r="I71" s="110"/>
      <c r="J71" s="111">
        <f>J130</f>
        <v>0</v>
      </c>
      <c r="L71" s="108"/>
    </row>
    <row r="72" spans="2:12" s="8" customFormat="1" ht="24.95" customHeight="1">
      <c r="B72" s="104"/>
      <c r="D72" s="105" t="s">
        <v>530</v>
      </c>
      <c r="E72" s="106"/>
      <c r="F72" s="106"/>
      <c r="G72" s="106"/>
      <c r="H72" s="106"/>
      <c r="I72" s="106"/>
      <c r="J72" s="107">
        <f>J153</f>
        <v>0</v>
      </c>
      <c r="L72" s="104"/>
    </row>
    <row r="73" spans="2:12" s="1" customFormat="1" ht="21.75" customHeight="1">
      <c r="B73" s="33"/>
      <c r="L73" s="33"/>
    </row>
    <row r="74" spans="2:12" s="1" customFormat="1" ht="6.95" customHeight="1"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33"/>
    </row>
    <row r="78" spans="2:12" s="1" customFormat="1" ht="6.95" customHeigh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33"/>
    </row>
    <row r="79" spans="2:12" s="1" customFormat="1" ht="24.95" customHeight="1">
      <c r="B79" s="33"/>
      <c r="C79" s="22" t="s">
        <v>193</v>
      </c>
      <c r="L79" s="33"/>
    </row>
    <row r="80" spans="2:12" s="1" customFormat="1" ht="6.95" customHeight="1">
      <c r="B80" s="33"/>
      <c r="L80" s="33"/>
    </row>
    <row r="81" spans="2:12" s="1" customFormat="1" ht="12" customHeight="1">
      <c r="B81" s="33"/>
      <c r="C81" s="28" t="s">
        <v>16</v>
      </c>
      <c r="L81" s="33"/>
    </row>
    <row r="82" spans="2:12" s="1" customFormat="1" ht="16.5" customHeight="1">
      <c r="B82" s="33"/>
      <c r="E82" s="332" t="str">
        <f>E7</f>
        <v>Přístavba objektu SOŠ a SOU Kladno</v>
      </c>
      <c r="F82" s="333"/>
      <c r="G82" s="333"/>
      <c r="H82" s="333"/>
      <c r="L82" s="33"/>
    </row>
    <row r="83" spans="2:12" ht="12" customHeight="1">
      <c r="B83" s="21"/>
      <c r="C83" s="28" t="s">
        <v>172</v>
      </c>
      <c r="L83" s="21"/>
    </row>
    <row r="84" spans="2:12" ht="16.5" customHeight="1">
      <c r="B84" s="21"/>
      <c r="E84" s="332" t="s">
        <v>173</v>
      </c>
      <c r="F84" s="310"/>
      <c r="G84" s="310"/>
      <c r="H84" s="310"/>
      <c r="L84" s="21"/>
    </row>
    <row r="85" spans="2:12" ht="12" customHeight="1">
      <c r="B85" s="21"/>
      <c r="C85" s="28" t="s">
        <v>174</v>
      </c>
      <c r="L85" s="21"/>
    </row>
    <row r="86" spans="2:12" s="1" customFormat="1" ht="16.5" customHeight="1">
      <c r="B86" s="33"/>
      <c r="E86" s="319" t="s">
        <v>175</v>
      </c>
      <c r="F86" s="334"/>
      <c r="G86" s="334"/>
      <c r="H86" s="334"/>
      <c r="L86" s="33"/>
    </row>
    <row r="87" spans="2:12" s="1" customFormat="1" ht="12" customHeight="1">
      <c r="B87" s="33"/>
      <c r="C87" s="28" t="s">
        <v>176</v>
      </c>
      <c r="L87" s="33"/>
    </row>
    <row r="88" spans="2:12" s="1" customFormat="1" ht="16.5" customHeight="1">
      <c r="B88" s="33"/>
      <c r="E88" s="311" t="str">
        <f>E13</f>
        <v>B - ZTI</v>
      </c>
      <c r="F88" s="334"/>
      <c r="G88" s="334"/>
      <c r="H88" s="334"/>
      <c r="L88" s="33"/>
    </row>
    <row r="89" spans="2:12" s="1" customFormat="1" ht="6.95" customHeight="1">
      <c r="B89" s="33"/>
      <c r="L89" s="33"/>
    </row>
    <row r="90" spans="2:12" s="1" customFormat="1" ht="12" customHeight="1">
      <c r="B90" s="33"/>
      <c r="C90" s="28" t="s">
        <v>21</v>
      </c>
      <c r="F90" s="26" t="str">
        <f>F16</f>
        <v>Kladno</v>
      </c>
      <c r="I90" s="28" t="s">
        <v>23</v>
      </c>
      <c r="J90" s="50" t="str">
        <f>IF(J16="","",J16)</f>
        <v>19. 9. 2023</v>
      </c>
      <c r="L90" s="33"/>
    </row>
    <row r="91" spans="2:12" s="1" customFormat="1" ht="6.95" customHeight="1">
      <c r="B91" s="33"/>
      <c r="L91" s="33"/>
    </row>
    <row r="92" spans="2:12" s="1" customFormat="1" ht="40.15" customHeight="1">
      <c r="B92" s="33"/>
      <c r="C92" s="28" t="s">
        <v>25</v>
      </c>
      <c r="F92" s="26" t="str">
        <f>E19</f>
        <v>SOŠ a SOU Kladno, Nám. E. Beneše 2353, Kladno</v>
      </c>
      <c r="I92" s="28" t="s">
        <v>31</v>
      </c>
      <c r="J92" s="31" t="str">
        <f>E25</f>
        <v>Ateliér Civilista s.r.o., Bratronice 241, 273 63</v>
      </c>
      <c r="L92" s="33"/>
    </row>
    <row r="93" spans="2:12" s="1" customFormat="1" ht="15.2" customHeight="1">
      <c r="B93" s="33"/>
      <c r="C93" s="28" t="s">
        <v>29</v>
      </c>
      <c r="F93" s="26" t="str">
        <f>IF(E22="","",E22)</f>
        <v>Vyplň údaj</v>
      </c>
      <c r="I93" s="28" t="s">
        <v>36</v>
      </c>
      <c r="J93" s="31" t="str">
        <f>E28</f>
        <v xml:space="preserve"> </v>
      </c>
      <c r="L93" s="33"/>
    </row>
    <row r="94" spans="2:12" s="1" customFormat="1" ht="10.35" customHeight="1">
      <c r="B94" s="33"/>
      <c r="L94" s="33"/>
    </row>
    <row r="95" spans="2:20" s="10" customFormat="1" ht="29.25" customHeight="1">
      <c r="B95" s="112"/>
      <c r="C95" s="113" t="s">
        <v>194</v>
      </c>
      <c r="D95" s="114" t="s">
        <v>59</v>
      </c>
      <c r="E95" s="114" t="s">
        <v>55</v>
      </c>
      <c r="F95" s="114" t="s">
        <v>56</v>
      </c>
      <c r="G95" s="114" t="s">
        <v>195</v>
      </c>
      <c r="H95" s="114" t="s">
        <v>196</v>
      </c>
      <c r="I95" s="114" t="s">
        <v>197</v>
      </c>
      <c r="J95" s="114" t="s">
        <v>180</v>
      </c>
      <c r="K95" s="115" t="s">
        <v>198</v>
      </c>
      <c r="L95" s="112"/>
      <c r="M95" s="57" t="s">
        <v>19</v>
      </c>
      <c r="N95" s="58" t="s">
        <v>44</v>
      </c>
      <c r="O95" s="58" t="s">
        <v>199</v>
      </c>
      <c r="P95" s="58" t="s">
        <v>200</v>
      </c>
      <c r="Q95" s="58" t="s">
        <v>201</v>
      </c>
      <c r="R95" s="58" t="s">
        <v>202</v>
      </c>
      <c r="S95" s="58" t="s">
        <v>203</v>
      </c>
      <c r="T95" s="59" t="s">
        <v>204</v>
      </c>
    </row>
    <row r="96" spans="2:63" s="1" customFormat="1" ht="22.9" customHeight="1">
      <c r="B96" s="33"/>
      <c r="C96" s="62" t="s">
        <v>205</v>
      </c>
      <c r="J96" s="116">
        <f>BK96</f>
        <v>0</v>
      </c>
      <c r="L96" s="33"/>
      <c r="M96" s="60"/>
      <c r="N96" s="51"/>
      <c r="O96" s="51"/>
      <c r="P96" s="117">
        <f>P97+P153</f>
        <v>0</v>
      </c>
      <c r="Q96" s="51"/>
      <c r="R96" s="117">
        <f>R97+R153</f>
        <v>0.06968642409999999</v>
      </c>
      <c r="S96" s="51"/>
      <c r="T96" s="118">
        <f>T97+T153</f>
        <v>0</v>
      </c>
      <c r="AT96" s="18" t="s">
        <v>73</v>
      </c>
      <c r="AU96" s="18" t="s">
        <v>181</v>
      </c>
      <c r="BK96" s="119">
        <f>BK97+BK153</f>
        <v>0</v>
      </c>
    </row>
    <row r="97" spans="2:63" s="11" customFormat="1" ht="25.9" customHeight="1">
      <c r="B97" s="120"/>
      <c r="D97" s="121" t="s">
        <v>73</v>
      </c>
      <c r="E97" s="122" t="s">
        <v>290</v>
      </c>
      <c r="F97" s="122" t="s">
        <v>291</v>
      </c>
      <c r="I97" s="123"/>
      <c r="J97" s="124">
        <f>BK97</f>
        <v>0</v>
      </c>
      <c r="L97" s="120"/>
      <c r="M97" s="125"/>
      <c r="P97" s="126">
        <f>P98+P111+P130</f>
        <v>0</v>
      </c>
      <c r="R97" s="126">
        <f>R98+R111+R130</f>
        <v>0.06968642409999999</v>
      </c>
      <c r="T97" s="127">
        <f>T98+T111+T130</f>
        <v>0</v>
      </c>
      <c r="AR97" s="121" t="s">
        <v>82</v>
      </c>
      <c r="AT97" s="128" t="s">
        <v>73</v>
      </c>
      <c r="AU97" s="128" t="s">
        <v>74</v>
      </c>
      <c r="AY97" s="121" t="s">
        <v>208</v>
      </c>
      <c r="BK97" s="129">
        <f>BK98+BK111+BK130</f>
        <v>0</v>
      </c>
    </row>
    <row r="98" spans="2:63" s="11" customFormat="1" ht="22.9" customHeight="1">
      <c r="B98" s="120"/>
      <c r="D98" s="121" t="s">
        <v>73</v>
      </c>
      <c r="E98" s="130" t="s">
        <v>531</v>
      </c>
      <c r="F98" s="130" t="s">
        <v>532</v>
      </c>
      <c r="I98" s="123"/>
      <c r="J98" s="131">
        <f>BK98</f>
        <v>0</v>
      </c>
      <c r="L98" s="120"/>
      <c r="M98" s="125"/>
      <c r="P98" s="126">
        <f>SUM(P99:P110)</f>
        <v>0</v>
      </c>
      <c r="R98" s="126">
        <f>SUM(R99:R110)</f>
        <v>0.0007624</v>
      </c>
      <c r="T98" s="127">
        <f>SUM(T99:T110)</f>
        <v>0</v>
      </c>
      <c r="AR98" s="121" t="s">
        <v>82</v>
      </c>
      <c r="AT98" s="128" t="s">
        <v>73</v>
      </c>
      <c r="AU98" s="128" t="s">
        <v>80</v>
      </c>
      <c r="AY98" s="121" t="s">
        <v>208</v>
      </c>
      <c r="BK98" s="129">
        <f>SUM(BK99:BK110)</f>
        <v>0</v>
      </c>
    </row>
    <row r="99" spans="2:65" s="1" customFormat="1" ht="16.5" customHeight="1">
      <c r="B99" s="33"/>
      <c r="C99" s="132" t="s">
        <v>533</v>
      </c>
      <c r="D99" s="132" t="s">
        <v>212</v>
      </c>
      <c r="E99" s="133" t="s">
        <v>534</v>
      </c>
      <c r="F99" s="134" t="s">
        <v>535</v>
      </c>
      <c r="G99" s="135" t="s">
        <v>236</v>
      </c>
      <c r="H99" s="136">
        <v>1.6</v>
      </c>
      <c r="I99" s="137"/>
      <c r="J99" s="138">
        <f>ROUND(I99*H99,2)</f>
        <v>0</v>
      </c>
      <c r="K99" s="134" t="s">
        <v>216</v>
      </c>
      <c r="L99" s="33"/>
      <c r="M99" s="139" t="s">
        <v>19</v>
      </c>
      <c r="N99" s="140" t="s">
        <v>45</v>
      </c>
      <c r="P99" s="141">
        <f>O99*H99</f>
        <v>0</v>
      </c>
      <c r="Q99" s="141">
        <v>0.0004765</v>
      </c>
      <c r="R99" s="141">
        <f>Q99*H99</f>
        <v>0.0007624</v>
      </c>
      <c r="S99" s="141">
        <v>0</v>
      </c>
      <c r="T99" s="142">
        <f>S99*H99</f>
        <v>0</v>
      </c>
      <c r="AR99" s="143" t="s">
        <v>297</v>
      </c>
      <c r="AT99" s="143" t="s">
        <v>212</v>
      </c>
      <c r="AU99" s="143" t="s">
        <v>82</v>
      </c>
      <c r="AY99" s="18" t="s">
        <v>208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8" t="s">
        <v>80</v>
      </c>
      <c r="BK99" s="144">
        <f>ROUND(I99*H99,2)</f>
        <v>0</v>
      </c>
      <c r="BL99" s="18" t="s">
        <v>297</v>
      </c>
      <c r="BM99" s="143" t="s">
        <v>536</v>
      </c>
    </row>
    <row r="100" spans="2:47" s="1" customFormat="1" ht="12">
      <c r="B100" s="33"/>
      <c r="D100" s="145" t="s">
        <v>218</v>
      </c>
      <c r="F100" s="146" t="s">
        <v>537</v>
      </c>
      <c r="I100" s="147"/>
      <c r="L100" s="33"/>
      <c r="M100" s="148"/>
      <c r="T100" s="54"/>
      <c r="AT100" s="18" t="s">
        <v>218</v>
      </c>
      <c r="AU100" s="18" t="s">
        <v>82</v>
      </c>
    </row>
    <row r="101" spans="2:47" s="1" customFormat="1" ht="12">
      <c r="B101" s="33"/>
      <c r="D101" s="149" t="s">
        <v>220</v>
      </c>
      <c r="F101" s="150" t="s">
        <v>538</v>
      </c>
      <c r="I101" s="147"/>
      <c r="L101" s="33"/>
      <c r="M101" s="148"/>
      <c r="T101" s="54"/>
      <c r="AT101" s="18" t="s">
        <v>220</v>
      </c>
      <c r="AU101" s="18" t="s">
        <v>82</v>
      </c>
    </row>
    <row r="102" spans="2:65" s="1" customFormat="1" ht="16.5" customHeight="1">
      <c r="B102" s="33"/>
      <c r="C102" s="132" t="s">
        <v>304</v>
      </c>
      <c r="D102" s="132" t="s">
        <v>212</v>
      </c>
      <c r="E102" s="133" t="s">
        <v>539</v>
      </c>
      <c r="F102" s="134" t="s">
        <v>540</v>
      </c>
      <c r="G102" s="135" t="s">
        <v>236</v>
      </c>
      <c r="H102" s="136">
        <v>1.6</v>
      </c>
      <c r="I102" s="137"/>
      <c r="J102" s="138">
        <f>ROUND(I102*H102,2)</f>
        <v>0</v>
      </c>
      <c r="K102" s="134" t="s">
        <v>216</v>
      </c>
      <c r="L102" s="33"/>
      <c r="M102" s="139" t="s">
        <v>19</v>
      </c>
      <c r="N102" s="140" t="s">
        <v>45</v>
      </c>
      <c r="P102" s="141">
        <f>O102*H102</f>
        <v>0</v>
      </c>
      <c r="Q102" s="141">
        <v>0</v>
      </c>
      <c r="R102" s="141">
        <f>Q102*H102</f>
        <v>0</v>
      </c>
      <c r="S102" s="141">
        <v>0</v>
      </c>
      <c r="T102" s="142">
        <f>S102*H102</f>
        <v>0</v>
      </c>
      <c r="AR102" s="143" t="s">
        <v>297</v>
      </c>
      <c r="AT102" s="143" t="s">
        <v>212</v>
      </c>
      <c r="AU102" s="143" t="s">
        <v>82</v>
      </c>
      <c r="AY102" s="18" t="s">
        <v>208</v>
      </c>
      <c r="BE102" s="144">
        <f>IF(N102="základní",J102,0)</f>
        <v>0</v>
      </c>
      <c r="BF102" s="144">
        <f>IF(N102="snížená",J102,0)</f>
        <v>0</v>
      </c>
      <c r="BG102" s="144">
        <f>IF(N102="zákl. přenesená",J102,0)</f>
        <v>0</v>
      </c>
      <c r="BH102" s="144">
        <f>IF(N102="sníž. přenesená",J102,0)</f>
        <v>0</v>
      </c>
      <c r="BI102" s="144">
        <f>IF(N102="nulová",J102,0)</f>
        <v>0</v>
      </c>
      <c r="BJ102" s="18" t="s">
        <v>80</v>
      </c>
      <c r="BK102" s="144">
        <f>ROUND(I102*H102,2)</f>
        <v>0</v>
      </c>
      <c r="BL102" s="18" t="s">
        <v>297</v>
      </c>
      <c r="BM102" s="143" t="s">
        <v>541</v>
      </c>
    </row>
    <row r="103" spans="2:47" s="1" customFormat="1" ht="12">
      <c r="B103" s="33"/>
      <c r="D103" s="145" t="s">
        <v>218</v>
      </c>
      <c r="F103" s="146" t="s">
        <v>542</v>
      </c>
      <c r="I103" s="147"/>
      <c r="L103" s="33"/>
      <c r="M103" s="148"/>
      <c r="T103" s="54"/>
      <c r="AT103" s="18" t="s">
        <v>218</v>
      </c>
      <c r="AU103" s="18" t="s">
        <v>82</v>
      </c>
    </row>
    <row r="104" spans="2:47" s="1" customFormat="1" ht="12">
      <c r="B104" s="33"/>
      <c r="D104" s="149" t="s">
        <v>220</v>
      </c>
      <c r="F104" s="150" t="s">
        <v>543</v>
      </c>
      <c r="I104" s="147"/>
      <c r="L104" s="33"/>
      <c r="M104" s="148"/>
      <c r="T104" s="54"/>
      <c r="AT104" s="18" t="s">
        <v>220</v>
      </c>
      <c r="AU104" s="18" t="s">
        <v>82</v>
      </c>
    </row>
    <row r="105" spans="2:51" s="13" customFormat="1" ht="12">
      <c r="B105" s="157"/>
      <c r="D105" s="145" t="s">
        <v>222</v>
      </c>
      <c r="E105" s="158" t="s">
        <v>19</v>
      </c>
      <c r="F105" s="159" t="s">
        <v>544</v>
      </c>
      <c r="H105" s="160">
        <v>1.6</v>
      </c>
      <c r="I105" s="161"/>
      <c r="L105" s="157"/>
      <c r="M105" s="162"/>
      <c r="T105" s="163"/>
      <c r="AT105" s="158" t="s">
        <v>222</v>
      </c>
      <c r="AU105" s="158" t="s">
        <v>82</v>
      </c>
      <c r="AV105" s="13" t="s">
        <v>82</v>
      </c>
      <c r="AW105" s="13" t="s">
        <v>35</v>
      </c>
      <c r="AX105" s="13" t="s">
        <v>80</v>
      </c>
      <c r="AY105" s="158" t="s">
        <v>208</v>
      </c>
    </row>
    <row r="106" spans="2:65" s="1" customFormat="1" ht="16.5" customHeight="1">
      <c r="B106" s="33"/>
      <c r="C106" s="132" t="s">
        <v>545</v>
      </c>
      <c r="D106" s="132" t="s">
        <v>212</v>
      </c>
      <c r="E106" s="133" t="s">
        <v>546</v>
      </c>
      <c r="F106" s="134" t="s">
        <v>547</v>
      </c>
      <c r="G106" s="135" t="s">
        <v>548</v>
      </c>
      <c r="H106" s="136">
        <v>0.01</v>
      </c>
      <c r="I106" s="137"/>
      <c r="J106" s="138">
        <f>ROUND(I106*H106,2)</f>
        <v>0</v>
      </c>
      <c r="K106" s="134" t="s">
        <v>19</v>
      </c>
      <c r="L106" s="33"/>
      <c r="M106" s="139" t="s">
        <v>19</v>
      </c>
      <c r="N106" s="140" t="s">
        <v>45</v>
      </c>
      <c r="P106" s="141">
        <f>O106*H106</f>
        <v>0</v>
      </c>
      <c r="Q106" s="141">
        <v>0</v>
      </c>
      <c r="R106" s="141">
        <f>Q106*H106</f>
        <v>0</v>
      </c>
      <c r="S106" s="141">
        <v>0</v>
      </c>
      <c r="T106" s="142">
        <f>S106*H106</f>
        <v>0</v>
      </c>
      <c r="AR106" s="143" t="s">
        <v>297</v>
      </c>
      <c r="AT106" s="143" t="s">
        <v>212</v>
      </c>
      <c r="AU106" s="143" t="s">
        <v>82</v>
      </c>
      <c r="AY106" s="18" t="s">
        <v>208</v>
      </c>
      <c r="BE106" s="144">
        <f>IF(N106="základní",J106,0)</f>
        <v>0</v>
      </c>
      <c r="BF106" s="144">
        <f>IF(N106="snížená",J106,0)</f>
        <v>0</v>
      </c>
      <c r="BG106" s="144">
        <f>IF(N106="zákl. přenesená",J106,0)</f>
        <v>0</v>
      </c>
      <c r="BH106" s="144">
        <f>IF(N106="sníž. přenesená",J106,0)</f>
        <v>0</v>
      </c>
      <c r="BI106" s="144">
        <f>IF(N106="nulová",J106,0)</f>
        <v>0</v>
      </c>
      <c r="BJ106" s="18" t="s">
        <v>80</v>
      </c>
      <c r="BK106" s="144">
        <f>ROUND(I106*H106,2)</f>
        <v>0</v>
      </c>
      <c r="BL106" s="18" t="s">
        <v>297</v>
      </c>
      <c r="BM106" s="143" t="s">
        <v>549</v>
      </c>
    </row>
    <row r="107" spans="2:47" s="1" customFormat="1" ht="12">
      <c r="B107" s="33"/>
      <c r="D107" s="145" t="s">
        <v>218</v>
      </c>
      <c r="F107" s="146" t="s">
        <v>547</v>
      </c>
      <c r="I107" s="147"/>
      <c r="L107" s="33"/>
      <c r="M107" s="148"/>
      <c r="T107" s="54"/>
      <c r="AT107" s="18" t="s">
        <v>218</v>
      </c>
      <c r="AU107" s="18" t="s">
        <v>82</v>
      </c>
    </row>
    <row r="108" spans="2:65" s="1" customFormat="1" ht="16.5" customHeight="1">
      <c r="B108" s="33"/>
      <c r="C108" s="132" t="s">
        <v>550</v>
      </c>
      <c r="D108" s="132" t="s">
        <v>212</v>
      </c>
      <c r="E108" s="133" t="s">
        <v>551</v>
      </c>
      <c r="F108" s="134" t="s">
        <v>552</v>
      </c>
      <c r="G108" s="135" t="s">
        <v>286</v>
      </c>
      <c r="H108" s="136">
        <v>0.001</v>
      </c>
      <c r="I108" s="137"/>
      <c r="J108" s="138">
        <f>ROUND(I108*H108,2)</f>
        <v>0</v>
      </c>
      <c r="K108" s="134" t="s">
        <v>216</v>
      </c>
      <c r="L108" s="33"/>
      <c r="M108" s="139" t="s">
        <v>19</v>
      </c>
      <c r="N108" s="140" t="s">
        <v>45</v>
      </c>
      <c r="P108" s="141">
        <f>O108*H108</f>
        <v>0</v>
      </c>
      <c r="Q108" s="141">
        <v>0</v>
      </c>
      <c r="R108" s="141">
        <f>Q108*H108</f>
        <v>0</v>
      </c>
      <c r="S108" s="141">
        <v>0</v>
      </c>
      <c r="T108" s="142">
        <f>S108*H108</f>
        <v>0</v>
      </c>
      <c r="AR108" s="143" t="s">
        <v>297</v>
      </c>
      <c r="AT108" s="143" t="s">
        <v>212</v>
      </c>
      <c r="AU108" s="143" t="s">
        <v>82</v>
      </c>
      <c r="AY108" s="18" t="s">
        <v>208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8" t="s">
        <v>80</v>
      </c>
      <c r="BK108" s="144">
        <f>ROUND(I108*H108,2)</f>
        <v>0</v>
      </c>
      <c r="BL108" s="18" t="s">
        <v>297</v>
      </c>
      <c r="BM108" s="143" t="s">
        <v>553</v>
      </c>
    </row>
    <row r="109" spans="2:47" s="1" customFormat="1" ht="19.5">
      <c r="B109" s="33"/>
      <c r="D109" s="145" t="s">
        <v>218</v>
      </c>
      <c r="F109" s="146" t="s">
        <v>554</v>
      </c>
      <c r="I109" s="147"/>
      <c r="L109" s="33"/>
      <c r="M109" s="148"/>
      <c r="T109" s="54"/>
      <c r="AT109" s="18" t="s">
        <v>218</v>
      </c>
      <c r="AU109" s="18" t="s">
        <v>82</v>
      </c>
    </row>
    <row r="110" spans="2:47" s="1" customFormat="1" ht="12">
      <c r="B110" s="33"/>
      <c r="D110" s="149" t="s">
        <v>220</v>
      </c>
      <c r="F110" s="150" t="s">
        <v>555</v>
      </c>
      <c r="I110" s="147"/>
      <c r="L110" s="33"/>
      <c r="M110" s="148"/>
      <c r="T110" s="54"/>
      <c r="AT110" s="18" t="s">
        <v>220</v>
      </c>
      <c r="AU110" s="18" t="s">
        <v>82</v>
      </c>
    </row>
    <row r="111" spans="2:63" s="11" customFormat="1" ht="22.9" customHeight="1">
      <c r="B111" s="120"/>
      <c r="D111" s="121" t="s">
        <v>73</v>
      </c>
      <c r="E111" s="130" t="s">
        <v>556</v>
      </c>
      <c r="F111" s="130" t="s">
        <v>557</v>
      </c>
      <c r="I111" s="123"/>
      <c r="J111" s="131">
        <f>BK111</f>
        <v>0</v>
      </c>
      <c r="L111" s="120"/>
      <c r="M111" s="125"/>
      <c r="P111" s="126">
        <f>SUM(P112:P129)</f>
        <v>0</v>
      </c>
      <c r="R111" s="126">
        <f>SUM(R112:R129)</f>
        <v>0.001183532</v>
      </c>
      <c r="T111" s="127">
        <f>SUM(T112:T129)</f>
        <v>0</v>
      </c>
      <c r="AR111" s="121" t="s">
        <v>82</v>
      </c>
      <c r="AT111" s="128" t="s">
        <v>73</v>
      </c>
      <c r="AU111" s="128" t="s">
        <v>80</v>
      </c>
      <c r="AY111" s="121" t="s">
        <v>208</v>
      </c>
      <c r="BK111" s="129">
        <f>SUM(BK112:BK129)</f>
        <v>0</v>
      </c>
    </row>
    <row r="112" spans="2:65" s="1" customFormat="1" ht="16.5" customHeight="1">
      <c r="B112" s="33"/>
      <c r="C112" s="132" t="s">
        <v>558</v>
      </c>
      <c r="D112" s="132" t="s">
        <v>212</v>
      </c>
      <c r="E112" s="133" t="s">
        <v>559</v>
      </c>
      <c r="F112" s="134" t="s">
        <v>560</v>
      </c>
      <c r="G112" s="135" t="s">
        <v>236</v>
      </c>
      <c r="H112" s="136">
        <v>1</v>
      </c>
      <c r="I112" s="137"/>
      <c r="J112" s="138">
        <f>ROUND(I112*H112,2)</f>
        <v>0</v>
      </c>
      <c r="K112" s="134" t="s">
        <v>216</v>
      </c>
      <c r="L112" s="33"/>
      <c r="M112" s="139" t="s">
        <v>19</v>
      </c>
      <c r="N112" s="140" t="s">
        <v>45</v>
      </c>
      <c r="P112" s="141">
        <f>O112*H112</f>
        <v>0</v>
      </c>
      <c r="Q112" s="141">
        <v>0.000976972</v>
      </c>
      <c r="R112" s="141">
        <f>Q112*H112</f>
        <v>0.000976972</v>
      </c>
      <c r="S112" s="141">
        <v>0</v>
      </c>
      <c r="T112" s="142">
        <f>S112*H112</f>
        <v>0</v>
      </c>
      <c r="AR112" s="143" t="s">
        <v>297</v>
      </c>
      <c r="AT112" s="143" t="s">
        <v>212</v>
      </c>
      <c r="AU112" s="143" t="s">
        <v>82</v>
      </c>
      <c r="AY112" s="18" t="s">
        <v>208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8" t="s">
        <v>80</v>
      </c>
      <c r="BK112" s="144">
        <f>ROUND(I112*H112,2)</f>
        <v>0</v>
      </c>
      <c r="BL112" s="18" t="s">
        <v>297</v>
      </c>
      <c r="BM112" s="143" t="s">
        <v>561</v>
      </c>
    </row>
    <row r="113" spans="2:47" s="1" customFormat="1" ht="12">
      <c r="B113" s="33"/>
      <c r="D113" s="145" t="s">
        <v>218</v>
      </c>
      <c r="F113" s="146" t="s">
        <v>562</v>
      </c>
      <c r="I113" s="147"/>
      <c r="L113" s="33"/>
      <c r="M113" s="148"/>
      <c r="T113" s="54"/>
      <c r="AT113" s="18" t="s">
        <v>218</v>
      </c>
      <c r="AU113" s="18" t="s">
        <v>82</v>
      </c>
    </row>
    <row r="114" spans="2:47" s="1" customFormat="1" ht="12">
      <c r="B114" s="33"/>
      <c r="D114" s="149" t="s">
        <v>220</v>
      </c>
      <c r="F114" s="150" t="s">
        <v>563</v>
      </c>
      <c r="I114" s="147"/>
      <c r="L114" s="33"/>
      <c r="M114" s="148"/>
      <c r="T114" s="54"/>
      <c r="AT114" s="18" t="s">
        <v>220</v>
      </c>
      <c r="AU114" s="18" t="s">
        <v>82</v>
      </c>
    </row>
    <row r="115" spans="2:51" s="13" customFormat="1" ht="12">
      <c r="B115" s="157"/>
      <c r="D115" s="145" t="s">
        <v>222</v>
      </c>
      <c r="E115" s="158" t="s">
        <v>19</v>
      </c>
      <c r="F115" s="159" t="s">
        <v>564</v>
      </c>
      <c r="H115" s="160">
        <v>1</v>
      </c>
      <c r="I115" s="161"/>
      <c r="L115" s="157"/>
      <c r="M115" s="162"/>
      <c r="T115" s="163"/>
      <c r="AT115" s="158" t="s">
        <v>222</v>
      </c>
      <c r="AU115" s="158" t="s">
        <v>82</v>
      </c>
      <c r="AV115" s="13" t="s">
        <v>82</v>
      </c>
      <c r="AW115" s="13" t="s">
        <v>35</v>
      </c>
      <c r="AX115" s="13" t="s">
        <v>74</v>
      </c>
      <c r="AY115" s="158" t="s">
        <v>208</v>
      </c>
    </row>
    <row r="116" spans="2:51" s="14" customFormat="1" ht="12">
      <c r="B116" s="164"/>
      <c r="D116" s="145" t="s">
        <v>222</v>
      </c>
      <c r="E116" s="165" t="s">
        <v>19</v>
      </c>
      <c r="F116" s="166" t="s">
        <v>226</v>
      </c>
      <c r="H116" s="167">
        <v>1</v>
      </c>
      <c r="I116" s="168"/>
      <c r="L116" s="164"/>
      <c r="M116" s="169"/>
      <c r="T116" s="170"/>
      <c r="AT116" s="165" t="s">
        <v>222</v>
      </c>
      <c r="AU116" s="165" t="s">
        <v>82</v>
      </c>
      <c r="AV116" s="14" t="s">
        <v>112</v>
      </c>
      <c r="AW116" s="14" t="s">
        <v>35</v>
      </c>
      <c r="AX116" s="14" t="s">
        <v>80</v>
      </c>
      <c r="AY116" s="165" t="s">
        <v>208</v>
      </c>
    </row>
    <row r="117" spans="2:65" s="1" customFormat="1" ht="21.75" customHeight="1">
      <c r="B117" s="33"/>
      <c r="C117" s="132" t="s">
        <v>565</v>
      </c>
      <c r="D117" s="132" t="s">
        <v>212</v>
      </c>
      <c r="E117" s="133" t="s">
        <v>566</v>
      </c>
      <c r="F117" s="134" t="s">
        <v>567</v>
      </c>
      <c r="G117" s="135" t="s">
        <v>236</v>
      </c>
      <c r="H117" s="136">
        <v>1</v>
      </c>
      <c r="I117" s="137"/>
      <c r="J117" s="138">
        <f>ROUND(I117*H117,2)</f>
        <v>0</v>
      </c>
      <c r="K117" s="134" t="s">
        <v>216</v>
      </c>
      <c r="L117" s="33"/>
      <c r="M117" s="139" t="s">
        <v>19</v>
      </c>
      <c r="N117" s="140" t="s">
        <v>45</v>
      </c>
      <c r="P117" s="141">
        <f>O117*H117</f>
        <v>0</v>
      </c>
      <c r="Q117" s="141">
        <v>0.00019656</v>
      </c>
      <c r="R117" s="141">
        <f>Q117*H117</f>
        <v>0.00019656</v>
      </c>
      <c r="S117" s="141">
        <v>0</v>
      </c>
      <c r="T117" s="142">
        <f>S117*H117</f>
        <v>0</v>
      </c>
      <c r="AR117" s="143" t="s">
        <v>297</v>
      </c>
      <c r="AT117" s="143" t="s">
        <v>212</v>
      </c>
      <c r="AU117" s="143" t="s">
        <v>82</v>
      </c>
      <c r="AY117" s="18" t="s">
        <v>208</v>
      </c>
      <c r="BE117" s="144">
        <f>IF(N117="základní",J117,0)</f>
        <v>0</v>
      </c>
      <c r="BF117" s="144">
        <f>IF(N117="snížená",J117,0)</f>
        <v>0</v>
      </c>
      <c r="BG117" s="144">
        <f>IF(N117="zákl. přenesená",J117,0)</f>
        <v>0</v>
      </c>
      <c r="BH117" s="144">
        <f>IF(N117="sníž. přenesená",J117,0)</f>
        <v>0</v>
      </c>
      <c r="BI117" s="144">
        <f>IF(N117="nulová",J117,0)</f>
        <v>0</v>
      </c>
      <c r="BJ117" s="18" t="s">
        <v>80</v>
      </c>
      <c r="BK117" s="144">
        <f>ROUND(I117*H117,2)</f>
        <v>0</v>
      </c>
      <c r="BL117" s="18" t="s">
        <v>297</v>
      </c>
      <c r="BM117" s="143" t="s">
        <v>568</v>
      </c>
    </row>
    <row r="118" spans="2:47" s="1" customFormat="1" ht="19.5">
      <c r="B118" s="33"/>
      <c r="D118" s="145" t="s">
        <v>218</v>
      </c>
      <c r="F118" s="146" t="s">
        <v>569</v>
      </c>
      <c r="I118" s="147"/>
      <c r="L118" s="33"/>
      <c r="M118" s="148"/>
      <c r="T118" s="54"/>
      <c r="AT118" s="18" t="s">
        <v>218</v>
      </c>
      <c r="AU118" s="18" t="s">
        <v>82</v>
      </c>
    </row>
    <row r="119" spans="2:47" s="1" customFormat="1" ht="12">
      <c r="B119" s="33"/>
      <c r="D119" s="149" t="s">
        <v>220</v>
      </c>
      <c r="F119" s="150" t="s">
        <v>570</v>
      </c>
      <c r="I119" s="147"/>
      <c r="L119" s="33"/>
      <c r="M119" s="148"/>
      <c r="T119" s="54"/>
      <c r="AT119" s="18" t="s">
        <v>220</v>
      </c>
      <c r="AU119" s="18" t="s">
        <v>82</v>
      </c>
    </row>
    <row r="120" spans="2:51" s="13" customFormat="1" ht="12">
      <c r="B120" s="157"/>
      <c r="D120" s="145" t="s">
        <v>222</v>
      </c>
      <c r="E120" s="158" t="s">
        <v>19</v>
      </c>
      <c r="F120" s="159" t="s">
        <v>80</v>
      </c>
      <c r="H120" s="160">
        <v>1</v>
      </c>
      <c r="I120" s="161"/>
      <c r="L120" s="157"/>
      <c r="M120" s="162"/>
      <c r="T120" s="163"/>
      <c r="AT120" s="158" t="s">
        <v>222</v>
      </c>
      <c r="AU120" s="158" t="s">
        <v>82</v>
      </c>
      <c r="AV120" s="13" t="s">
        <v>82</v>
      </c>
      <c r="AW120" s="13" t="s">
        <v>35</v>
      </c>
      <c r="AX120" s="13" t="s">
        <v>80</v>
      </c>
      <c r="AY120" s="158" t="s">
        <v>208</v>
      </c>
    </row>
    <row r="121" spans="2:65" s="1" customFormat="1" ht="16.5" customHeight="1">
      <c r="B121" s="33"/>
      <c r="C121" s="132" t="s">
        <v>571</v>
      </c>
      <c r="D121" s="132" t="s">
        <v>212</v>
      </c>
      <c r="E121" s="133" t="s">
        <v>572</v>
      </c>
      <c r="F121" s="134" t="s">
        <v>573</v>
      </c>
      <c r="G121" s="135" t="s">
        <v>236</v>
      </c>
      <c r="H121" s="136">
        <v>1</v>
      </c>
      <c r="I121" s="137"/>
      <c r="J121" s="138">
        <f>ROUND(I121*H121,2)</f>
        <v>0</v>
      </c>
      <c r="K121" s="134" t="s">
        <v>216</v>
      </c>
      <c r="L121" s="33"/>
      <c r="M121" s="139" t="s">
        <v>19</v>
      </c>
      <c r="N121" s="140" t="s">
        <v>45</v>
      </c>
      <c r="P121" s="141">
        <f>O121*H121</f>
        <v>0</v>
      </c>
      <c r="Q121" s="141">
        <v>1E-05</v>
      </c>
      <c r="R121" s="141">
        <f>Q121*H121</f>
        <v>1E-05</v>
      </c>
      <c r="S121" s="141">
        <v>0</v>
      </c>
      <c r="T121" s="142">
        <f>S121*H121</f>
        <v>0</v>
      </c>
      <c r="AR121" s="143" t="s">
        <v>297</v>
      </c>
      <c r="AT121" s="143" t="s">
        <v>212</v>
      </c>
      <c r="AU121" s="143" t="s">
        <v>82</v>
      </c>
      <c r="AY121" s="18" t="s">
        <v>208</v>
      </c>
      <c r="BE121" s="144">
        <f>IF(N121="základní",J121,0)</f>
        <v>0</v>
      </c>
      <c r="BF121" s="144">
        <f>IF(N121="snížená",J121,0)</f>
        <v>0</v>
      </c>
      <c r="BG121" s="144">
        <f>IF(N121="zákl. přenesená",J121,0)</f>
        <v>0</v>
      </c>
      <c r="BH121" s="144">
        <f>IF(N121="sníž. přenesená",J121,0)</f>
        <v>0</v>
      </c>
      <c r="BI121" s="144">
        <f>IF(N121="nulová",J121,0)</f>
        <v>0</v>
      </c>
      <c r="BJ121" s="18" t="s">
        <v>80</v>
      </c>
      <c r="BK121" s="144">
        <f>ROUND(I121*H121,2)</f>
        <v>0</v>
      </c>
      <c r="BL121" s="18" t="s">
        <v>297</v>
      </c>
      <c r="BM121" s="143" t="s">
        <v>574</v>
      </c>
    </row>
    <row r="122" spans="2:47" s="1" customFormat="1" ht="12">
      <c r="B122" s="33"/>
      <c r="D122" s="145" t="s">
        <v>218</v>
      </c>
      <c r="F122" s="146" t="s">
        <v>575</v>
      </c>
      <c r="I122" s="147"/>
      <c r="L122" s="33"/>
      <c r="M122" s="148"/>
      <c r="T122" s="54"/>
      <c r="AT122" s="18" t="s">
        <v>218</v>
      </c>
      <c r="AU122" s="18" t="s">
        <v>82</v>
      </c>
    </row>
    <row r="123" spans="2:47" s="1" customFormat="1" ht="12">
      <c r="B123" s="33"/>
      <c r="D123" s="149" t="s">
        <v>220</v>
      </c>
      <c r="F123" s="150" t="s">
        <v>576</v>
      </c>
      <c r="I123" s="147"/>
      <c r="L123" s="33"/>
      <c r="M123" s="148"/>
      <c r="T123" s="54"/>
      <c r="AT123" s="18" t="s">
        <v>220</v>
      </c>
      <c r="AU123" s="18" t="s">
        <v>82</v>
      </c>
    </row>
    <row r="124" spans="2:51" s="13" customFormat="1" ht="12">
      <c r="B124" s="157"/>
      <c r="D124" s="145" t="s">
        <v>222</v>
      </c>
      <c r="E124" s="158" t="s">
        <v>19</v>
      </c>
      <c r="F124" s="159" t="s">
        <v>80</v>
      </c>
      <c r="H124" s="160">
        <v>1</v>
      </c>
      <c r="I124" s="161"/>
      <c r="L124" s="157"/>
      <c r="M124" s="162"/>
      <c r="T124" s="163"/>
      <c r="AT124" s="158" t="s">
        <v>222</v>
      </c>
      <c r="AU124" s="158" t="s">
        <v>82</v>
      </c>
      <c r="AV124" s="13" t="s">
        <v>82</v>
      </c>
      <c r="AW124" s="13" t="s">
        <v>35</v>
      </c>
      <c r="AX124" s="13" t="s">
        <v>80</v>
      </c>
      <c r="AY124" s="158" t="s">
        <v>208</v>
      </c>
    </row>
    <row r="125" spans="2:65" s="1" customFormat="1" ht="16.5" customHeight="1">
      <c r="B125" s="33"/>
      <c r="C125" s="132" t="s">
        <v>577</v>
      </c>
      <c r="D125" s="132" t="s">
        <v>212</v>
      </c>
      <c r="E125" s="133" t="s">
        <v>578</v>
      </c>
      <c r="F125" s="134" t="s">
        <v>547</v>
      </c>
      <c r="G125" s="135" t="s">
        <v>548</v>
      </c>
      <c r="H125" s="136">
        <v>0.01</v>
      </c>
      <c r="I125" s="137"/>
      <c r="J125" s="138">
        <f>ROUND(I125*H125,2)</f>
        <v>0</v>
      </c>
      <c r="K125" s="134" t="s">
        <v>19</v>
      </c>
      <c r="L125" s="33"/>
      <c r="M125" s="139" t="s">
        <v>19</v>
      </c>
      <c r="N125" s="140" t="s">
        <v>45</v>
      </c>
      <c r="P125" s="141">
        <f>O125*H125</f>
        <v>0</v>
      </c>
      <c r="Q125" s="141">
        <v>0</v>
      </c>
      <c r="R125" s="141">
        <f>Q125*H125</f>
        <v>0</v>
      </c>
      <c r="S125" s="141">
        <v>0</v>
      </c>
      <c r="T125" s="142">
        <f>S125*H125</f>
        <v>0</v>
      </c>
      <c r="AR125" s="143" t="s">
        <v>297</v>
      </c>
      <c r="AT125" s="143" t="s">
        <v>212</v>
      </c>
      <c r="AU125" s="143" t="s">
        <v>82</v>
      </c>
      <c r="AY125" s="18" t="s">
        <v>208</v>
      </c>
      <c r="BE125" s="144">
        <f>IF(N125="základní",J125,0)</f>
        <v>0</v>
      </c>
      <c r="BF125" s="144">
        <f>IF(N125="snížená",J125,0)</f>
        <v>0</v>
      </c>
      <c r="BG125" s="144">
        <f>IF(N125="zákl. přenesená",J125,0)</f>
        <v>0</v>
      </c>
      <c r="BH125" s="144">
        <f>IF(N125="sníž. přenesená",J125,0)</f>
        <v>0</v>
      </c>
      <c r="BI125" s="144">
        <f>IF(N125="nulová",J125,0)</f>
        <v>0</v>
      </c>
      <c r="BJ125" s="18" t="s">
        <v>80</v>
      </c>
      <c r="BK125" s="144">
        <f>ROUND(I125*H125,2)</f>
        <v>0</v>
      </c>
      <c r="BL125" s="18" t="s">
        <v>297</v>
      </c>
      <c r="BM125" s="143" t="s">
        <v>579</v>
      </c>
    </row>
    <row r="126" spans="2:47" s="1" customFormat="1" ht="12">
      <c r="B126" s="33"/>
      <c r="D126" s="145" t="s">
        <v>218</v>
      </c>
      <c r="F126" s="146" t="s">
        <v>547</v>
      </c>
      <c r="I126" s="147"/>
      <c r="L126" s="33"/>
      <c r="M126" s="148"/>
      <c r="T126" s="54"/>
      <c r="AT126" s="18" t="s">
        <v>218</v>
      </c>
      <c r="AU126" s="18" t="s">
        <v>82</v>
      </c>
    </row>
    <row r="127" spans="2:65" s="1" customFormat="1" ht="16.5" customHeight="1">
      <c r="B127" s="33"/>
      <c r="C127" s="132" t="s">
        <v>580</v>
      </c>
      <c r="D127" s="132" t="s">
        <v>212</v>
      </c>
      <c r="E127" s="133" t="s">
        <v>581</v>
      </c>
      <c r="F127" s="134" t="s">
        <v>582</v>
      </c>
      <c r="G127" s="135" t="s">
        <v>286</v>
      </c>
      <c r="H127" s="136">
        <v>0.001</v>
      </c>
      <c r="I127" s="137"/>
      <c r="J127" s="138">
        <f>ROUND(I127*H127,2)</f>
        <v>0</v>
      </c>
      <c r="K127" s="134" t="s">
        <v>216</v>
      </c>
      <c r="L127" s="33"/>
      <c r="M127" s="139" t="s">
        <v>19</v>
      </c>
      <c r="N127" s="140" t="s">
        <v>45</v>
      </c>
      <c r="P127" s="141">
        <f>O127*H127</f>
        <v>0</v>
      </c>
      <c r="Q127" s="141">
        <v>0</v>
      </c>
      <c r="R127" s="141">
        <f>Q127*H127</f>
        <v>0</v>
      </c>
      <c r="S127" s="141">
        <v>0</v>
      </c>
      <c r="T127" s="142">
        <f>S127*H127</f>
        <v>0</v>
      </c>
      <c r="AR127" s="143" t="s">
        <v>297</v>
      </c>
      <c r="AT127" s="143" t="s">
        <v>212</v>
      </c>
      <c r="AU127" s="143" t="s">
        <v>82</v>
      </c>
      <c r="AY127" s="18" t="s">
        <v>208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8" t="s">
        <v>80</v>
      </c>
      <c r="BK127" s="144">
        <f>ROUND(I127*H127,2)</f>
        <v>0</v>
      </c>
      <c r="BL127" s="18" t="s">
        <v>297</v>
      </c>
      <c r="BM127" s="143" t="s">
        <v>583</v>
      </c>
    </row>
    <row r="128" spans="2:47" s="1" customFormat="1" ht="19.5">
      <c r="B128" s="33"/>
      <c r="D128" s="145" t="s">
        <v>218</v>
      </c>
      <c r="F128" s="146" t="s">
        <v>584</v>
      </c>
      <c r="I128" s="147"/>
      <c r="L128" s="33"/>
      <c r="M128" s="148"/>
      <c r="T128" s="54"/>
      <c r="AT128" s="18" t="s">
        <v>218</v>
      </c>
      <c r="AU128" s="18" t="s">
        <v>82</v>
      </c>
    </row>
    <row r="129" spans="2:47" s="1" customFormat="1" ht="12">
      <c r="B129" s="33"/>
      <c r="D129" s="149" t="s">
        <v>220</v>
      </c>
      <c r="F129" s="150" t="s">
        <v>585</v>
      </c>
      <c r="I129" s="147"/>
      <c r="L129" s="33"/>
      <c r="M129" s="148"/>
      <c r="T129" s="54"/>
      <c r="AT129" s="18" t="s">
        <v>220</v>
      </c>
      <c r="AU129" s="18" t="s">
        <v>82</v>
      </c>
    </row>
    <row r="130" spans="2:63" s="11" customFormat="1" ht="22.9" customHeight="1">
      <c r="B130" s="120"/>
      <c r="D130" s="121" t="s">
        <v>73</v>
      </c>
      <c r="E130" s="130" t="s">
        <v>586</v>
      </c>
      <c r="F130" s="130" t="s">
        <v>587</v>
      </c>
      <c r="I130" s="123"/>
      <c r="J130" s="131">
        <f>BK130</f>
        <v>0</v>
      </c>
      <c r="L130" s="120"/>
      <c r="M130" s="125"/>
      <c r="P130" s="126">
        <f>SUM(P131:P152)</f>
        <v>0</v>
      </c>
      <c r="R130" s="126">
        <f>SUM(R131:R152)</f>
        <v>0.0677404921</v>
      </c>
      <c r="T130" s="127">
        <f>SUM(T131:T152)</f>
        <v>0</v>
      </c>
      <c r="AR130" s="121" t="s">
        <v>82</v>
      </c>
      <c r="AT130" s="128" t="s">
        <v>73</v>
      </c>
      <c r="AU130" s="128" t="s">
        <v>80</v>
      </c>
      <c r="AY130" s="121" t="s">
        <v>208</v>
      </c>
      <c r="BK130" s="129">
        <f>SUM(BK131:BK152)</f>
        <v>0</v>
      </c>
    </row>
    <row r="131" spans="2:65" s="1" customFormat="1" ht="21.75" customHeight="1">
      <c r="B131" s="33"/>
      <c r="C131" s="132" t="s">
        <v>588</v>
      </c>
      <c r="D131" s="132" t="s">
        <v>212</v>
      </c>
      <c r="E131" s="133" t="s">
        <v>589</v>
      </c>
      <c r="F131" s="134" t="s">
        <v>590</v>
      </c>
      <c r="G131" s="135" t="s">
        <v>548</v>
      </c>
      <c r="H131" s="136">
        <v>1</v>
      </c>
      <c r="I131" s="137"/>
      <c r="J131" s="138">
        <f>ROUND(I131*H131,2)</f>
        <v>0</v>
      </c>
      <c r="K131" s="134" t="s">
        <v>216</v>
      </c>
      <c r="L131" s="33"/>
      <c r="M131" s="139" t="s">
        <v>19</v>
      </c>
      <c r="N131" s="140" t="s">
        <v>45</v>
      </c>
      <c r="P131" s="141">
        <f>O131*H131</f>
        <v>0</v>
      </c>
      <c r="Q131" s="141">
        <v>0.0049347121</v>
      </c>
      <c r="R131" s="141">
        <f>Q131*H131</f>
        <v>0.0049347121</v>
      </c>
      <c r="S131" s="141">
        <v>0</v>
      </c>
      <c r="T131" s="142">
        <f>S131*H131</f>
        <v>0</v>
      </c>
      <c r="AR131" s="143" t="s">
        <v>297</v>
      </c>
      <c r="AT131" s="143" t="s">
        <v>212</v>
      </c>
      <c r="AU131" s="143" t="s">
        <v>82</v>
      </c>
      <c r="AY131" s="18" t="s">
        <v>208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8" t="s">
        <v>80</v>
      </c>
      <c r="BK131" s="144">
        <f>ROUND(I131*H131,2)</f>
        <v>0</v>
      </c>
      <c r="BL131" s="18" t="s">
        <v>297</v>
      </c>
      <c r="BM131" s="143" t="s">
        <v>591</v>
      </c>
    </row>
    <row r="132" spans="2:47" s="1" customFormat="1" ht="12">
      <c r="B132" s="33"/>
      <c r="D132" s="145" t="s">
        <v>218</v>
      </c>
      <c r="F132" s="146" t="s">
        <v>592</v>
      </c>
      <c r="I132" s="147"/>
      <c r="L132" s="33"/>
      <c r="M132" s="148"/>
      <c r="T132" s="54"/>
      <c r="AT132" s="18" t="s">
        <v>218</v>
      </c>
      <c r="AU132" s="18" t="s">
        <v>82</v>
      </c>
    </row>
    <row r="133" spans="2:47" s="1" customFormat="1" ht="12">
      <c r="B133" s="33"/>
      <c r="D133" s="149" t="s">
        <v>220</v>
      </c>
      <c r="F133" s="150" t="s">
        <v>593</v>
      </c>
      <c r="I133" s="147"/>
      <c r="L133" s="33"/>
      <c r="M133" s="148"/>
      <c r="T133" s="54"/>
      <c r="AT133" s="18" t="s">
        <v>220</v>
      </c>
      <c r="AU133" s="18" t="s">
        <v>82</v>
      </c>
    </row>
    <row r="134" spans="2:65" s="1" customFormat="1" ht="16.5" customHeight="1">
      <c r="B134" s="33"/>
      <c r="C134" s="132" t="s">
        <v>594</v>
      </c>
      <c r="D134" s="132" t="s">
        <v>212</v>
      </c>
      <c r="E134" s="133" t="s">
        <v>595</v>
      </c>
      <c r="F134" s="134" t="s">
        <v>596</v>
      </c>
      <c r="G134" s="135" t="s">
        <v>548</v>
      </c>
      <c r="H134" s="136">
        <v>2</v>
      </c>
      <c r="I134" s="137"/>
      <c r="J134" s="138">
        <f>ROUND(I134*H134,2)</f>
        <v>0</v>
      </c>
      <c r="K134" s="134" t="s">
        <v>216</v>
      </c>
      <c r="L134" s="33"/>
      <c r="M134" s="139" t="s">
        <v>19</v>
      </c>
      <c r="N134" s="140" t="s">
        <v>45</v>
      </c>
      <c r="P134" s="141">
        <f>O134*H134</f>
        <v>0</v>
      </c>
      <c r="Q134" s="141">
        <v>0.00023914</v>
      </c>
      <c r="R134" s="141">
        <f>Q134*H134</f>
        <v>0.00047828</v>
      </c>
      <c r="S134" s="141">
        <v>0</v>
      </c>
      <c r="T134" s="142">
        <f>S134*H134</f>
        <v>0</v>
      </c>
      <c r="AR134" s="143" t="s">
        <v>297</v>
      </c>
      <c r="AT134" s="143" t="s">
        <v>212</v>
      </c>
      <c r="AU134" s="143" t="s">
        <v>82</v>
      </c>
      <c r="AY134" s="18" t="s">
        <v>208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8" t="s">
        <v>80</v>
      </c>
      <c r="BK134" s="144">
        <f>ROUND(I134*H134,2)</f>
        <v>0</v>
      </c>
      <c r="BL134" s="18" t="s">
        <v>297</v>
      </c>
      <c r="BM134" s="143" t="s">
        <v>597</v>
      </c>
    </row>
    <row r="135" spans="2:47" s="1" customFormat="1" ht="12">
      <c r="B135" s="33"/>
      <c r="D135" s="145" t="s">
        <v>218</v>
      </c>
      <c r="F135" s="146" t="s">
        <v>598</v>
      </c>
      <c r="I135" s="147"/>
      <c r="L135" s="33"/>
      <c r="M135" s="148"/>
      <c r="T135" s="54"/>
      <c r="AT135" s="18" t="s">
        <v>218</v>
      </c>
      <c r="AU135" s="18" t="s">
        <v>82</v>
      </c>
    </row>
    <row r="136" spans="2:47" s="1" customFormat="1" ht="12">
      <c r="B136" s="33"/>
      <c r="D136" s="149" t="s">
        <v>220</v>
      </c>
      <c r="F136" s="150" t="s">
        <v>599</v>
      </c>
      <c r="I136" s="147"/>
      <c r="L136" s="33"/>
      <c r="M136" s="148"/>
      <c r="T136" s="54"/>
      <c r="AT136" s="18" t="s">
        <v>220</v>
      </c>
      <c r="AU136" s="18" t="s">
        <v>82</v>
      </c>
    </row>
    <row r="137" spans="2:65" s="1" customFormat="1" ht="16.5" customHeight="1">
      <c r="B137" s="33"/>
      <c r="C137" s="171" t="s">
        <v>600</v>
      </c>
      <c r="D137" s="171" t="s">
        <v>242</v>
      </c>
      <c r="E137" s="172" t="s">
        <v>601</v>
      </c>
      <c r="F137" s="173" t="s">
        <v>602</v>
      </c>
      <c r="G137" s="174" t="s">
        <v>236</v>
      </c>
      <c r="H137" s="175">
        <v>0.5</v>
      </c>
      <c r="I137" s="176"/>
      <c r="J137" s="177">
        <f>ROUND(I137*H137,2)</f>
        <v>0</v>
      </c>
      <c r="K137" s="173" t="s">
        <v>216</v>
      </c>
      <c r="L137" s="178"/>
      <c r="M137" s="179" t="s">
        <v>19</v>
      </c>
      <c r="N137" s="180" t="s">
        <v>45</v>
      </c>
      <c r="P137" s="141">
        <f>O137*H137</f>
        <v>0</v>
      </c>
      <c r="Q137" s="141">
        <v>0.00018</v>
      </c>
      <c r="R137" s="141">
        <f>Q137*H137</f>
        <v>9E-05</v>
      </c>
      <c r="S137" s="141">
        <v>0</v>
      </c>
      <c r="T137" s="142">
        <f>S137*H137</f>
        <v>0</v>
      </c>
      <c r="AR137" s="143" t="s">
        <v>304</v>
      </c>
      <c r="AT137" s="143" t="s">
        <v>242</v>
      </c>
      <c r="AU137" s="143" t="s">
        <v>82</v>
      </c>
      <c r="AY137" s="18" t="s">
        <v>208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8" t="s">
        <v>80</v>
      </c>
      <c r="BK137" s="144">
        <f>ROUND(I137*H137,2)</f>
        <v>0</v>
      </c>
      <c r="BL137" s="18" t="s">
        <v>297</v>
      </c>
      <c r="BM137" s="143" t="s">
        <v>603</v>
      </c>
    </row>
    <row r="138" spans="2:47" s="1" customFormat="1" ht="12">
      <c r="B138" s="33"/>
      <c r="D138" s="145" t="s">
        <v>218</v>
      </c>
      <c r="F138" s="146" t="s">
        <v>602</v>
      </c>
      <c r="I138" s="147"/>
      <c r="L138" s="33"/>
      <c r="M138" s="148"/>
      <c r="T138" s="54"/>
      <c r="AT138" s="18" t="s">
        <v>218</v>
      </c>
      <c r="AU138" s="18" t="s">
        <v>82</v>
      </c>
    </row>
    <row r="139" spans="2:65" s="1" customFormat="1" ht="16.5" customHeight="1">
      <c r="B139" s="33"/>
      <c r="C139" s="171" t="s">
        <v>211</v>
      </c>
      <c r="D139" s="171" t="s">
        <v>242</v>
      </c>
      <c r="E139" s="172" t="s">
        <v>604</v>
      </c>
      <c r="F139" s="173" t="s">
        <v>605</v>
      </c>
      <c r="G139" s="174" t="s">
        <v>367</v>
      </c>
      <c r="H139" s="175">
        <v>1</v>
      </c>
      <c r="I139" s="176"/>
      <c r="J139" s="177">
        <f>ROUND(I139*H139,2)</f>
        <v>0</v>
      </c>
      <c r="K139" s="173" t="s">
        <v>216</v>
      </c>
      <c r="L139" s="178"/>
      <c r="M139" s="179" t="s">
        <v>19</v>
      </c>
      <c r="N139" s="180" t="s">
        <v>45</v>
      </c>
      <c r="P139" s="141">
        <f>O139*H139</f>
        <v>0</v>
      </c>
      <c r="Q139" s="141">
        <v>0.06</v>
      </c>
      <c r="R139" s="141">
        <f>Q139*H139</f>
        <v>0.06</v>
      </c>
      <c r="S139" s="141">
        <v>0</v>
      </c>
      <c r="T139" s="142">
        <f>S139*H139</f>
        <v>0</v>
      </c>
      <c r="AR139" s="143" t="s">
        <v>304</v>
      </c>
      <c r="AT139" s="143" t="s">
        <v>242</v>
      </c>
      <c r="AU139" s="143" t="s">
        <v>82</v>
      </c>
      <c r="AY139" s="18" t="s">
        <v>208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8" t="s">
        <v>80</v>
      </c>
      <c r="BK139" s="144">
        <f>ROUND(I139*H139,2)</f>
        <v>0</v>
      </c>
      <c r="BL139" s="18" t="s">
        <v>297</v>
      </c>
      <c r="BM139" s="143" t="s">
        <v>606</v>
      </c>
    </row>
    <row r="140" spans="2:47" s="1" customFormat="1" ht="12">
      <c r="B140" s="33"/>
      <c r="D140" s="145" t="s">
        <v>218</v>
      </c>
      <c r="F140" s="146" t="s">
        <v>605</v>
      </c>
      <c r="I140" s="147"/>
      <c r="L140" s="33"/>
      <c r="M140" s="148"/>
      <c r="T140" s="54"/>
      <c r="AT140" s="18" t="s">
        <v>218</v>
      </c>
      <c r="AU140" s="18" t="s">
        <v>82</v>
      </c>
    </row>
    <row r="141" spans="2:65" s="1" customFormat="1" ht="16.5" customHeight="1">
      <c r="B141" s="33"/>
      <c r="C141" s="132" t="s">
        <v>607</v>
      </c>
      <c r="D141" s="132" t="s">
        <v>212</v>
      </c>
      <c r="E141" s="133" t="s">
        <v>608</v>
      </c>
      <c r="F141" s="134" t="s">
        <v>609</v>
      </c>
      <c r="G141" s="135" t="s">
        <v>548</v>
      </c>
      <c r="H141" s="136">
        <v>1</v>
      </c>
      <c r="I141" s="137"/>
      <c r="J141" s="138">
        <f>ROUND(I141*H141,2)</f>
        <v>0</v>
      </c>
      <c r="K141" s="134" t="s">
        <v>216</v>
      </c>
      <c r="L141" s="33"/>
      <c r="M141" s="139" t="s">
        <v>19</v>
      </c>
      <c r="N141" s="140" t="s">
        <v>45</v>
      </c>
      <c r="P141" s="141">
        <f>O141*H141</f>
        <v>0</v>
      </c>
      <c r="Q141" s="141">
        <v>0.0018</v>
      </c>
      <c r="R141" s="141">
        <f>Q141*H141</f>
        <v>0.0018</v>
      </c>
      <c r="S141" s="141">
        <v>0</v>
      </c>
      <c r="T141" s="142">
        <f>S141*H141</f>
        <v>0</v>
      </c>
      <c r="AR141" s="143" t="s">
        <v>297</v>
      </c>
      <c r="AT141" s="143" t="s">
        <v>212</v>
      </c>
      <c r="AU141" s="143" t="s">
        <v>82</v>
      </c>
      <c r="AY141" s="18" t="s">
        <v>208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8" t="s">
        <v>80</v>
      </c>
      <c r="BK141" s="144">
        <f>ROUND(I141*H141,2)</f>
        <v>0</v>
      </c>
      <c r="BL141" s="18" t="s">
        <v>297</v>
      </c>
      <c r="BM141" s="143" t="s">
        <v>610</v>
      </c>
    </row>
    <row r="142" spans="2:47" s="1" customFormat="1" ht="12">
      <c r="B142" s="33"/>
      <c r="D142" s="145" t="s">
        <v>218</v>
      </c>
      <c r="F142" s="146" t="s">
        <v>611</v>
      </c>
      <c r="I142" s="147"/>
      <c r="L142" s="33"/>
      <c r="M142" s="148"/>
      <c r="T142" s="54"/>
      <c r="AT142" s="18" t="s">
        <v>218</v>
      </c>
      <c r="AU142" s="18" t="s">
        <v>82</v>
      </c>
    </row>
    <row r="143" spans="2:47" s="1" customFormat="1" ht="12">
      <c r="B143" s="33"/>
      <c r="D143" s="149" t="s">
        <v>220</v>
      </c>
      <c r="F143" s="150" t="s">
        <v>612</v>
      </c>
      <c r="I143" s="147"/>
      <c r="L143" s="33"/>
      <c r="M143" s="148"/>
      <c r="T143" s="54"/>
      <c r="AT143" s="18" t="s">
        <v>220</v>
      </c>
      <c r="AU143" s="18" t="s">
        <v>82</v>
      </c>
    </row>
    <row r="144" spans="2:65" s="1" customFormat="1" ht="16.5" customHeight="1">
      <c r="B144" s="33"/>
      <c r="C144" s="132" t="s">
        <v>233</v>
      </c>
      <c r="D144" s="132" t="s">
        <v>212</v>
      </c>
      <c r="E144" s="133" t="s">
        <v>613</v>
      </c>
      <c r="F144" s="134" t="s">
        <v>614</v>
      </c>
      <c r="G144" s="135" t="s">
        <v>367</v>
      </c>
      <c r="H144" s="136">
        <v>1</v>
      </c>
      <c r="I144" s="137"/>
      <c r="J144" s="138">
        <f>ROUND(I144*H144,2)</f>
        <v>0</v>
      </c>
      <c r="K144" s="134" t="s">
        <v>216</v>
      </c>
      <c r="L144" s="33"/>
      <c r="M144" s="139" t="s">
        <v>19</v>
      </c>
      <c r="N144" s="140" t="s">
        <v>45</v>
      </c>
      <c r="P144" s="141">
        <f>O144*H144</f>
        <v>0</v>
      </c>
      <c r="Q144" s="141">
        <v>0.00016</v>
      </c>
      <c r="R144" s="141">
        <f>Q144*H144</f>
        <v>0.00016</v>
      </c>
      <c r="S144" s="141">
        <v>0</v>
      </c>
      <c r="T144" s="142">
        <f>S144*H144</f>
        <v>0</v>
      </c>
      <c r="AR144" s="143" t="s">
        <v>297</v>
      </c>
      <c r="AT144" s="143" t="s">
        <v>212</v>
      </c>
      <c r="AU144" s="143" t="s">
        <v>82</v>
      </c>
      <c r="AY144" s="18" t="s">
        <v>208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8" t="s">
        <v>80</v>
      </c>
      <c r="BK144" s="144">
        <f>ROUND(I144*H144,2)</f>
        <v>0</v>
      </c>
      <c r="BL144" s="18" t="s">
        <v>297</v>
      </c>
      <c r="BM144" s="143" t="s">
        <v>615</v>
      </c>
    </row>
    <row r="145" spans="2:47" s="1" customFormat="1" ht="12">
      <c r="B145" s="33"/>
      <c r="D145" s="145" t="s">
        <v>218</v>
      </c>
      <c r="F145" s="146" t="s">
        <v>616</v>
      </c>
      <c r="I145" s="147"/>
      <c r="L145" s="33"/>
      <c r="M145" s="148"/>
      <c r="T145" s="54"/>
      <c r="AT145" s="18" t="s">
        <v>218</v>
      </c>
      <c r="AU145" s="18" t="s">
        <v>82</v>
      </c>
    </row>
    <row r="146" spans="2:47" s="1" customFormat="1" ht="12">
      <c r="B146" s="33"/>
      <c r="D146" s="149" t="s">
        <v>220</v>
      </c>
      <c r="F146" s="150" t="s">
        <v>617</v>
      </c>
      <c r="I146" s="147"/>
      <c r="L146" s="33"/>
      <c r="M146" s="148"/>
      <c r="T146" s="54"/>
      <c r="AT146" s="18" t="s">
        <v>220</v>
      </c>
      <c r="AU146" s="18" t="s">
        <v>82</v>
      </c>
    </row>
    <row r="147" spans="2:65" s="1" customFormat="1" ht="16.5" customHeight="1">
      <c r="B147" s="33"/>
      <c r="C147" s="132" t="s">
        <v>618</v>
      </c>
      <c r="D147" s="132" t="s">
        <v>212</v>
      </c>
      <c r="E147" s="133" t="s">
        <v>619</v>
      </c>
      <c r="F147" s="134" t="s">
        <v>620</v>
      </c>
      <c r="G147" s="135" t="s">
        <v>367</v>
      </c>
      <c r="H147" s="136">
        <v>1</v>
      </c>
      <c r="I147" s="137"/>
      <c r="J147" s="138">
        <f>ROUND(I147*H147,2)</f>
        <v>0</v>
      </c>
      <c r="K147" s="134" t="s">
        <v>216</v>
      </c>
      <c r="L147" s="33"/>
      <c r="M147" s="139" t="s">
        <v>19</v>
      </c>
      <c r="N147" s="140" t="s">
        <v>45</v>
      </c>
      <c r="P147" s="141">
        <f>O147*H147</f>
        <v>0</v>
      </c>
      <c r="Q147" s="141">
        <v>0.0002775</v>
      </c>
      <c r="R147" s="141">
        <f>Q147*H147</f>
        <v>0.0002775</v>
      </c>
      <c r="S147" s="141">
        <v>0</v>
      </c>
      <c r="T147" s="142">
        <f>S147*H147</f>
        <v>0</v>
      </c>
      <c r="AR147" s="143" t="s">
        <v>297</v>
      </c>
      <c r="AT147" s="143" t="s">
        <v>212</v>
      </c>
      <c r="AU147" s="143" t="s">
        <v>82</v>
      </c>
      <c r="AY147" s="18" t="s">
        <v>208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8" t="s">
        <v>80</v>
      </c>
      <c r="BK147" s="144">
        <f>ROUND(I147*H147,2)</f>
        <v>0</v>
      </c>
      <c r="BL147" s="18" t="s">
        <v>297</v>
      </c>
      <c r="BM147" s="143" t="s">
        <v>621</v>
      </c>
    </row>
    <row r="148" spans="2:47" s="1" customFormat="1" ht="12">
      <c r="B148" s="33"/>
      <c r="D148" s="145" t="s">
        <v>218</v>
      </c>
      <c r="F148" s="146" t="s">
        <v>622</v>
      </c>
      <c r="I148" s="147"/>
      <c r="L148" s="33"/>
      <c r="M148" s="148"/>
      <c r="T148" s="54"/>
      <c r="AT148" s="18" t="s">
        <v>218</v>
      </c>
      <c r="AU148" s="18" t="s">
        <v>82</v>
      </c>
    </row>
    <row r="149" spans="2:47" s="1" customFormat="1" ht="12">
      <c r="B149" s="33"/>
      <c r="D149" s="149" t="s">
        <v>220</v>
      </c>
      <c r="F149" s="150" t="s">
        <v>623</v>
      </c>
      <c r="I149" s="147"/>
      <c r="L149" s="33"/>
      <c r="M149" s="148"/>
      <c r="T149" s="54"/>
      <c r="AT149" s="18" t="s">
        <v>220</v>
      </c>
      <c r="AU149" s="18" t="s">
        <v>82</v>
      </c>
    </row>
    <row r="150" spans="2:65" s="1" customFormat="1" ht="16.5" customHeight="1">
      <c r="B150" s="33"/>
      <c r="C150" s="132" t="s">
        <v>624</v>
      </c>
      <c r="D150" s="132" t="s">
        <v>212</v>
      </c>
      <c r="E150" s="133" t="s">
        <v>625</v>
      </c>
      <c r="F150" s="134" t="s">
        <v>626</v>
      </c>
      <c r="G150" s="135" t="s">
        <v>286</v>
      </c>
      <c r="H150" s="136">
        <v>0.068</v>
      </c>
      <c r="I150" s="137"/>
      <c r="J150" s="138">
        <f>ROUND(I150*H150,2)</f>
        <v>0</v>
      </c>
      <c r="K150" s="134" t="s">
        <v>216</v>
      </c>
      <c r="L150" s="33"/>
      <c r="M150" s="139" t="s">
        <v>19</v>
      </c>
      <c r="N150" s="140" t="s">
        <v>45</v>
      </c>
      <c r="P150" s="141">
        <f>O150*H150</f>
        <v>0</v>
      </c>
      <c r="Q150" s="141">
        <v>0</v>
      </c>
      <c r="R150" s="141">
        <f>Q150*H150</f>
        <v>0</v>
      </c>
      <c r="S150" s="141">
        <v>0</v>
      </c>
      <c r="T150" s="142">
        <f>S150*H150</f>
        <v>0</v>
      </c>
      <c r="AR150" s="143" t="s">
        <v>297</v>
      </c>
      <c r="AT150" s="143" t="s">
        <v>212</v>
      </c>
      <c r="AU150" s="143" t="s">
        <v>82</v>
      </c>
      <c r="AY150" s="18" t="s">
        <v>208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8" t="s">
        <v>80</v>
      </c>
      <c r="BK150" s="144">
        <f>ROUND(I150*H150,2)</f>
        <v>0</v>
      </c>
      <c r="BL150" s="18" t="s">
        <v>297</v>
      </c>
      <c r="BM150" s="143" t="s">
        <v>627</v>
      </c>
    </row>
    <row r="151" spans="2:47" s="1" customFormat="1" ht="19.5">
      <c r="B151" s="33"/>
      <c r="D151" s="145" t="s">
        <v>218</v>
      </c>
      <c r="F151" s="146" t="s">
        <v>628</v>
      </c>
      <c r="I151" s="147"/>
      <c r="L151" s="33"/>
      <c r="M151" s="148"/>
      <c r="T151" s="54"/>
      <c r="AT151" s="18" t="s">
        <v>218</v>
      </c>
      <c r="AU151" s="18" t="s">
        <v>82</v>
      </c>
    </row>
    <row r="152" spans="2:47" s="1" customFormat="1" ht="12">
      <c r="B152" s="33"/>
      <c r="D152" s="149" t="s">
        <v>220</v>
      </c>
      <c r="F152" s="150" t="s">
        <v>629</v>
      </c>
      <c r="I152" s="147"/>
      <c r="L152" s="33"/>
      <c r="M152" s="148"/>
      <c r="T152" s="54"/>
      <c r="AT152" s="18" t="s">
        <v>220</v>
      </c>
      <c r="AU152" s="18" t="s">
        <v>82</v>
      </c>
    </row>
    <row r="153" spans="2:63" s="11" customFormat="1" ht="25.9" customHeight="1">
      <c r="B153" s="120"/>
      <c r="D153" s="121" t="s">
        <v>73</v>
      </c>
      <c r="E153" s="122" t="s">
        <v>630</v>
      </c>
      <c r="F153" s="122" t="s">
        <v>631</v>
      </c>
      <c r="I153" s="123"/>
      <c r="J153" s="124">
        <f>BK153</f>
        <v>0</v>
      </c>
      <c r="L153" s="120"/>
      <c r="M153" s="125"/>
      <c r="P153" s="126">
        <f>SUM(P154:P156)</f>
        <v>0</v>
      </c>
      <c r="R153" s="126">
        <f>SUM(R154:R156)</f>
        <v>0</v>
      </c>
      <c r="T153" s="127">
        <f>SUM(T154:T156)</f>
        <v>0</v>
      </c>
      <c r="AR153" s="121" t="s">
        <v>112</v>
      </c>
      <c r="AT153" s="128" t="s">
        <v>73</v>
      </c>
      <c r="AU153" s="128" t="s">
        <v>74</v>
      </c>
      <c r="AY153" s="121" t="s">
        <v>208</v>
      </c>
      <c r="BK153" s="129">
        <f>SUM(BK154:BK156)</f>
        <v>0</v>
      </c>
    </row>
    <row r="154" spans="2:65" s="1" customFormat="1" ht="16.5" customHeight="1">
      <c r="B154" s="33"/>
      <c r="C154" s="132" t="s">
        <v>632</v>
      </c>
      <c r="D154" s="132" t="s">
        <v>212</v>
      </c>
      <c r="E154" s="133" t="s">
        <v>633</v>
      </c>
      <c r="F154" s="134" t="s">
        <v>634</v>
      </c>
      <c r="G154" s="135" t="s">
        <v>635</v>
      </c>
      <c r="H154" s="136">
        <v>5</v>
      </c>
      <c r="I154" s="137"/>
      <c r="J154" s="138">
        <f>ROUND(I154*H154,2)</f>
        <v>0</v>
      </c>
      <c r="K154" s="134" t="s">
        <v>216</v>
      </c>
      <c r="L154" s="33"/>
      <c r="M154" s="139" t="s">
        <v>19</v>
      </c>
      <c r="N154" s="140" t="s">
        <v>45</v>
      </c>
      <c r="P154" s="141">
        <f>O154*H154</f>
        <v>0</v>
      </c>
      <c r="Q154" s="141">
        <v>0</v>
      </c>
      <c r="R154" s="141">
        <f>Q154*H154</f>
        <v>0</v>
      </c>
      <c r="S154" s="141">
        <v>0</v>
      </c>
      <c r="T154" s="142">
        <f>S154*H154</f>
        <v>0</v>
      </c>
      <c r="AR154" s="143" t="s">
        <v>636</v>
      </c>
      <c r="AT154" s="143" t="s">
        <v>212</v>
      </c>
      <c r="AU154" s="143" t="s">
        <v>80</v>
      </c>
      <c r="AY154" s="18" t="s">
        <v>208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8" t="s">
        <v>80</v>
      </c>
      <c r="BK154" s="144">
        <f>ROUND(I154*H154,2)</f>
        <v>0</v>
      </c>
      <c r="BL154" s="18" t="s">
        <v>636</v>
      </c>
      <c r="BM154" s="143" t="s">
        <v>637</v>
      </c>
    </row>
    <row r="155" spans="2:47" s="1" customFormat="1" ht="12">
      <c r="B155" s="33"/>
      <c r="D155" s="145" t="s">
        <v>218</v>
      </c>
      <c r="F155" s="146" t="s">
        <v>638</v>
      </c>
      <c r="I155" s="147"/>
      <c r="L155" s="33"/>
      <c r="M155" s="148"/>
      <c r="T155" s="54"/>
      <c r="AT155" s="18" t="s">
        <v>218</v>
      </c>
      <c r="AU155" s="18" t="s">
        <v>80</v>
      </c>
    </row>
    <row r="156" spans="2:47" s="1" customFormat="1" ht="12">
      <c r="B156" s="33"/>
      <c r="D156" s="149" t="s">
        <v>220</v>
      </c>
      <c r="F156" s="150" t="s">
        <v>639</v>
      </c>
      <c r="I156" s="147"/>
      <c r="L156" s="33"/>
      <c r="M156" s="182"/>
      <c r="N156" s="183"/>
      <c r="O156" s="183"/>
      <c r="P156" s="183"/>
      <c r="Q156" s="183"/>
      <c r="R156" s="183"/>
      <c r="S156" s="183"/>
      <c r="T156" s="184"/>
      <c r="AT156" s="18" t="s">
        <v>220</v>
      </c>
      <c r="AU156" s="18" t="s">
        <v>80</v>
      </c>
    </row>
    <row r="157" spans="2:12" s="1" customFormat="1" ht="6.95" customHeight="1">
      <c r="B157" s="42"/>
      <c r="C157" s="43"/>
      <c r="D157" s="43"/>
      <c r="E157" s="43"/>
      <c r="F157" s="43"/>
      <c r="G157" s="43"/>
      <c r="H157" s="43"/>
      <c r="I157" s="43"/>
      <c r="J157" s="43"/>
      <c r="K157" s="43"/>
      <c r="L157" s="33"/>
    </row>
  </sheetData>
  <sheetProtection algorithmName="SHA-512" hashValue="JT2DQX4lsIkzjO9SHiCC+QgOoIQzodUpyJvMUtjhjDETae8wpoo8creoNeCRo8nDvIZIGQABOoM1WBy+kbiEpQ==" saltValue="FZgd1ry/P3oSwEqQmMV8VECXqv+wc1+0g8tM5oDvx+Izt6WFvoOrGa/1I/EsBqogcZUCyjVEyx5T9MYvBh9LqA==" spinCount="100000" sheet="1" objects="1" scenarios="1" formatColumns="0" formatRows="0" autoFilter="0"/>
  <autoFilter ref="C95:K156"/>
  <mergeCells count="15">
    <mergeCell ref="E82:H82"/>
    <mergeCell ref="E86:H86"/>
    <mergeCell ref="E84:H84"/>
    <mergeCell ref="E88:H88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hyperlinks>
    <hyperlink ref="F101" r:id="rId1" display="https://podminky.urs.cz/item/CS_URS_2022_01/721174043"/>
    <hyperlink ref="F104" r:id="rId2" display="https://podminky.urs.cz/item/CS_URS_2022_01/721290111"/>
    <hyperlink ref="F110" r:id="rId3" display="https://podminky.urs.cz/item/CS_URS_2022_01/998721103"/>
    <hyperlink ref="F114" r:id="rId4" display="https://podminky.urs.cz/item/CS_URS_2022_01/722174022"/>
    <hyperlink ref="F119" r:id="rId5" display="https://podminky.urs.cz/item/CS_URS_2022_01/722181251"/>
    <hyperlink ref="F123" r:id="rId6" display="https://podminky.urs.cz/item/CS_URS_2022_01/722290234"/>
    <hyperlink ref="F129" r:id="rId7" display="https://podminky.urs.cz/item/CS_URS_2022_01/998722103"/>
    <hyperlink ref="F133" r:id="rId8" display="https://podminky.urs.cz/item/CS_URS_2022_01/725311121"/>
    <hyperlink ref="F136" r:id="rId9" display="https://podminky.urs.cz/item/CS_URS_2022_01/725813111"/>
    <hyperlink ref="F143" r:id="rId10" display="https://podminky.urs.cz/item/CS_URS_2022_01/725821325"/>
    <hyperlink ref="F146" r:id="rId11" display="https://podminky.urs.cz/item/CS_URS_2022_01/725851305"/>
    <hyperlink ref="F149" r:id="rId12" display="https://podminky.urs.cz/item/CS_URS_2022_01/725862103"/>
    <hyperlink ref="F152" r:id="rId13" display="https://podminky.urs.cz/item/CS_URS_2022_01/998725103"/>
    <hyperlink ref="F156" r:id="rId14" display="https://podminky.urs.cz/item/CS_URS_2022_01/HZS249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2:BM20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169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171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2" t="str">
        <f>'Rekapitulace stavby'!K6</f>
        <v>Přístavba objektu SOŠ a SOU Kladno</v>
      </c>
      <c r="F7" s="333"/>
      <c r="G7" s="333"/>
      <c r="H7" s="333"/>
      <c r="L7" s="21"/>
    </row>
    <row r="8" spans="2:12" ht="12.75">
      <c r="B8" s="21"/>
      <c r="D8" s="28" t="s">
        <v>172</v>
      </c>
      <c r="L8" s="21"/>
    </row>
    <row r="9" spans="2:12" ht="16.5" customHeight="1">
      <c r="B9" s="21"/>
      <c r="E9" s="332" t="s">
        <v>1576</v>
      </c>
      <c r="F9" s="310"/>
      <c r="G9" s="310"/>
      <c r="H9" s="310"/>
      <c r="L9" s="21"/>
    </row>
    <row r="10" spans="2:12" ht="12" customHeight="1">
      <c r="B10" s="21"/>
      <c r="D10" s="28" t="s">
        <v>174</v>
      </c>
      <c r="L10" s="21"/>
    </row>
    <row r="11" spans="2:12" s="1" customFormat="1" ht="16.5" customHeight="1">
      <c r="B11" s="33"/>
      <c r="E11" s="319" t="s">
        <v>175</v>
      </c>
      <c r="F11" s="334"/>
      <c r="G11" s="334"/>
      <c r="H11" s="334"/>
      <c r="L11" s="33"/>
    </row>
    <row r="12" spans="2:12" s="1" customFormat="1" ht="12" customHeight="1">
      <c r="B12" s="33"/>
      <c r="D12" s="28" t="s">
        <v>176</v>
      </c>
      <c r="L12" s="33"/>
    </row>
    <row r="13" spans="2:12" s="1" customFormat="1" ht="16.5" customHeight="1">
      <c r="B13" s="33"/>
      <c r="E13" s="311" t="s">
        <v>4020</v>
      </c>
      <c r="F13" s="334"/>
      <c r="G13" s="334"/>
      <c r="H13" s="334"/>
      <c r="L13" s="33"/>
    </row>
    <row r="14" spans="2:12" s="1" customFormat="1" ht="12">
      <c r="B14" s="33"/>
      <c r="L14" s="33"/>
    </row>
    <row r="15" spans="2:12" s="1" customFormat="1" ht="12" customHeight="1">
      <c r="B15" s="33"/>
      <c r="D15" s="28" t="s">
        <v>18</v>
      </c>
      <c r="F15" s="26" t="s">
        <v>19</v>
      </c>
      <c r="I15" s="28" t="s">
        <v>20</v>
      </c>
      <c r="J15" s="26" t="s">
        <v>19</v>
      </c>
      <c r="L15" s="33"/>
    </row>
    <row r="16" spans="2:12" s="1" customFormat="1" ht="12" customHeight="1">
      <c r="B16" s="33"/>
      <c r="D16" s="28" t="s">
        <v>21</v>
      </c>
      <c r="F16" s="26" t="s">
        <v>22</v>
      </c>
      <c r="I16" s="28" t="s">
        <v>23</v>
      </c>
      <c r="J16" s="50" t="str">
        <f>'Rekapitulace stavby'!AN8</f>
        <v>19. 9. 2023</v>
      </c>
      <c r="L16" s="33"/>
    </row>
    <row r="17" spans="2:12" s="1" customFormat="1" ht="10.9" customHeight="1">
      <c r="B17" s="33"/>
      <c r="L17" s="33"/>
    </row>
    <row r="18" spans="2:12" s="1" customFormat="1" ht="12" customHeight="1">
      <c r="B18" s="33"/>
      <c r="D18" s="28" t="s">
        <v>25</v>
      </c>
      <c r="I18" s="28" t="s">
        <v>26</v>
      </c>
      <c r="J18" s="26" t="s">
        <v>19</v>
      </c>
      <c r="L18" s="33"/>
    </row>
    <row r="19" spans="2:12" s="1" customFormat="1" ht="18" customHeight="1">
      <c r="B19" s="33"/>
      <c r="E19" s="26" t="s">
        <v>27</v>
      </c>
      <c r="I19" s="28" t="s">
        <v>28</v>
      </c>
      <c r="J19" s="26" t="s">
        <v>19</v>
      </c>
      <c r="L19" s="33"/>
    </row>
    <row r="20" spans="2:12" s="1" customFormat="1" ht="6.95" customHeight="1">
      <c r="B20" s="33"/>
      <c r="L20" s="33"/>
    </row>
    <row r="21" spans="2:12" s="1" customFormat="1" ht="12" customHeight="1">
      <c r="B21" s="33"/>
      <c r="D21" s="28" t="s">
        <v>29</v>
      </c>
      <c r="I21" s="28" t="s">
        <v>26</v>
      </c>
      <c r="J21" s="29" t="str">
        <f>'Rekapitulace stavby'!AN13</f>
        <v>Vyplň údaj</v>
      </c>
      <c r="L21" s="33"/>
    </row>
    <row r="22" spans="2:12" s="1" customFormat="1" ht="18" customHeight="1">
      <c r="B22" s="33"/>
      <c r="E22" s="335" t="str">
        <f>'Rekapitulace stavby'!E14</f>
        <v>Vyplň údaj</v>
      </c>
      <c r="F22" s="324"/>
      <c r="G22" s="324"/>
      <c r="H22" s="324"/>
      <c r="I22" s="28" t="s">
        <v>28</v>
      </c>
      <c r="J22" s="29" t="str">
        <f>'Rekapitulace stavby'!AN14</f>
        <v>Vyplň údaj</v>
      </c>
      <c r="L22" s="33"/>
    </row>
    <row r="23" spans="2:12" s="1" customFormat="1" ht="6.95" customHeight="1">
      <c r="B23" s="33"/>
      <c r="L23" s="33"/>
    </row>
    <row r="24" spans="2:12" s="1" customFormat="1" ht="12" customHeight="1">
      <c r="B24" s="33"/>
      <c r="D24" s="28" t="s">
        <v>31</v>
      </c>
      <c r="I24" s="28" t="s">
        <v>26</v>
      </c>
      <c r="J24" s="26" t="s">
        <v>32</v>
      </c>
      <c r="L24" s="33"/>
    </row>
    <row r="25" spans="2:12" s="1" customFormat="1" ht="18" customHeight="1">
      <c r="B25" s="33"/>
      <c r="E25" s="26" t="s">
        <v>33</v>
      </c>
      <c r="I25" s="28" t="s">
        <v>28</v>
      </c>
      <c r="J25" s="26" t="s">
        <v>34</v>
      </c>
      <c r="L25" s="33"/>
    </row>
    <row r="26" spans="2:12" s="1" customFormat="1" ht="6.95" customHeight="1">
      <c r="B26" s="33"/>
      <c r="L26" s="33"/>
    </row>
    <row r="27" spans="2:12" s="1" customFormat="1" ht="12" customHeight="1">
      <c r="B27" s="33"/>
      <c r="D27" s="28" t="s">
        <v>36</v>
      </c>
      <c r="I27" s="28" t="s">
        <v>26</v>
      </c>
      <c r="J27" s="26" t="s">
        <v>19</v>
      </c>
      <c r="L27" s="33"/>
    </row>
    <row r="28" spans="2:12" s="1" customFormat="1" ht="18" customHeight="1">
      <c r="B28" s="33"/>
      <c r="E28" s="26" t="s">
        <v>37</v>
      </c>
      <c r="I28" s="28" t="s">
        <v>28</v>
      </c>
      <c r="J28" s="26" t="s">
        <v>19</v>
      </c>
      <c r="L28" s="33"/>
    </row>
    <row r="29" spans="2:12" s="1" customFormat="1" ht="6.95" customHeight="1">
      <c r="B29" s="33"/>
      <c r="L29" s="33"/>
    </row>
    <row r="30" spans="2:12" s="1" customFormat="1" ht="12" customHeight="1">
      <c r="B30" s="33"/>
      <c r="D30" s="28" t="s">
        <v>38</v>
      </c>
      <c r="L30" s="33"/>
    </row>
    <row r="31" spans="2:12" s="7" customFormat="1" ht="143.25" customHeight="1">
      <c r="B31" s="92"/>
      <c r="E31" s="328" t="s">
        <v>39</v>
      </c>
      <c r="F31" s="328"/>
      <c r="G31" s="328"/>
      <c r="H31" s="328"/>
      <c r="L31" s="92"/>
    </row>
    <row r="32" spans="2:12" s="1" customFormat="1" ht="6.95" customHeight="1">
      <c r="B32" s="33"/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25.35" customHeight="1">
      <c r="B34" s="33"/>
      <c r="D34" s="93" t="s">
        <v>40</v>
      </c>
      <c r="J34" s="64">
        <f>ROUND(J97,2)</f>
        <v>0</v>
      </c>
      <c r="L34" s="33"/>
    </row>
    <row r="35" spans="2:12" s="1" customFormat="1" ht="6.95" customHeight="1">
      <c r="B35" s="33"/>
      <c r="D35" s="51"/>
      <c r="E35" s="51"/>
      <c r="F35" s="51"/>
      <c r="G35" s="51"/>
      <c r="H35" s="51"/>
      <c r="I35" s="51"/>
      <c r="J35" s="51"/>
      <c r="K35" s="51"/>
      <c r="L35" s="33"/>
    </row>
    <row r="36" spans="2:12" s="1" customFormat="1" ht="14.45" customHeight="1">
      <c r="B36" s="33"/>
      <c r="F36" s="36" t="s">
        <v>42</v>
      </c>
      <c r="I36" s="36" t="s">
        <v>41</v>
      </c>
      <c r="J36" s="36" t="s">
        <v>43</v>
      </c>
      <c r="L36" s="33"/>
    </row>
    <row r="37" spans="2:12" s="1" customFormat="1" ht="14.45" customHeight="1">
      <c r="B37" s="33"/>
      <c r="D37" s="53" t="s">
        <v>44</v>
      </c>
      <c r="E37" s="28" t="s">
        <v>45</v>
      </c>
      <c r="F37" s="83">
        <f>ROUND((SUM(BE97:BE205)),2)</f>
        <v>0</v>
      </c>
      <c r="I37" s="94">
        <v>0.21</v>
      </c>
      <c r="J37" s="83">
        <f>ROUND(((SUM(BE97:BE205))*I37),2)</f>
        <v>0</v>
      </c>
      <c r="L37" s="33"/>
    </row>
    <row r="38" spans="2:12" s="1" customFormat="1" ht="14.45" customHeight="1">
      <c r="B38" s="33"/>
      <c r="E38" s="28" t="s">
        <v>46</v>
      </c>
      <c r="F38" s="83">
        <f>ROUND((SUM(BF97:BF205)),2)</f>
        <v>0</v>
      </c>
      <c r="I38" s="94">
        <v>0.12</v>
      </c>
      <c r="J38" s="83">
        <f>ROUND(((SUM(BF97:BF205))*I38),2)</f>
        <v>0</v>
      </c>
      <c r="L38" s="33"/>
    </row>
    <row r="39" spans="2:12" s="1" customFormat="1" ht="14.45" customHeight="1" hidden="1">
      <c r="B39" s="33"/>
      <c r="E39" s="28" t="s">
        <v>47</v>
      </c>
      <c r="F39" s="83">
        <f>ROUND((SUM(BG97:BG205)),2)</f>
        <v>0</v>
      </c>
      <c r="I39" s="94">
        <v>0.21</v>
      </c>
      <c r="J39" s="83">
        <f>0</f>
        <v>0</v>
      </c>
      <c r="L39" s="33"/>
    </row>
    <row r="40" spans="2:12" s="1" customFormat="1" ht="14.45" customHeight="1" hidden="1">
      <c r="B40" s="33"/>
      <c r="E40" s="28" t="s">
        <v>48</v>
      </c>
      <c r="F40" s="83">
        <f>ROUND((SUM(BH97:BH205)),2)</f>
        <v>0</v>
      </c>
      <c r="I40" s="94">
        <v>0.12</v>
      </c>
      <c r="J40" s="83">
        <f>0</f>
        <v>0</v>
      </c>
      <c r="L40" s="33"/>
    </row>
    <row r="41" spans="2:12" s="1" customFormat="1" ht="14.45" customHeight="1" hidden="1">
      <c r="B41" s="33"/>
      <c r="E41" s="28" t="s">
        <v>49</v>
      </c>
      <c r="F41" s="83">
        <f>ROUND((SUM(BI97:BI205)),2)</f>
        <v>0</v>
      </c>
      <c r="I41" s="94">
        <v>0</v>
      </c>
      <c r="J41" s="83">
        <f>0</f>
        <v>0</v>
      </c>
      <c r="L41" s="33"/>
    </row>
    <row r="42" spans="2:12" s="1" customFormat="1" ht="6.95" customHeight="1">
      <c r="B42" s="33"/>
      <c r="L42" s="33"/>
    </row>
    <row r="43" spans="2:12" s="1" customFormat="1" ht="25.35" customHeight="1">
      <c r="B43" s="33"/>
      <c r="C43" s="95"/>
      <c r="D43" s="96" t="s">
        <v>50</v>
      </c>
      <c r="E43" s="55"/>
      <c r="F43" s="55"/>
      <c r="G43" s="97" t="s">
        <v>51</v>
      </c>
      <c r="H43" s="98" t="s">
        <v>52</v>
      </c>
      <c r="I43" s="55"/>
      <c r="J43" s="99">
        <f>SUM(J34:J41)</f>
        <v>0</v>
      </c>
      <c r="K43" s="100"/>
      <c r="L43" s="33"/>
    </row>
    <row r="44" spans="2:12" s="1" customFormat="1" ht="14.4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3"/>
    </row>
    <row r="48" spans="2:12" s="1" customFormat="1" ht="6.95" customHeight="1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33"/>
    </row>
    <row r="49" spans="2:12" s="1" customFormat="1" ht="24.95" customHeight="1">
      <c r="B49" s="33"/>
      <c r="C49" s="22" t="s">
        <v>178</v>
      </c>
      <c r="L49" s="33"/>
    </row>
    <row r="50" spans="2:12" s="1" customFormat="1" ht="6.95" customHeight="1">
      <c r="B50" s="33"/>
      <c r="L50" s="33"/>
    </row>
    <row r="51" spans="2:12" s="1" customFormat="1" ht="12" customHeight="1">
      <c r="B51" s="33"/>
      <c r="C51" s="28" t="s">
        <v>16</v>
      </c>
      <c r="L51" s="33"/>
    </row>
    <row r="52" spans="2:12" s="1" customFormat="1" ht="16.5" customHeight="1">
      <c r="B52" s="33"/>
      <c r="E52" s="332" t="str">
        <f>E7</f>
        <v>Přístavba objektu SOŠ a SOU Kladno</v>
      </c>
      <c r="F52" s="333"/>
      <c r="G52" s="333"/>
      <c r="H52" s="333"/>
      <c r="L52" s="33"/>
    </row>
    <row r="53" spans="2:12" ht="12" customHeight="1">
      <c r="B53" s="21"/>
      <c r="C53" s="28" t="s">
        <v>172</v>
      </c>
      <c r="L53" s="21"/>
    </row>
    <row r="54" spans="2:12" ht="16.5" customHeight="1">
      <c r="B54" s="21"/>
      <c r="E54" s="332" t="s">
        <v>1576</v>
      </c>
      <c r="F54" s="310"/>
      <c r="G54" s="310"/>
      <c r="H54" s="310"/>
      <c r="L54" s="21"/>
    </row>
    <row r="55" spans="2:12" ht="12" customHeight="1">
      <c r="B55" s="21"/>
      <c r="C55" s="28" t="s">
        <v>174</v>
      </c>
      <c r="L55" s="21"/>
    </row>
    <row r="56" spans="2:12" s="1" customFormat="1" ht="16.5" customHeight="1">
      <c r="B56" s="33"/>
      <c r="E56" s="319" t="s">
        <v>175</v>
      </c>
      <c r="F56" s="334"/>
      <c r="G56" s="334"/>
      <c r="H56" s="334"/>
      <c r="L56" s="33"/>
    </row>
    <row r="57" spans="2:12" s="1" customFormat="1" ht="12" customHeight="1">
      <c r="B57" s="33"/>
      <c r="C57" s="28" t="s">
        <v>176</v>
      </c>
      <c r="L57" s="33"/>
    </row>
    <row r="58" spans="2:12" s="1" customFormat="1" ht="16.5" customHeight="1">
      <c r="B58" s="33"/>
      <c r="E58" s="311" t="str">
        <f>E13</f>
        <v>F - Vzduchotechnika</v>
      </c>
      <c r="F58" s="334"/>
      <c r="G58" s="334"/>
      <c r="H58" s="334"/>
      <c r="L58" s="33"/>
    </row>
    <row r="59" spans="2:12" s="1" customFormat="1" ht="6.95" customHeight="1">
      <c r="B59" s="33"/>
      <c r="L59" s="33"/>
    </row>
    <row r="60" spans="2:12" s="1" customFormat="1" ht="12" customHeight="1">
      <c r="B60" s="33"/>
      <c r="C60" s="28" t="s">
        <v>21</v>
      </c>
      <c r="F60" s="26" t="str">
        <f>F16</f>
        <v>Kladno</v>
      </c>
      <c r="I60" s="28" t="s">
        <v>23</v>
      </c>
      <c r="J60" s="50" t="str">
        <f>IF(J16="","",J16)</f>
        <v>19. 9. 2023</v>
      </c>
      <c r="L60" s="33"/>
    </row>
    <row r="61" spans="2:12" s="1" customFormat="1" ht="6.95" customHeight="1">
      <c r="B61" s="33"/>
      <c r="L61" s="33"/>
    </row>
    <row r="62" spans="2:12" s="1" customFormat="1" ht="40.15" customHeight="1">
      <c r="B62" s="33"/>
      <c r="C62" s="28" t="s">
        <v>25</v>
      </c>
      <c r="F62" s="26" t="str">
        <f>E19</f>
        <v>SOŠ a SOU Kladno, Nám. E. Beneše 2353, Kladno</v>
      </c>
      <c r="I62" s="28" t="s">
        <v>31</v>
      </c>
      <c r="J62" s="31" t="str">
        <f>E25</f>
        <v>Ateliér Civilista s.r.o., Bratronice 241, 273 63</v>
      </c>
      <c r="L62" s="33"/>
    </row>
    <row r="63" spans="2:12" s="1" customFormat="1" ht="15.2" customHeight="1">
      <c r="B63" s="33"/>
      <c r="C63" s="28" t="s">
        <v>29</v>
      </c>
      <c r="F63" s="26" t="str">
        <f>IF(E22="","",E22)</f>
        <v>Vyplň údaj</v>
      </c>
      <c r="I63" s="28" t="s">
        <v>36</v>
      </c>
      <c r="J63" s="31" t="str">
        <f>E28</f>
        <v xml:space="preserve"> </v>
      </c>
      <c r="L63" s="33"/>
    </row>
    <row r="64" spans="2:12" s="1" customFormat="1" ht="10.35" customHeight="1">
      <c r="B64" s="33"/>
      <c r="L64" s="33"/>
    </row>
    <row r="65" spans="2:12" s="1" customFormat="1" ht="29.25" customHeight="1">
      <c r="B65" s="33"/>
      <c r="C65" s="101" t="s">
        <v>179</v>
      </c>
      <c r="D65" s="95"/>
      <c r="E65" s="95"/>
      <c r="F65" s="95"/>
      <c r="G65" s="95"/>
      <c r="H65" s="95"/>
      <c r="I65" s="95"/>
      <c r="J65" s="102" t="s">
        <v>180</v>
      </c>
      <c r="K65" s="95"/>
      <c r="L65" s="33"/>
    </row>
    <row r="66" spans="2:12" s="1" customFormat="1" ht="10.35" customHeight="1">
      <c r="B66" s="33"/>
      <c r="L66" s="33"/>
    </row>
    <row r="67" spans="2:47" s="1" customFormat="1" ht="22.9" customHeight="1">
      <c r="B67" s="33"/>
      <c r="C67" s="103" t="s">
        <v>72</v>
      </c>
      <c r="J67" s="64">
        <f>J97</f>
        <v>0</v>
      </c>
      <c r="L67" s="33"/>
      <c r="AU67" s="18" t="s">
        <v>181</v>
      </c>
    </row>
    <row r="68" spans="2:12" s="8" customFormat="1" ht="24.95" customHeight="1">
      <c r="B68" s="104"/>
      <c r="D68" s="105" t="s">
        <v>4021</v>
      </c>
      <c r="E68" s="106"/>
      <c r="F68" s="106"/>
      <c r="G68" s="106"/>
      <c r="H68" s="106"/>
      <c r="I68" s="106"/>
      <c r="J68" s="107">
        <f>J98</f>
        <v>0</v>
      </c>
      <c r="L68" s="104"/>
    </row>
    <row r="69" spans="2:12" s="8" customFormat="1" ht="24.95" customHeight="1">
      <c r="B69" s="104"/>
      <c r="D69" s="105" t="s">
        <v>4022</v>
      </c>
      <c r="E69" s="106"/>
      <c r="F69" s="106"/>
      <c r="G69" s="106"/>
      <c r="H69" s="106"/>
      <c r="I69" s="106"/>
      <c r="J69" s="107">
        <f>J107</f>
        <v>0</v>
      </c>
      <c r="L69" s="104"/>
    </row>
    <row r="70" spans="2:12" s="8" customFormat="1" ht="24.95" customHeight="1">
      <c r="B70" s="104"/>
      <c r="D70" s="105" t="s">
        <v>4023</v>
      </c>
      <c r="E70" s="106"/>
      <c r="F70" s="106"/>
      <c r="G70" s="106"/>
      <c r="H70" s="106"/>
      <c r="I70" s="106"/>
      <c r="J70" s="107">
        <f>J116</f>
        <v>0</v>
      </c>
      <c r="L70" s="104"/>
    </row>
    <row r="71" spans="2:12" s="8" customFormat="1" ht="24.95" customHeight="1">
      <c r="B71" s="104"/>
      <c r="D71" s="105" t="s">
        <v>4024</v>
      </c>
      <c r="E71" s="106"/>
      <c r="F71" s="106"/>
      <c r="G71" s="106"/>
      <c r="H71" s="106"/>
      <c r="I71" s="106"/>
      <c r="J71" s="107">
        <f>J181</f>
        <v>0</v>
      </c>
      <c r="L71" s="104"/>
    </row>
    <row r="72" spans="2:12" s="8" customFormat="1" ht="24.95" customHeight="1">
      <c r="B72" s="104"/>
      <c r="D72" s="105" t="s">
        <v>4025</v>
      </c>
      <c r="E72" s="106"/>
      <c r="F72" s="106"/>
      <c r="G72" s="106"/>
      <c r="H72" s="106"/>
      <c r="I72" s="106"/>
      <c r="J72" s="107">
        <f>J190</f>
        <v>0</v>
      </c>
      <c r="L72" s="104"/>
    </row>
    <row r="73" spans="2:12" s="8" customFormat="1" ht="24.95" customHeight="1">
      <c r="B73" s="104"/>
      <c r="D73" s="105" t="s">
        <v>4026</v>
      </c>
      <c r="E73" s="106"/>
      <c r="F73" s="106"/>
      <c r="G73" s="106"/>
      <c r="H73" s="106"/>
      <c r="I73" s="106"/>
      <c r="J73" s="107">
        <f>J193</f>
        <v>0</v>
      </c>
      <c r="L73" s="104"/>
    </row>
    <row r="74" spans="2:12" s="1" customFormat="1" ht="21.75" customHeight="1">
      <c r="B74" s="33"/>
      <c r="L74" s="33"/>
    </row>
    <row r="75" spans="2:12" s="1" customFormat="1" ht="6.95" customHeight="1"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33"/>
    </row>
    <row r="79" spans="2:12" s="1" customFormat="1" ht="6.95" customHeight="1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33"/>
    </row>
    <row r="80" spans="2:12" s="1" customFormat="1" ht="24.95" customHeight="1">
      <c r="B80" s="33"/>
      <c r="C80" s="22" t="s">
        <v>193</v>
      </c>
      <c r="L80" s="33"/>
    </row>
    <row r="81" spans="2:12" s="1" customFormat="1" ht="6.95" customHeight="1">
      <c r="B81" s="33"/>
      <c r="L81" s="33"/>
    </row>
    <row r="82" spans="2:12" s="1" customFormat="1" ht="12" customHeight="1">
      <c r="B82" s="33"/>
      <c r="C82" s="28" t="s">
        <v>16</v>
      </c>
      <c r="L82" s="33"/>
    </row>
    <row r="83" spans="2:12" s="1" customFormat="1" ht="16.5" customHeight="1">
      <c r="B83" s="33"/>
      <c r="E83" s="332" t="str">
        <f>E7</f>
        <v>Přístavba objektu SOŠ a SOU Kladno</v>
      </c>
      <c r="F83" s="333"/>
      <c r="G83" s="333"/>
      <c r="H83" s="333"/>
      <c r="L83" s="33"/>
    </row>
    <row r="84" spans="2:12" ht="12" customHeight="1">
      <c r="B84" s="21"/>
      <c r="C84" s="28" t="s">
        <v>172</v>
      </c>
      <c r="L84" s="21"/>
    </row>
    <row r="85" spans="2:12" ht="16.5" customHeight="1">
      <c r="B85" s="21"/>
      <c r="E85" s="332" t="s">
        <v>1576</v>
      </c>
      <c r="F85" s="310"/>
      <c r="G85" s="310"/>
      <c r="H85" s="310"/>
      <c r="L85" s="21"/>
    </row>
    <row r="86" spans="2:12" ht="12" customHeight="1">
      <c r="B86" s="21"/>
      <c r="C86" s="28" t="s">
        <v>174</v>
      </c>
      <c r="L86" s="21"/>
    </row>
    <row r="87" spans="2:12" s="1" customFormat="1" ht="16.5" customHeight="1">
      <c r="B87" s="33"/>
      <c r="E87" s="319" t="s">
        <v>175</v>
      </c>
      <c r="F87" s="334"/>
      <c r="G87" s="334"/>
      <c r="H87" s="334"/>
      <c r="L87" s="33"/>
    </row>
    <row r="88" spans="2:12" s="1" customFormat="1" ht="12" customHeight="1">
      <c r="B88" s="33"/>
      <c r="C88" s="28" t="s">
        <v>176</v>
      </c>
      <c r="L88" s="33"/>
    </row>
    <row r="89" spans="2:12" s="1" customFormat="1" ht="16.5" customHeight="1">
      <c r="B89" s="33"/>
      <c r="E89" s="311" t="str">
        <f>E13</f>
        <v>F - Vzduchotechnika</v>
      </c>
      <c r="F89" s="334"/>
      <c r="G89" s="334"/>
      <c r="H89" s="334"/>
      <c r="L89" s="33"/>
    </row>
    <row r="90" spans="2:12" s="1" customFormat="1" ht="6.95" customHeight="1">
      <c r="B90" s="33"/>
      <c r="L90" s="33"/>
    </row>
    <row r="91" spans="2:12" s="1" customFormat="1" ht="12" customHeight="1">
      <c r="B91" s="33"/>
      <c r="C91" s="28" t="s">
        <v>21</v>
      </c>
      <c r="F91" s="26" t="str">
        <f>F16</f>
        <v>Kladno</v>
      </c>
      <c r="I91" s="28" t="s">
        <v>23</v>
      </c>
      <c r="J91" s="50" t="str">
        <f>IF(J16="","",J16)</f>
        <v>19. 9. 2023</v>
      </c>
      <c r="L91" s="33"/>
    </row>
    <row r="92" spans="2:12" s="1" customFormat="1" ht="6.95" customHeight="1">
      <c r="B92" s="33"/>
      <c r="L92" s="33"/>
    </row>
    <row r="93" spans="2:12" s="1" customFormat="1" ht="40.15" customHeight="1">
      <c r="B93" s="33"/>
      <c r="C93" s="28" t="s">
        <v>25</v>
      </c>
      <c r="F93" s="26" t="str">
        <f>E19</f>
        <v>SOŠ a SOU Kladno, Nám. E. Beneše 2353, Kladno</v>
      </c>
      <c r="I93" s="28" t="s">
        <v>31</v>
      </c>
      <c r="J93" s="31" t="str">
        <f>E25</f>
        <v>Ateliér Civilista s.r.o., Bratronice 241, 273 63</v>
      </c>
      <c r="L93" s="33"/>
    </row>
    <row r="94" spans="2:12" s="1" customFormat="1" ht="15.2" customHeight="1">
      <c r="B94" s="33"/>
      <c r="C94" s="28" t="s">
        <v>29</v>
      </c>
      <c r="F94" s="26" t="str">
        <f>IF(E22="","",E22)</f>
        <v>Vyplň údaj</v>
      </c>
      <c r="I94" s="28" t="s">
        <v>36</v>
      </c>
      <c r="J94" s="31" t="str">
        <f>E28</f>
        <v xml:space="preserve"> </v>
      </c>
      <c r="L94" s="33"/>
    </row>
    <row r="95" spans="2:12" s="1" customFormat="1" ht="10.35" customHeight="1">
      <c r="B95" s="33"/>
      <c r="L95" s="33"/>
    </row>
    <row r="96" spans="2:20" s="10" customFormat="1" ht="29.25" customHeight="1">
      <c r="B96" s="112"/>
      <c r="C96" s="113" t="s">
        <v>194</v>
      </c>
      <c r="D96" s="114" t="s">
        <v>59</v>
      </c>
      <c r="E96" s="114" t="s">
        <v>55</v>
      </c>
      <c r="F96" s="114" t="s">
        <v>56</v>
      </c>
      <c r="G96" s="114" t="s">
        <v>195</v>
      </c>
      <c r="H96" s="114" t="s">
        <v>196</v>
      </c>
      <c r="I96" s="114" t="s">
        <v>197</v>
      </c>
      <c r="J96" s="114" t="s">
        <v>180</v>
      </c>
      <c r="K96" s="115" t="s">
        <v>198</v>
      </c>
      <c r="L96" s="112"/>
      <c r="M96" s="57" t="s">
        <v>19</v>
      </c>
      <c r="N96" s="58" t="s">
        <v>44</v>
      </c>
      <c r="O96" s="58" t="s">
        <v>199</v>
      </c>
      <c r="P96" s="58" t="s">
        <v>200</v>
      </c>
      <c r="Q96" s="58" t="s">
        <v>201</v>
      </c>
      <c r="R96" s="58" t="s">
        <v>202</v>
      </c>
      <c r="S96" s="58" t="s">
        <v>203</v>
      </c>
      <c r="T96" s="59" t="s">
        <v>204</v>
      </c>
    </row>
    <row r="97" spans="2:63" s="1" customFormat="1" ht="22.9" customHeight="1">
      <c r="B97" s="33"/>
      <c r="C97" s="62" t="s">
        <v>205</v>
      </c>
      <c r="J97" s="116">
        <f>BK97</f>
        <v>0</v>
      </c>
      <c r="L97" s="33"/>
      <c r="M97" s="60"/>
      <c r="N97" s="51"/>
      <c r="O97" s="51"/>
      <c r="P97" s="117">
        <f>P98+P107+P116+P181+P190+P193</f>
        <v>0</v>
      </c>
      <c r="Q97" s="51"/>
      <c r="R97" s="117">
        <f>R98+R107+R116+R181+R190+R193</f>
        <v>0</v>
      </c>
      <c r="S97" s="51"/>
      <c r="T97" s="118">
        <f>T98+T107+T116+T181+T190+T193</f>
        <v>0</v>
      </c>
      <c r="AT97" s="18" t="s">
        <v>73</v>
      </c>
      <c r="AU97" s="18" t="s">
        <v>181</v>
      </c>
      <c r="BK97" s="119">
        <f>BK98+BK107+BK116+BK181+BK190+BK193</f>
        <v>0</v>
      </c>
    </row>
    <row r="98" spans="2:63" s="11" customFormat="1" ht="25.9" customHeight="1">
      <c r="B98" s="120"/>
      <c r="D98" s="121" t="s">
        <v>73</v>
      </c>
      <c r="E98" s="122" t="s">
        <v>3748</v>
      </c>
      <c r="F98" s="122" t="s">
        <v>4027</v>
      </c>
      <c r="I98" s="123"/>
      <c r="J98" s="124">
        <f>BK98</f>
        <v>0</v>
      </c>
      <c r="L98" s="120"/>
      <c r="M98" s="125"/>
      <c r="P98" s="126">
        <f>SUM(P99:P106)</f>
        <v>0</v>
      </c>
      <c r="R98" s="126">
        <f>SUM(R99:R106)</f>
        <v>0</v>
      </c>
      <c r="T98" s="127">
        <f>SUM(T99:T106)</f>
        <v>0</v>
      </c>
      <c r="AR98" s="121" t="s">
        <v>80</v>
      </c>
      <c r="AT98" s="128" t="s">
        <v>73</v>
      </c>
      <c r="AU98" s="128" t="s">
        <v>74</v>
      </c>
      <c r="AY98" s="121" t="s">
        <v>208</v>
      </c>
      <c r="BK98" s="129">
        <f>SUM(BK99:BK106)</f>
        <v>0</v>
      </c>
    </row>
    <row r="99" spans="2:65" s="1" customFormat="1" ht="16.5" customHeight="1">
      <c r="B99" s="33"/>
      <c r="C99" s="132" t="s">
        <v>80</v>
      </c>
      <c r="D99" s="132" t="s">
        <v>212</v>
      </c>
      <c r="E99" s="133" t="s">
        <v>4028</v>
      </c>
      <c r="F99" s="134" t="s">
        <v>4029</v>
      </c>
      <c r="G99" s="135" t="s">
        <v>654</v>
      </c>
      <c r="H99" s="136">
        <v>1</v>
      </c>
      <c r="I99" s="137"/>
      <c r="J99" s="138">
        <f>ROUND(I99*H99,2)</f>
        <v>0</v>
      </c>
      <c r="K99" s="134" t="s">
        <v>19</v>
      </c>
      <c r="L99" s="33"/>
      <c r="M99" s="139" t="s">
        <v>19</v>
      </c>
      <c r="N99" s="140" t="s">
        <v>45</v>
      </c>
      <c r="P99" s="141">
        <f>O99*H99</f>
        <v>0</v>
      </c>
      <c r="Q99" s="141">
        <v>0</v>
      </c>
      <c r="R99" s="141">
        <f>Q99*H99</f>
        <v>0</v>
      </c>
      <c r="S99" s="141">
        <v>0</v>
      </c>
      <c r="T99" s="142">
        <f>S99*H99</f>
        <v>0</v>
      </c>
      <c r="AR99" s="143" t="s">
        <v>112</v>
      </c>
      <c r="AT99" s="143" t="s">
        <v>212</v>
      </c>
      <c r="AU99" s="143" t="s">
        <v>80</v>
      </c>
      <c r="AY99" s="18" t="s">
        <v>208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8" t="s">
        <v>80</v>
      </c>
      <c r="BK99" s="144">
        <f>ROUND(I99*H99,2)</f>
        <v>0</v>
      </c>
      <c r="BL99" s="18" t="s">
        <v>112</v>
      </c>
      <c r="BM99" s="143" t="s">
        <v>4030</v>
      </c>
    </row>
    <row r="100" spans="2:47" s="1" customFormat="1" ht="12">
      <c r="B100" s="33"/>
      <c r="D100" s="145" t="s">
        <v>218</v>
      </c>
      <c r="F100" s="146" t="s">
        <v>4029</v>
      </c>
      <c r="I100" s="147"/>
      <c r="L100" s="33"/>
      <c r="M100" s="148"/>
      <c r="T100" s="54"/>
      <c r="AT100" s="18" t="s">
        <v>218</v>
      </c>
      <c r="AU100" s="18" t="s">
        <v>80</v>
      </c>
    </row>
    <row r="101" spans="2:65" s="1" customFormat="1" ht="16.5" customHeight="1">
      <c r="B101" s="33"/>
      <c r="C101" s="132" t="s">
        <v>82</v>
      </c>
      <c r="D101" s="132" t="s">
        <v>212</v>
      </c>
      <c r="E101" s="133" t="s">
        <v>4031</v>
      </c>
      <c r="F101" s="134" t="s">
        <v>4032</v>
      </c>
      <c r="G101" s="135" t="s">
        <v>654</v>
      </c>
      <c r="H101" s="136">
        <v>1</v>
      </c>
      <c r="I101" s="137"/>
      <c r="J101" s="138">
        <f>ROUND(I101*H101,2)</f>
        <v>0</v>
      </c>
      <c r="K101" s="134" t="s">
        <v>19</v>
      </c>
      <c r="L101" s="33"/>
      <c r="M101" s="139" t="s">
        <v>19</v>
      </c>
      <c r="N101" s="140" t="s">
        <v>45</v>
      </c>
      <c r="P101" s="141">
        <f>O101*H101</f>
        <v>0</v>
      </c>
      <c r="Q101" s="141">
        <v>0</v>
      </c>
      <c r="R101" s="141">
        <f>Q101*H101</f>
        <v>0</v>
      </c>
      <c r="S101" s="141">
        <v>0</v>
      </c>
      <c r="T101" s="142">
        <f>S101*H101</f>
        <v>0</v>
      </c>
      <c r="AR101" s="143" t="s">
        <v>112</v>
      </c>
      <c r="AT101" s="143" t="s">
        <v>212</v>
      </c>
      <c r="AU101" s="143" t="s">
        <v>80</v>
      </c>
      <c r="AY101" s="18" t="s">
        <v>208</v>
      </c>
      <c r="BE101" s="144">
        <f>IF(N101="základní",J101,0)</f>
        <v>0</v>
      </c>
      <c r="BF101" s="144">
        <f>IF(N101="snížená",J101,0)</f>
        <v>0</v>
      </c>
      <c r="BG101" s="144">
        <f>IF(N101="zákl. přenesená",J101,0)</f>
        <v>0</v>
      </c>
      <c r="BH101" s="144">
        <f>IF(N101="sníž. přenesená",J101,0)</f>
        <v>0</v>
      </c>
      <c r="BI101" s="144">
        <f>IF(N101="nulová",J101,0)</f>
        <v>0</v>
      </c>
      <c r="BJ101" s="18" t="s">
        <v>80</v>
      </c>
      <c r="BK101" s="144">
        <f>ROUND(I101*H101,2)</f>
        <v>0</v>
      </c>
      <c r="BL101" s="18" t="s">
        <v>112</v>
      </c>
      <c r="BM101" s="143" t="s">
        <v>4033</v>
      </c>
    </row>
    <row r="102" spans="2:47" s="1" customFormat="1" ht="12">
      <c r="B102" s="33"/>
      <c r="D102" s="145" t="s">
        <v>218</v>
      </c>
      <c r="F102" s="146" t="s">
        <v>4032</v>
      </c>
      <c r="I102" s="147"/>
      <c r="L102" s="33"/>
      <c r="M102" s="148"/>
      <c r="T102" s="54"/>
      <c r="AT102" s="18" t="s">
        <v>218</v>
      </c>
      <c r="AU102" s="18" t="s">
        <v>80</v>
      </c>
    </row>
    <row r="103" spans="2:65" s="1" customFormat="1" ht="16.5" customHeight="1">
      <c r="B103" s="33"/>
      <c r="C103" s="132" t="s">
        <v>90</v>
      </c>
      <c r="D103" s="132" t="s">
        <v>212</v>
      </c>
      <c r="E103" s="133" t="s">
        <v>4034</v>
      </c>
      <c r="F103" s="134" t="s">
        <v>4035</v>
      </c>
      <c r="G103" s="135" t="s">
        <v>654</v>
      </c>
      <c r="H103" s="136">
        <v>2</v>
      </c>
      <c r="I103" s="137"/>
      <c r="J103" s="138">
        <f>ROUND(I103*H103,2)</f>
        <v>0</v>
      </c>
      <c r="K103" s="134" t="s">
        <v>19</v>
      </c>
      <c r="L103" s="33"/>
      <c r="M103" s="139" t="s">
        <v>19</v>
      </c>
      <c r="N103" s="140" t="s">
        <v>45</v>
      </c>
      <c r="P103" s="141">
        <f>O103*H103</f>
        <v>0</v>
      </c>
      <c r="Q103" s="141">
        <v>0</v>
      </c>
      <c r="R103" s="141">
        <f>Q103*H103</f>
        <v>0</v>
      </c>
      <c r="S103" s="141">
        <v>0</v>
      </c>
      <c r="T103" s="142">
        <f>S103*H103</f>
        <v>0</v>
      </c>
      <c r="AR103" s="143" t="s">
        <v>112</v>
      </c>
      <c r="AT103" s="143" t="s">
        <v>212</v>
      </c>
      <c r="AU103" s="143" t="s">
        <v>80</v>
      </c>
      <c r="AY103" s="18" t="s">
        <v>208</v>
      </c>
      <c r="BE103" s="144">
        <f>IF(N103="základní",J103,0)</f>
        <v>0</v>
      </c>
      <c r="BF103" s="144">
        <f>IF(N103="snížená",J103,0)</f>
        <v>0</v>
      </c>
      <c r="BG103" s="144">
        <f>IF(N103="zákl. přenesená",J103,0)</f>
        <v>0</v>
      </c>
      <c r="BH103" s="144">
        <f>IF(N103="sníž. přenesená",J103,0)</f>
        <v>0</v>
      </c>
      <c r="BI103" s="144">
        <f>IF(N103="nulová",J103,0)</f>
        <v>0</v>
      </c>
      <c r="BJ103" s="18" t="s">
        <v>80</v>
      </c>
      <c r="BK103" s="144">
        <f>ROUND(I103*H103,2)</f>
        <v>0</v>
      </c>
      <c r="BL103" s="18" t="s">
        <v>112</v>
      </c>
      <c r="BM103" s="143" t="s">
        <v>4036</v>
      </c>
    </row>
    <row r="104" spans="2:47" s="1" customFormat="1" ht="12">
      <c r="B104" s="33"/>
      <c r="D104" s="145" t="s">
        <v>218</v>
      </c>
      <c r="F104" s="146" t="s">
        <v>4035</v>
      </c>
      <c r="I104" s="147"/>
      <c r="L104" s="33"/>
      <c r="M104" s="148"/>
      <c r="T104" s="54"/>
      <c r="AT104" s="18" t="s">
        <v>218</v>
      </c>
      <c r="AU104" s="18" t="s">
        <v>80</v>
      </c>
    </row>
    <row r="105" spans="2:65" s="1" customFormat="1" ht="16.5" customHeight="1">
      <c r="B105" s="33"/>
      <c r="C105" s="132" t="s">
        <v>112</v>
      </c>
      <c r="D105" s="132" t="s">
        <v>212</v>
      </c>
      <c r="E105" s="133" t="s">
        <v>4037</v>
      </c>
      <c r="F105" s="134" t="s">
        <v>4038</v>
      </c>
      <c r="G105" s="135" t="s">
        <v>654</v>
      </c>
      <c r="H105" s="136">
        <v>6</v>
      </c>
      <c r="I105" s="137"/>
      <c r="J105" s="138">
        <f>ROUND(I105*H105,2)</f>
        <v>0</v>
      </c>
      <c r="K105" s="134" t="s">
        <v>19</v>
      </c>
      <c r="L105" s="33"/>
      <c r="M105" s="139" t="s">
        <v>19</v>
      </c>
      <c r="N105" s="140" t="s">
        <v>45</v>
      </c>
      <c r="P105" s="141">
        <f>O105*H105</f>
        <v>0</v>
      </c>
      <c r="Q105" s="141">
        <v>0</v>
      </c>
      <c r="R105" s="141">
        <f>Q105*H105</f>
        <v>0</v>
      </c>
      <c r="S105" s="141">
        <v>0</v>
      </c>
      <c r="T105" s="142">
        <f>S105*H105</f>
        <v>0</v>
      </c>
      <c r="AR105" s="143" t="s">
        <v>112</v>
      </c>
      <c r="AT105" s="143" t="s">
        <v>212</v>
      </c>
      <c r="AU105" s="143" t="s">
        <v>80</v>
      </c>
      <c r="AY105" s="18" t="s">
        <v>208</v>
      </c>
      <c r="BE105" s="144">
        <f>IF(N105="základní",J105,0)</f>
        <v>0</v>
      </c>
      <c r="BF105" s="144">
        <f>IF(N105="snížená",J105,0)</f>
        <v>0</v>
      </c>
      <c r="BG105" s="144">
        <f>IF(N105="zákl. přenesená",J105,0)</f>
        <v>0</v>
      </c>
      <c r="BH105" s="144">
        <f>IF(N105="sníž. přenesená",J105,0)</f>
        <v>0</v>
      </c>
      <c r="BI105" s="144">
        <f>IF(N105="nulová",J105,0)</f>
        <v>0</v>
      </c>
      <c r="BJ105" s="18" t="s">
        <v>80</v>
      </c>
      <c r="BK105" s="144">
        <f>ROUND(I105*H105,2)</f>
        <v>0</v>
      </c>
      <c r="BL105" s="18" t="s">
        <v>112</v>
      </c>
      <c r="BM105" s="143" t="s">
        <v>4039</v>
      </c>
    </row>
    <row r="106" spans="2:47" s="1" customFormat="1" ht="12">
      <c r="B106" s="33"/>
      <c r="D106" s="145" t="s">
        <v>218</v>
      </c>
      <c r="F106" s="146" t="s">
        <v>4038</v>
      </c>
      <c r="I106" s="147"/>
      <c r="L106" s="33"/>
      <c r="M106" s="148"/>
      <c r="T106" s="54"/>
      <c r="AT106" s="18" t="s">
        <v>218</v>
      </c>
      <c r="AU106" s="18" t="s">
        <v>80</v>
      </c>
    </row>
    <row r="107" spans="2:63" s="11" customFormat="1" ht="25.9" customHeight="1">
      <c r="B107" s="120"/>
      <c r="D107" s="121" t="s">
        <v>73</v>
      </c>
      <c r="E107" s="122" t="s">
        <v>644</v>
      </c>
      <c r="F107" s="122" t="s">
        <v>4040</v>
      </c>
      <c r="I107" s="123"/>
      <c r="J107" s="124">
        <f>BK107</f>
        <v>0</v>
      </c>
      <c r="L107" s="120"/>
      <c r="M107" s="125"/>
      <c r="P107" s="126">
        <f>SUM(P108:P115)</f>
        <v>0</v>
      </c>
      <c r="R107" s="126">
        <f>SUM(R108:R115)</f>
        <v>0</v>
      </c>
      <c r="T107" s="127">
        <f>SUM(T108:T115)</f>
        <v>0</v>
      </c>
      <c r="AR107" s="121" t="s">
        <v>80</v>
      </c>
      <c r="AT107" s="128" t="s">
        <v>73</v>
      </c>
      <c r="AU107" s="128" t="s">
        <v>74</v>
      </c>
      <c r="AY107" s="121" t="s">
        <v>208</v>
      </c>
      <c r="BK107" s="129">
        <f>SUM(BK108:BK115)</f>
        <v>0</v>
      </c>
    </row>
    <row r="108" spans="2:65" s="1" customFormat="1" ht="16.5" customHeight="1">
      <c r="B108" s="33"/>
      <c r="C108" s="132" t="s">
        <v>775</v>
      </c>
      <c r="D108" s="132" t="s">
        <v>212</v>
      </c>
      <c r="E108" s="133" t="s">
        <v>4041</v>
      </c>
      <c r="F108" s="134" t="s">
        <v>4042</v>
      </c>
      <c r="G108" s="135" t="s">
        <v>654</v>
      </c>
      <c r="H108" s="136">
        <v>1</v>
      </c>
      <c r="I108" s="137"/>
      <c r="J108" s="138">
        <f>ROUND(I108*H108,2)</f>
        <v>0</v>
      </c>
      <c r="K108" s="134" t="s">
        <v>19</v>
      </c>
      <c r="L108" s="33"/>
      <c r="M108" s="139" t="s">
        <v>19</v>
      </c>
      <c r="N108" s="140" t="s">
        <v>45</v>
      </c>
      <c r="P108" s="141">
        <f>O108*H108</f>
        <v>0</v>
      </c>
      <c r="Q108" s="141">
        <v>0</v>
      </c>
      <c r="R108" s="141">
        <f>Q108*H108</f>
        <v>0</v>
      </c>
      <c r="S108" s="141">
        <v>0</v>
      </c>
      <c r="T108" s="142">
        <f>S108*H108</f>
        <v>0</v>
      </c>
      <c r="AR108" s="143" t="s">
        <v>112</v>
      </c>
      <c r="AT108" s="143" t="s">
        <v>212</v>
      </c>
      <c r="AU108" s="143" t="s">
        <v>80</v>
      </c>
      <c r="AY108" s="18" t="s">
        <v>208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8" t="s">
        <v>80</v>
      </c>
      <c r="BK108" s="144">
        <f>ROUND(I108*H108,2)</f>
        <v>0</v>
      </c>
      <c r="BL108" s="18" t="s">
        <v>112</v>
      </c>
      <c r="BM108" s="143" t="s">
        <v>4043</v>
      </c>
    </row>
    <row r="109" spans="2:47" s="1" customFormat="1" ht="12">
      <c r="B109" s="33"/>
      <c r="D109" s="145" t="s">
        <v>218</v>
      </c>
      <c r="F109" s="146" t="s">
        <v>4042</v>
      </c>
      <c r="I109" s="147"/>
      <c r="L109" s="33"/>
      <c r="M109" s="148"/>
      <c r="T109" s="54"/>
      <c r="AT109" s="18" t="s">
        <v>218</v>
      </c>
      <c r="AU109" s="18" t="s">
        <v>80</v>
      </c>
    </row>
    <row r="110" spans="2:65" s="1" customFormat="1" ht="16.5" customHeight="1">
      <c r="B110" s="33"/>
      <c r="C110" s="132" t="s">
        <v>209</v>
      </c>
      <c r="D110" s="132" t="s">
        <v>212</v>
      </c>
      <c r="E110" s="133" t="s">
        <v>4044</v>
      </c>
      <c r="F110" s="134" t="s">
        <v>4045</v>
      </c>
      <c r="G110" s="135" t="s">
        <v>654</v>
      </c>
      <c r="H110" s="136">
        <v>1</v>
      </c>
      <c r="I110" s="137"/>
      <c r="J110" s="138">
        <f>ROUND(I110*H110,2)</f>
        <v>0</v>
      </c>
      <c r="K110" s="134" t="s">
        <v>19</v>
      </c>
      <c r="L110" s="33"/>
      <c r="M110" s="139" t="s">
        <v>19</v>
      </c>
      <c r="N110" s="140" t="s">
        <v>45</v>
      </c>
      <c r="P110" s="141">
        <f>O110*H110</f>
        <v>0</v>
      </c>
      <c r="Q110" s="141">
        <v>0</v>
      </c>
      <c r="R110" s="141">
        <f>Q110*H110</f>
        <v>0</v>
      </c>
      <c r="S110" s="141">
        <v>0</v>
      </c>
      <c r="T110" s="142">
        <f>S110*H110</f>
        <v>0</v>
      </c>
      <c r="AR110" s="143" t="s">
        <v>112</v>
      </c>
      <c r="AT110" s="143" t="s">
        <v>212</v>
      </c>
      <c r="AU110" s="143" t="s">
        <v>80</v>
      </c>
      <c r="AY110" s="18" t="s">
        <v>208</v>
      </c>
      <c r="BE110" s="144">
        <f>IF(N110="základní",J110,0)</f>
        <v>0</v>
      </c>
      <c r="BF110" s="144">
        <f>IF(N110="snížená",J110,0)</f>
        <v>0</v>
      </c>
      <c r="BG110" s="144">
        <f>IF(N110="zákl. přenesená",J110,0)</f>
        <v>0</v>
      </c>
      <c r="BH110" s="144">
        <f>IF(N110="sníž. přenesená",J110,0)</f>
        <v>0</v>
      </c>
      <c r="BI110" s="144">
        <f>IF(N110="nulová",J110,0)</f>
        <v>0</v>
      </c>
      <c r="BJ110" s="18" t="s">
        <v>80</v>
      </c>
      <c r="BK110" s="144">
        <f>ROUND(I110*H110,2)</f>
        <v>0</v>
      </c>
      <c r="BL110" s="18" t="s">
        <v>112</v>
      </c>
      <c r="BM110" s="143" t="s">
        <v>4046</v>
      </c>
    </row>
    <row r="111" spans="2:47" s="1" customFormat="1" ht="12">
      <c r="B111" s="33"/>
      <c r="D111" s="145" t="s">
        <v>218</v>
      </c>
      <c r="F111" s="146" t="s">
        <v>4045</v>
      </c>
      <c r="I111" s="147"/>
      <c r="L111" s="33"/>
      <c r="M111" s="148"/>
      <c r="T111" s="54"/>
      <c r="AT111" s="18" t="s">
        <v>218</v>
      </c>
      <c r="AU111" s="18" t="s">
        <v>80</v>
      </c>
    </row>
    <row r="112" spans="2:65" s="1" customFormat="1" ht="16.5" customHeight="1">
      <c r="B112" s="33"/>
      <c r="C112" s="132" t="s">
        <v>788</v>
      </c>
      <c r="D112" s="132" t="s">
        <v>212</v>
      </c>
      <c r="E112" s="133" t="s">
        <v>4047</v>
      </c>
      <c r="F112" s="134" t="s">
        <v>4048</v>
      </c>
      <c r="G112" s="135" t="s">
        <v>654</v>
      </c>
      <c r="H112" s="136">
        <v>3</v>
      </c>
      <c r="I112" s="137"/>
      <c r="J112" s="138">
        <f>ROUND(I112*H112,2)</f>
        <v>0</v>
      </c>
      <c r="K112" s="134" t="s">
        <v>19</v>
      </c>
      <c r="L112" s="33"/>
      <c r="M112" s="139" t="s">
        <v>19</v>
      </c>
      <c r="N112" s="140" t="s">
        <v>45</v>
      </c>
      <c r="P112" s="141">
        <f>O112*H112</f>
        <v>0</v>
      </c>
      <c r="Q112" s="141">
        <v>0</v>
      </c>
      <c r="R112" s="141">
        <f>Q112*H112</f>
        <v>0</v>
      </c>
      <c r="S112" s="141">
        <v>0</v>
      </c>
      <c r="T112" s="142">
        <f>S112*H112</f>
        <v>0</v>
      </c>
      <c r="AR112" s="143" t="s">
        <v>112</v>
      </c>
      <c r="AT112" s="143" t="s">
        <v>212</v>
      </c>
      <c r="AU112" s="143" t="s">
        <v>80</v>
      </c>
      <c r="AY112" s="18" t="s">
        <v>208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8" t="s">
        <v>80</v>
      </c>
      <c r="BK112" s="144">
        <f>ROUND(I112*H112,2)</f>
        <v>0</v>
      </c>
      <c r="BL112" s="18" t="s">
        <v>112</v>
      </c>
      <c r="BM112" s="143" t="s">
        <v>4049</v>
      </c>
    </row>
    <row r="113" spans="2:47" s="1" customFormat="1" ht="12">
      <c r="B113" s="33"/>
      <c r="D113" s="145" t="s">
        <v>218</v>
      </c>
      <c r="F113" s="146" t="s">
        <v>4048</v>
      </c>
      <c r="I113" s="147"/>
      <c r="L113" s="33"/>
      <c r="M113" s="148"/>
      <c r="T113" s="54"/>
      <c r="AT113" s="18" t="s">
        <v>218</v>
      </c>
      <c r="AU113" s="18" t="s">
        <v>80</v>
      </c>
    </row>
    <row r="114" spans="2:65" s="1" customFormat="1" ht="16.5" customHeight="1">
      <c r="B114" s="33"/>
      <c r="C114" s="132" t="s">
        <v>245</v>
      </c>
      <c r="D114" s="132" t="s">
        <v>212</v>
      </c>
      <c r="E114" s="133" t="s">
        <v>4050</v>
      </c>
      <c r="F114" s="134" t="s">
        <v>4051</v>
      </c>
      <c r="G114" s="135" t="s">
        <v>654</v>
      </c>
      <c r="H114" s="136">
        <v>3</v>
      </c>
      <c r="I114" s="137"/>
      <c r="J114" s="138">
        <f>ROUND(I114*H114,2)</f>
        <v>0</v>
      </c>
      <c r="K114" s="134" t="s">
        <v>19</v>
      </c>
      <c r="L114" s="33"/>
      <c r="M114" s="139" t="s">
        <v>19</v>
      </c>
      <c r="N114" s="140" t="s">
        <v>45</v>
      </c>
      <c r="P114" s="141">
        <f>O114*H114</f>
        <v>0</v>
      </c>
      <c r="Q114" s="141">
        <v>0</v>
      </c>
      <c r="R114" s="141">
        <f>Q114*H114</f>
        <v>0</v>
      </c>
      <c r="S114" s="141">
        <v>0</v>
      </c>
      <c r="T114" s="142">
        <f>S114*H114</f>
        <v>0</v>
      </c>
      <c r="AR114" s="143" t="s">
        <v>112</v>
      </c>
      <c r="AT114" s="143" t="s">
        <v>212</v>
      </c>
      <c r="AU114" s="143" t="s">
        <v>80</v>
      </c>
      <c r="AY114" s="18" t="s">
        <v>208</v>
      </c>
      <c r="BE114" s="144">
        <f>IF(N114="základní",J114,0)</f>
        <v>0</v>
      </c>
      <c r="BF114" s="144">
        <f>IF(N114="snížená",J114,0)</f>
        <v>0</v>
      </c>
      <c r="BG114" s="144">
        <f>IF(N114="zákl. přenesená",J114,0)</f>
        <v>0</v>
      </c>
      <c r="BH114" s="144">
        <f>IF(N114="sníž. přenesená",J114,0)</f>
        <v>0</v>
      </c>
      <c r="BI114" s="144">
        <f>IF(N114="nulová",J114,0)</f>
        <v>0</v>
      </c>
      <c r="BJ114" s="18" t="s">
        <v>80</v>
      </c>
      <c r="BK114" s="144">
        <f>ROUND(I114*H114,2)</f>
        <v>0</v>
      </c>
      <c r="BL114" s="18" t="s">
        <v>112</v>
      </c>
      <c r="BM114" s="143" t="s">
        <v>4052</v>
      </c>
    </row>
    <row r="115" spans="2:47" s="1" customFormat="1" ht="12">
      <c r="B115" s="33"/>
      <c r="D115" s="145" t="s">
        <v>218</v>
      </c>
      <c r="F115" s="146" t="s">
        <v>4051</v>
      </c>
      <c r="I115" s="147"/>
      <c r="L115" s="33"/>
      <c r="M115" s="148"/>
      <c r="T115" s="54"/>
      <c r="AT115" s="18" t="s">
        <v>218</v>
      </c>
      <c r="AU115" s="18" t="s">
        <v>80</v>
      </c>
    </row>
    <row r="116" spans="2:63" s="11" customFormat="1" ht="25.9" customHeight="1">
      <c r="B116" s="120"/>
      <c r="D116" s="121" t="s">
        <v>73</v>
      </c>
      <c r="E116" s="122" t="s">
        <v>650</v>
      </c>
      <c r="F116" s="122" t="s">
        <v>4053</v>
      </c>
      <c r="I116" s="123"/>
      <c r="J116" s="124">
        <f>BK116</f>
        <v>0</v>
      </c>
      <c r="L116" s="120"/>
      <c r="M116" s="125"/>
      <c r="P116" s="126">
        <f>SUM(P117:P180)</f>
        <v>0</v>
      </c>
      <c r="R116" s="126">
        <f>SUM(R117:R180)</f>
        <v>0</v>
      </c>
      <c r="T116" s="127">
        <f>SUM(T117:T180)</f>
        <v>0</v>
      </c>
      <c r="AR116" s="121" t="s">
        <v>80</v>
      </c>
      <c r="AT116" s="128" t="s">
        <v>73</v>
      </c>
      <c r="AU116" s="128" t="s">
        <v>74</v>
      </c>
      <c r="AY116" s="121" t="s">
        <v>208</v>
      </c>
      <c r="BK116" s="129">
        <f>SUM(BK117:BK180)</f>
        <v>0</v>
      </c>
    </row>
    <row r="117" spans="2:65" s="1" customFormat="1" ht="16.5" customHeight="1">
      <c r="B117" s="33"/>
      <c r="C117" s="132" t="s">
        <v>273</v>
      </c>
      <c r="D117" s="132" t="s">
        <v>212</v>
      </c>
      <c r="E117" s="133" t="s">
        <v>4054</v>
      </c>
      <c r="F117" s="134" t="s">
        <v>4055</v>
      </c>
      <c r="G117" s="135" t="s">
        <v>654</v>
      </c>
      <c r="H117" s="136">
        <v>7</v>
      </c>
      <c r="I117" s="137"/>
      <c r="J117" s="138">
        <f>ROUND(I117*H117,2)</f>
        <v>0</v>
      </c>
      <c r="K117" s="134" t="s">
        <v>19</v>
      </c>
      <c r="L117" s="33"/>
      <c r="M117" s="139" t="s">
        <v>19</v>
      </c>
      <c r="N117" s="140" t="s">
        <v>45</v>
      </c>
      <c r="P117" s="141">
        <f>O117*H117</f>
        <v>0</v>
      </c>
      <c r="Q117" s="141">
        <v>0</v>
      </c>
      <c r="R117" s="141">
        <f>Q117*H117</f>
        <v>0</v>
      </c>
      <c r="S117" s="141">
        <v>0</v>
      </c>
      <c r="T117" s="142">
        <f>S117*H117</f>
        <v>0</v>
      </c>
      <c r="AR117" s="143" t="s">
        <v>112</v>
      </c>
      <c r="AT117" s="143" t="s">
        <v>212</v>
      </c>
      <c r="AU117" s="143" t="s">
        <v>80</v>
      </c>
      <c r="AY117" s="18" t="s">
        <v>208</v>
      </c>
      <c r="BE117" s="144">
        <f>IF(N117="základní",J117,0)</f>
        <v>0</v>
      </c>
      <c r="BF117" s="144">
        <f>IF(N117="snížená",J117,0)</f>
        <v>0</v>
      </c>
      <c r="BG117" s="144">
        <f>IF(N117="zákl. přenesená",J117,0)</f>
        <v>0</v>
      </c>
      <c r="BH117" s="144">
        <f>IF(N117="sníž. přenesená",J117,0)</f>
        <v>0</v>
      </c>
      <c r="BI117" s="144">
        <f>IF(N117="nulová",J117,0)</f>
        <v>0</v>
      </c>
      <c r="BJ117" s="18" t="s">
        <v>80</v>
      </c>
      <c r="BK117" s="144">
        <f>ROUND(I117*H117,2)</f>
        <v>0</v>
      </c>
      <c r="BL117" s="18" t="s">
        <v>112</v>
      </c>
      <c r="BM117" s="143" t="s">
        <v>4056</v>
      </c>
    </row>
    <row r="118" spans="2:47" s="1" customFormat="1" ht="12">
      <c r="B118" s="33"/>
      <c r="D118" s="145" t="s">
        <v>218</v>
      </c>
      <c r="F118" s="146" t="s">
        <v>4055</v>
      </c>
      <c r="I118" s="147"/>
      <c r="L118" s="33"/>
      <c r="M118" s="148"/>
      <c r="T118" s="54"/>
      <c r="AT118" s="18" t="s">
        <v>218</v>
      </c>
      <c r="AU118" s="18" t="s">
        <v>80</v>
      </c>
    </row>
    <row r="119" spans="2:65" s="1" customFormat="1" ht="16.5" customHeight="1">
      <c r="B119" s="33"/>
      <c r="C119" s="132" t="s">
        <v>807</v>
      </c>
      <c r="D119" s="132" t="s">
        <v>212</v>
      </c>
      <c r="E119" s="133" t="s">
        <v>4057</v>
      </c>
      <c r="F119" s="134" t="s">
        <v>4058</v>
      </c>
      <c r="G119" s="135" t="s">
        <v>654</v>
      </c>
      <c r="H119" s="136">
        <v>5</v>
      </c>
      <c r="I119" s="137"/>
      <c r="J119" s="138">
        <f>ROUND(I119*H119,2)</f>
        <v>0</v>
      </c>
      <c r="K119" s="134" t="s">
        <v>19</v>
      </c>
      <c r="L119" s="33"/>
      <c r="M119" s="139" t="s">
        <v>19</v>
      </c>
      <c r="N119" s="140" t="s">
        <v>45</v>
      </c>
      <c r="P119" s="141">
        <f>O119*H119</f>
        <v>0</v>
      </c>
      <c r="Q119" s="141">
        <v>0</v>
      </c>
      <c r="R119" s="141">
        <f>Q119*H119</f>
        <v>0</v>
      </c>
      <c r="S119" s="141">
        <v>0</v>
      </c>
      <c r="T119" s="142">
        <f>S119*H119</f>
        <v>0</v>
      </c>
      <c r="AR119" s="143" t="s">
        <v>112</v>
      </c>
      <c r="AT119" s="143" t="s">
        <v>212</v>
      </c>
      <c r="AU119" s="143" t="s">
        <v>80</v>
      </c>
      <c r="AY119" s="18" t="s">
        <v>208</v>
      </c>
      <c r="BE119" s="144">
        <f>IF(N119="základní",J119,0)</f>
        <v>0</v>
      </c>
      <c r="BF119" s="144">
        <f>IF(N119="snížená",J119,0)</f>
        <v>0</v>
      </c>
      <c r="BG119" s="144">
        <f>IF(N119="zákl. přenesená",J119,0)</f>
        <v>0</v>
      </c>
      <c r="BH119" s="144">
        <f>IF(N119="sníž. přenesená",J119,0)</f>
        <v>0</v>
      </c>
      <c r="BI119" s="144">
        <f>IF(N119="nulová",J119,0)</f>
        <v>0</v>
      </c>
      <c r="BJ119" s="18" t="s">
        <v>80</v>
      </c>
      <c r="BK119" s="144">
        <f>ROUND(I119*H119,2)</f>
        <v>0</v>
      </c>
      <c r="BL119" s="18" t="s">
        <v>112</v>
      </c>
      <c r="BM119" s="143" t="s">
        <v>4059</v>
      </c>
    </row>
    <row r="120" spans="2:47" s="1" customFormat="1" ht="12">
      <c r="B120" s="33"/>
      <c r="D120" s="145" t="s">
        <v>218</v>
      </c>
      <c r="F120" s="146" t="s">
        <v>4058</v>
      </c>
      <c r="I120" s="147"/>
      <c r="L120" s="33"/>
      <c r="M120" s="148"/>
      <c r="T120" s="54"/>
      <c r="AT120" s="18" t="s">
        <v>218</v>
      </c>
      <c r="AU120" s="18" t="s">
        <v>80</v>
      </c>
    </row>
    <row r="121" spans="2:65" s="1" customFormat="1" ht="16.5" customHeight="1">
      <c r="B121" s="33"/>
      <c r="C121" s="132" t="s">
        <v>646</v>
      </c>
      <c r="D121" s="132" t="s">
        <v>212</v>
      </c>
      <c r="E121" s="133" t="s">
        <v>4060</v>
      </c>
      <c r="F121" s="134" t="s">
        <v>4061</v>
      </c>
      <c r="G121" s="135" t="s">
        <v>654</v>
      </c>
      <c r="H121" s="136">
        <v>2</v>
      </c>
      <c r="I121" s="137"/>
      <c r="J121" s="138">
        <f>ROUND(I121*H121,2)</f>
        <v>0</v>
      </c>
      <c r="K121" s="134" t="s">
        <v>19</v>
      </c>
      <c r="L121" s="33"/>
      <c r="M121" s="139" t="s">
        <v>19</v>
      </c>
      <c r="N121" s="140" t="s">
        <v>45</v>
      </c>
      <c r="P121" s="141">
        <f>O121*H121</f>
        <v>0</v>
      </c>
      <c r="Q121" s="141">
        <v>0</v>
      </c>
      <c r="R121" s="141">
        <f>Q121*H121</f>
        <v>0</v>
      </c>
      <c r="S121" s="141">
        <v>0</v>
      </c>
      <c r="T121" s="142">
        <f>S121*H121</f>
        <v>0</v>
      </c>
      <c r="AR121" s="143" t="s">
        <v>112</v>
      </c>
      <c r="AT121" s="143" t="s">
        <v>212</v>
      </c>
      <c r="AU121" s="143" t="s">
        <v>80</v>
      </c>
      <c r="AY121" s="18" t="s">
        <v>208</v>
      </c>
      <c r="BE121" s="144">
        <f>IF(N121="základní",J121,0)</f>
        <v>0</v>
      </c>
      <c r="BF121" s="144">
        <f>IF(N121="snížená",J121,0)</f>
        <v>0</v>
      </c>
      <c r="BG121" s="144">
        <f>IF(N121="zákl. přenesená",J121,0)</f>
        <v>0</v>
      </c>
      <c r="BH121" s="144">
        <f>IF(N121="sníž. přenesená",J121,0)</f>
        <v>0</v>
      </c>
      <c r="BI121" s="144">
        <f>IF(N121="nulová",J121,0)</f>
        <v>0</v>
      </c>
      <c r="BJ121" s="18" t="s">
        <v>80</v>
      </c>
      <c r="BK121" s="144">
        <f>ROUND(I121*H121,2)</f>
        <v>0</v>
      </c>
      <c r="BL121" s="18" t="s">
        <v>112</v>
      </c>
      <c r="BM121" s="143" t="s">
        <v>4062</v>
      </c>
    </row>
    <row r="122" spans="2:47" s="1" customFormat="1" ht="12">
      <c r="B122" s="33"/>
      <c r="D122" s="145" t="s">
        <v>218</v>
      </c>
      <c r="F122" s="146" t="s">
        <v>4061</v>
      </c>
      <c r="I122" s="147"/>
      <c r="L122" s="33"/>
      <c r="M122" s="148"/>
      <c r="T122" s="54"/>
      <c r="AT122" s="18" t="s">
        <v>218</v>
      </c>
      <c r="AU122" s="18" t="s">
        <v>80</v>
      </c>
    </row>
    <row r="123" spans="2:65" s="1" customFormat="1" ht="16.5" customHeight="1">
      <c r="B123" s="33"/>
      <c r="C123" s="132" t="s">
        <v>8</v>
      </c>
      <c r="D123" s="132" t="s">
        <v>212</v>
      </c>
      <c r="E123" s="133" t="s">
        <v>4063</v>
      </c>
      <c r="F123" s="134" t="s">
        <v>4064</v>
      </c>
      <c r="G123" s="135" t="s">
        <v>654</v>
      </c>
      <c r="H123" s="136">
        <v>2</v>
      </c>
      <c r="I123" s="137"/>
      <c r="J123" s="138">
        <f>ROUND(I123*H123,2)</f>
        <v>0</v>
      </c>
      <c r="K123" s="134" t="s">
        <v>19</v>
      </c>
      <c r="L123" s="33"/>
      <c r="M123" s="139" t="s">
        <v>19</v>
      </c>
      <c r="N123" s="140" t="s">
        <v>45</v>
      </c>
      <c r="P123" s="141">
        <f>O123*H123</f>
        <v>0</v>
      </c>
      <c r="Q123" s="141">
        <v>0</v>
      </c>
      <c r="R123" s="141">
        <f>Q123*H123</f>
        <v>0</v>
      </c>
      <c r="S123" s="141">
        <v>0</v>
      </c>
      <c r="T123" s="142">
        <f>S123*H123</f>
        <v>0</v>
      </c>
      <c r="AR123" s="143" t="s">
        <v>112</v>
      </c>
      <c r="AT123" s="143" t="s">
        <v>212</v>
      </c>
      <c r="AU123" s="143" t="s">
        <v>80</v>
      </c>
      <c r="AY123" s="18" t="s">
        <v>208</v>
      </c>
      <c r="BE123" s="144">
        <f>IF(N123="základní",J123,0)</f>
        <v>0</v>
      </c>
      <c r="BF123" s="144">
        <f>IF(N123="snížená",J123,0)</f>
        <v>0</v>
      </c>
      <c r="BG123" s="144">
        <f>IF(N123="zákl. přenesená",J123,0)</f>
        <v>0</v>
      </c>
      <c r="BH123" s="144">
        <f>IF(N123="sníž. přenesená",J123,0)</f>
        <v>0</v>
      </c>
      <c r="BI123" s="144">
        <f>IF(N123="nulová",J123,0)</f>
        <v>0</v>
      </c>
      <c r="BJ123" s="18" t="s">
        <v>80</v>
      </c>
      <c r="BK123" s="144">
        <f>ROUND(I123*H123,2)</f>
        <v>0</v>
      </c>
      <c r="BL123" s="18" t="s">
        <v>112</v>
      </c>
      <c r="BM123" s="143" t="s">
        <v>4065</v>
      </c>
    </row>
    <row r="124" spans="2:47" s="1" customFormat="1" ht="12">
      <c r="B124" s="33"/>
      <c r="D124" s="145" t="s">
        <v>218</v>
      </c>
      <c r="F124" s="146" t="s">
        <v>4064</v>
      </c>
      <c r="I124" s="147"/>
      <c r="L124" s="33"/>
      <c r="M124" s="148"/>
      <c r="T124" s="54"/>
      <c r="AT124" s="18" t="s">
        <v>218</v>
      </c>
      <c r="AU124" s="18" t="s">
        <v>80</v>
      </c>
    </row>
    <row r="125" spans="2:65" s="1" customFormat="1" ht="16.5" customHeight="1">
      <c r="B125" s="33"/>
      <c r="C125" s="132" t="s">
        <v>829</v>
      </c>
      <c r="D125" s="132" t="s">
        <v>212</v>
      </c>
      <c r="E125" s="133" t="s">
        <v>4066</v>
      </c>
      <c r="F125" s="134" t="s">
        <v>4067</v>
      </c>
      <c r="G125" s="135" t="s">
        <v>236</v>
      </c>
      <c r="H125" s="136">
        <v>4</v>
      </c>
      <c r="I125" s="137"/>
      <c r="J125" s="138">
        <f>ROUND(I125*H125,2)</f>
        <v>0</v>
      </c>
      <c r="K125" s="134" t="s">
        <v>19</v>
      </c>
      <c r="L125" s="33"/>
      <c r="M125" s="139" t="s">
        <v>19</v>
      </c>
      <c r="N125" s="140" t="s">
        <v>45</v>
      </c>
      <c r="P125" s="141">
        <f>O125*H125</f>
        <v>0</v>
      </c>
      <c r="Q125" s="141">
        <v>0</v>
      </c>
      <c r="R125" s="141">
        <f>Q125*H125</f>
        <v>0</v>
      </c>
      <c r="S125" s="141">
        <v>0</v>
      </c>
      <c r="T125" s="142">
        <f>S125*H125</f>
        <v>0</v>
      </c>
      <c r="AR125" s="143" t="s">
        <v>112</v>
      </c>
      <c r="AT125" s="143" t="s">
        <v>212</v>
      </c>
      <c r="AU125" s="143" t="s">
        <v>80</v>
      </c>
      <c r="AY125" s="18" t="s">
        <v>208</v>
      </c>
      <c r="BE125" s="144">
        <f>IF(N125="základní",J125,0)</f>
        <v>0</v>
      </c>
      <c r="BF125" s="144">
        <f>IF(N125="snížená",J125,0)</f>
        <v>0</v>
      </c>
      <c r="BG125" s="144">
        <f>IF(N125="zákl. přenesená",J125,0)</f>
        <v>0</v>
      </c>
      <c r="BH125" s="144">
        <f>IF(N125="sníž. přenesená",J125,0)</f>
        <v>0</v>
      </c>
      <c r="BI125" s="144">
        <f>IF(N125="nulová",J125,0)</f>
        <v>0</v>
      </c>
      <c r="BJ125" s="18" t="s">
        <v>80</v>
      </c>
      <c r="BK125" s="144">
        <f>ROUND(I125*H125,2)</f>
        <v>0</v>
      </c>
      <c r="BL125" s="18" t="s">
        <v>112</v>
      </c>
      <c r="BM125" s="143" t="s">
        <v>4068</v>
      </c>
    </row>
    <row r="126" spans="2:47" s="1" customFormat="1" ht="12">
      <c r="B126" s="33"/>
      <c r="D126" s="145" t="s">
        <v>218</v>
      </c>
      <c r="F126" s="146" t="s">
        <v>4067</v>
      </c>
      <c r="I126" s="147"/>
      <c r="L126" s="33"/>
      <c r="M126" s="148"/>
      <c r="T126" s="54"/>
      <c r="AT126" s="18" t="s">
        <v>218</v>
      </c>
      <c r="AU126" s="18" t="s">
        <v>80</v>
      </c>
    </row>
    <row r="127" spans="2:65" s="1" customFormat="1" ht="16.5" customHeight="1">
      <c r="B127" s="33"/>
      <c r="C127" s="132" t="s">
        <v>837</v>
      </c>
      <c r="D127" s="132" t="s">
        <v>212</v>
      </c>
      <c r="E127" s="133" t="s">
        <v>4069</v>
      </c>
      <c r="F127" s="134" t="s">
        <v>4070</v>
      </c>
      <c r="G127" s="135" t="s">
        <v>236</v>
      </c>
      <c r="H127" s="136">
        <v>3</v>
      </c>
      <c r="I127" s="137"/>
      <c r="J127" s="138">
        <f>ROUND(I127*H127,2)</f>
        <v>0</v>
      </c>
      <c r="K127" s="134" t="s">
        <v>19</v>
      </c>
      <c r="L127" s="33"/>
      <c r="M127" s="139" t="s">
        <v>19</v>
      </c>
      <c r="N127" s="140" t="s">
        <v>45</v>
      </c>
      <c r="P127" s="141">
        <f>O127*H127</f>
        <v>0</v>
      </c>
      <c r="Q127" s="141">
        <v>0</v>
      </c>
      <c r="R127" s="141">
        <f>Q127*H127</f>
        <v>0</v>
      </c>
      <c r="S127" s="141">
        <v>0</v>
      </c>
      <c r="T127" s="142">
        <f>S127*H127</f>
        <v>0</v>
      </c>
      <c r="AR127" s="143" t="s">
        <v>112</v>
      </c>
      <c r="AT127" s="143" t="s">
        <v>212</v>
      </c>
      <c r="AU127" s="143" t="s">
        <v>80</v>
      </c>
      <c r="AY127" s="18" t="s">
        <v>208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8" t="s">
        <v>80</v>
      </c>
      <c r="BK127" s="144">
        <f>ROUND(I127*H127,2)</f>
        <v>0</v>
      </c>
      <c r="BL127" s="18" t="s">
        <v>112</v>
      </c>
      <c r="BM127" s="143" t="s">
        <v>4071</v>
      </c>
    </row>
    <row r="128" spans="2:47" s="1" customFormat="1" ht="12">
      <c r="B128" s="33"/>
      <c r="D128" s="145" t="s">
        <v>218</v>
      </c>
      <c r="F128" s="146" t="s">
        <v>4070</v>
      </c>
      <c r="I128" s="147"/>
      <c r="L128" s="33"/>
      <c r="M128" s="148"/>
      <c r="T128" s="54"/>
      <c r="AT128" s="18" t="s">
        <v>218</v>
      </c>
      <c r="AU128" s="18" t="s">
        <v>80</v>
      </c>
    </row>
    <row r="129" spans="2:65" s="1" customFormat="1" ht="16.5" customHeight="1">
      <c r="B129" s="33"/>
      <c r="C129" s="132" t="s">
        <v>679</v>
      </c>
      <c r="D129" s="132" t="s">
        <v>212</v>
      </c>
      <c r="E129" s="133" t="s">
        <v>4072</v>
      </c>
      <c r="F129" s="134" t="s">
        <v>4073</v>
      </c>
      <c r="G129" s="135" t="s">
        <v>236</v>
      </c>
      <c r="H129" s="136">
        <v>25</v>
      </c>
      <c r="I129" s="137"/>
      <c r="J129" s="138">
        <f>ROUND(I129*H129,2)</f>
        <v>0</v>
      </c>
      <c r="K129" s="134" t="s">
        <v>19</v>
      </c>
      <c r="L129" s="33"/>
      <c r="M129" s="139" t="s">
        <v>19</v>
      </c>
      <c r="N129" s="140" t="s">
        <v>45</v>
      </c>
      <c r="P129" s="141">
        <f>O129*H129</f>
        <v>0</v>
      </c>
      <c r="Q129" s="141">
        <v>0</v>
      </c>
      <c r="R129" s="141">
        <f>Q129*H129</f>
        <v>0</v>
      </c>
      <c r="S129" s="141">
        <v>0</v>
      </c>
      <c r="T129" s="142">
        <f>S129*H129</f>
        <v>0</v>
      </c>
      <c r="AR129" s="143" t="s">
        <v>112</v>
      </c>
      <c r="AT129" s="143" t="s">
        <v>212</v>
      </c>
      <c r="AU129" s="143" t="s">
        <v>80</v>
      </c>
      <c r="AY129" s="18" t="s">
        <v>208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18" t="s">
        <v>80</v>
      </c>
      <c r="BK129" s="144">
        <f>ROUND(I129*H129,2)</f>
        <v>0</v>
      </c>
      <c r="BL129" s="18" t="s">
        <v>112</v>
      </c>
      <c r="BM129" s="143" t="s">
        <v>4074</v>
      </c>
    </row>
    <row r="130" spans="2:47" s="1" customFormat="1" ht="12">
      <c r="B130" s="33"/>
      <c r="D130" s="145" t="s">
        <v>218</v>
      </c>
      <c r="F130" s="146" t="s">
        <v>4073</v>
      </c>
      <c r="I130" s="147"/>
      <c r="L130" s="33"/>
      <c r="M130" s="148"/>
      <c r="T130" s="54"/>
      <c r="AT130" s="18" t="s">
        <v>218</v>
      </c>
      <c r="AU130" s="18" t="s">
        <v>80</v>
      </c>
    </row>
    <row r="131" spans="2:65" s="1" customFormat="1" ht="16.5" customHeight="1">
      <c r="B131" s="33"/>
      <c r="C131" s="132" t="s">
        <v>297</v>
      </c>
      <c r="D131" s="132" t="s">
        <v>212</v>
      </c>
      <c r="E131" s="133" t="s">
        <v>4075</v>
      </c>
      <c r="F131" s="134" t="s">
        <v>4076</v>
      </c>
      <c r="G131" s="135" t="s">
        <v>236</v>
      </c>
      <c r="H131" s="136">
        <v>13</v>
      </c>
      <c r="I131" s="137"/>
      <c r="J131" s="138">
        <f>ROUND(I131*H131,2)</f>
        <v>0</v>
      </c>
      <c r="K131" s="134" t="s">
        <v>19</v>
      </c>
      <c r="L131" s="33"/>
      <c r="M131" s="139" t="s">
        <v>19</v>
      </c>
      <c r="N131" s="140" t="s">
        <v>45</v>
      </c>
      <c r="P131" s="141">
        <f>O131*H131</f>
        <v>0</v>
      </c>
      <c r="Q131" s="141">
        <v>0</v>
      </c>
      <c r="R131" s="141">
        <f>Q131*H131</f>
        <v>0</v>
      </c>
      <c r="S131" s="141">
        <v>0</v>
      </c>
      <c r="T131" s="142">
        <f>S131*H131</f>
        <v>0</v>
      </c>
      <c r="AR131" s="143" t="s">
        <v>112</v>
      </c>
      <c r="AT131" s="143" t="s">
        <v>212</v>
      </c>
      <c r="AU131" s="143" t="s">
        <v>80</v>
      </c>
      <c r="AY131" s="18" t="s">
        <v>208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8" t="s">
        <v>80</v>
      </c>
      <c r="BK131" s="144">
        <f>ROUND(I131*H131,2)</f>
        <v>0</v>
      </c>
      <c r="BL131" s="18" t="s">
        <v>112</v>
      </c>
      <c r="BM131" s="143" t="s">
        <v>4077</v>
      </c>
    </row>
    <row r="132" spans="2:47" s="1" customFormat="1" ht="12">
      <c r="B132" s="33"/>
      <c r="D132" s="145" t="s">
        <v>218</v>
      </c>
      <c r="F132" s="146" t="s">
        <v>4076</v>
      </c>
      <c r="I132" s="147"/>
      <c r="L132" s="33"/>
      <c r="M132" s="148"/>
      <c r="T132" s="54"/>
      <c r="AT132" s="18" t="s">
        <v>218</v>
      </c>
      <c r="AU132" s="18" t="s">
        <v>80</v>
      </c>
    </row>
    <row r="133" spans="2:65" s="1" customFormat="1" ht="16.5" customHeight="1">
      <c r="B133" s="33"/>
      <c r="C133" s="132" t="s">
        <v>741</v>
      </c>
      <c r="D133" s="132" t="s">
        <v>212</v>
      </c>
      <c r="E133" s="133" t="s">
        <v>4078</v>
      </c>
      <c r="F133" s="134" t="s">
        <v>4079</v>
      </c>
      <c r="G133" s="135" t="s">
        <v>236</v>
      </c>
      <c r="H133" s="136">
        <v>15</v>
      </c>
      <c r="I133" s="137"/>
      <c r="J133" s="138">
        <f>ROUND(I133*H133,2)</f>
        <v>0</v>
      </c>
      <c r="K133" s="134" t="s">
        <v>19</v>
      </c>
      <c r="L133" s="33"/>
      <c r="M133" s="139" t="s">
        <v>19</v>
      </c>
      <c r="N133" s="140" t="s">
        <v>45</v>
      </c>
      <c r="P133" s="141">
        <f>O133*H133</f>
        <v>0</v>
      </c>
      <c r="Q133" s="141">
        <v>0</v>
      </c>
      <c r="R133" s="141">
        <f>Q133*H133</f>
        <v>0</v>
      </c>
      <c r="S133" s="141">
        <v>0</v>
      </c>
      <c r="T133" s="142">
        <f>S133*H133</f>
        <v>0</v>
      </c>
      <c r="AR133" s="143" t="s">
        <v>112</v>
      </c>
      <c r="AT133" s="143" t="s">
        <v>212</v>
      </c>
      <c r="AU133" s="143" t="s">
        <v>80</v>
      </c>
      <c r="AY133" s="18" t="s">
        <v>208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8" t="s">
        <v>80</v>
      </c>
      <c r="BK133" s="144">
        <f>ROUND(I133*H133,2)</f>
        <v>0</v>
      </c>
      <c r="BL133" s="18" t="s">
        <v>112</v>
      </c>
      <c r="BM133" s="143" t="s">
        <v>4080</v>
      </c>
    </row>
    <row r="134" spans="2:47" s="1" customFormat="1" ht="12">
      <c r="B134" s="33"/>
      <c r="D134" s="145" t="s">
        <v>218</v>
      </c>
      <c r="F134" s="146" t="s">
        <v>4079</v>
      </c>
      <c r="I134" s="147"/>
      <c r="L134" s="33"/>
      <c r="M134" s="148"/>
      <c r="T134" s="54"/>
      <c r="AT134" s="18" t="s">
        <v>218</v>
      </c>
      <c r="AU134" s="18" t="s">
        <v>80</v>
      </c>
    </row>
    <row r="135" spans="2:65" s="1" customFormat="1" ht="16.5" customHeight="1">
      <c r="B135" s="33"/>
      <c r="C135" s="132" t="s">
        <v>913</v>
      </c>
      <c r="D135" s="132" t="s">
        <v>212</v>
      </c>
      <c r="E135" s="133" t="s">
        <v>4081</v>
      </c>
      <c r="F135" s="134" t="s">
        <v>4082</v>
      </c>
      <c r="G135" s="135" t="s">
        <v>654</v>
      </c>
      <c r="H135" s="136">
        <v>2</v>
      </c>
      <c r="I135" s="137"/>
      <c r="J135" s="138">
        <f>ROUND(I135*H135,2)</f>
        <v>0</v>
      </c>
      <c r="K135" s="134" t="s">
        <v>19</v>
      </c>
      <c r="L135" s="33"/>
      <c r="M135" s="139" t="s">
        <v>19</v>
      </c>
      <c r="N135" s="140" t="s">
        <v>45</v>
      </c>
      <c r="P135" s="141">
        <f>O135*H135</f>
        <v>0</v>
      </c>
      <c r="Q135" s="141">
        <v>0</v>
      </c>
      <c r="R135" s="141">
        <f>Q135*H135</f>
        <v>0</v>
      </c>
      <c r="S135" s="141">
        <v>0</v>
      </c>
      <c r="T135" s="142">
        <f>S135*H135</f>
        <v>0</v>
      </c>
      <c r="AR135" s="143" t="s">
        <v>112</v>
      </c>
      <c r="AT135" s="143" t="s">
        <v>212</v>
      </c>
      <c r="AU135" s="143" t="s">
        <v>80</v>
      </c>
      <c r="AY135" s="18" t="s">
        <v>208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8" t="s">
        <v>80</v>
      </c>
      <c r="BK135" s="144">
        <f>ROUND(I135*H135,2)</f>
        <v>0</v>
      </c>
      <c r="BL135" s="18" t="s">
        <v>112</v>
      </c>
      <c r="BM135" s="143" t="s">
        <v>4083</v>
      </c>
    </row>
    <row r="136" spans="2:47" s="1" customFormat="1" ht="12">
      <c r="B136" s="33"/>
      <c r="D136" s="145" t="s">
        <v>218</v>
      </c>
      <c r="F136" s="146" t="s">
        <v>4082</v>
      </c>
      <c r="I136" s="147"/>
      <c r="L136" s="33"/>
      <c r="M136" s="148"/>
      <c r="T136" s="54"/>
      <c r="AT136" s="18" t="s">
        <v>218</v>
      </c>
      <c r="AU136" s="18" t="s">
        <v>80</v>
      </c>
    </row>
    <row r="137" spans="2:65" s="1" customFormat="1" ht="16.5" customHeight="1">
      <c r="B137" s="33"/>
      <c r="C137" s="132" t="s">
        <v>1220</v>
      </c>
      <c r="D137" s="132" t="s">
        <v>212</v>
      </c>
      <c r="E137" s="133" t="s">
        <v>4084</v>
      </c>
      <c r="F137" s="134" t="s">
        <v>4085</v>
      </c>
      <c r="G137" s="135" t="s">
        <v>654</v>
      </c>
      <c r="H137" s="136">
        <v>3</v>
      </c>
      <c r="I137" s="137"/>
      <c r="J137" s="138">
        <f>ROUND(I137*H137,2)</f>
        <v>0</v>
      </c>
      <c r="K137" s="134" t="s">
        <v>19</v>
      </c>
      <c r="L137" s="33"/>
      <c r="M137" s="139" t="s">
        <v>19</v>
      </c>
      <c r="N137" s="140" t="s">
        <v>45</v>
      </c>
      <c r="P137" s="141">
        <f>O137*H137</f>
        <v>0</v>
      </c>
      <c r="Q137" s="141">
        <v>0</v>
      </c>
      <c r="R137" s="141">
        <f>Q137*H137</f>
        <v>0</v>
      </c>
      <c r="S137" s="141">
        <v>0</v>
      </c>
      <c r="T137" s="142">
        <f>S137*H137</f>
        <v>0</v>
      </c>
      <c r="AR137" s="143" t="s">
        <v>112</v>
      </c>
      <c r="AT137" s="143" t="s">
        <v>212</v>
      </c>
      <c r="AU137" s="143" t="s">
        <v>80</v>
      </c>
      <c r="AY137" s="18" t="s">
        <v>208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8" t="s">
        <v>80</v>
      </c>
      <c r="BK137" s="144">
        <f>ROUND(I137*H137,2)</f>
        <v>0</v>
      </c>
      <c r="BL137" s="18" t="s">
        <v>112</v>
      </c>
      <c r="BM137" s="143" t="s">
        <v>4086</v>
      </c>
    </row>
    <row r="138" spans="2:47" s="1" customFormat="1" ht="12">
      <c r="B138" s="33"/>
      <c r="D138" s="145" t="s">
        <v>218</v>
      </c>
      <c r="F138" s="146" t="s">
        <v>4085</v>
      </c>
      <c r="I138" s="147"/>
      <c r="L138" s="33"/>
      <c r="M138" s="148"/>
      <c r="T138" s="54"/>
      <c r="AT138" s="18" t="s">
        <v>218</v>
      </c>
      <c r="AU138" s="18" t="s">
        <v>80</v>
      </c>
    </row>
    <row r="139" spans="2:65" s="1" customFormat="1" ht="16.5" customHeight="1">
      <c r="B139" s="33"/>
      <c r="C139" s="132" t="s">
        <v>649</v>
      </c>
      <c r="D139" s="132" t="s">
        <v>212</v>
      </c>
      <c r="E139" s="133" t="s">
        <v>4087</v>
      </c>
      <c r="F139" s="134" t="s">
        <v>4088</v>
      </c>
      <c r="G139" s="135" t="s">
        <v>654</v>
      </c>
      <c r="H139" s="136">
        <v>8</v>
      </c>
      <c r="I139" s="137"/>
      <c r="J139" s="138">
        <f>ROUND(I139*H139,2)</f>
        <v>0</v>
      </c>
      <c r="K139" s="134" t="s">
        <v>19</v>
      </c>
      <c r="L139" s="33"/>
      <c r="M139" s="139" t="s">
        <v>19</v>
      </c>
      <c r="N139" s="140" t="s">
        <v>45</v>
      </c>
      <c r="P139" s="141">
        <f>O139*H139</f>
        <v>0</v>
      </c>
      <c r="Q139" s="141">
        <v>0</v>
      </c>
      <c r="R139" s="141">
        <f>Q139*H139</f>
        <v>0</v>
      </c>
      <c r="S139" s="141">
        <v>0</v>
      </c>
      <c r="T139" s="142">
        <f>S139*H139</f>
        <v>0</v>
      </c>
      <c r="AR139" s="143" t="s">
        <v>112</v>
      </c>
      <c r="AT139" s="143" t="s">
        <v>212</v>
      </c>
      <c r="AU139" s="143" t="s">
        <v>80</v>
      </c>
      <c r="AY139" s="18" t="s">
        <v>208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8" t="s">
        <v>80</v>
      </c>
      <c r="BK139" s="144">
        <f>ROUND(I139*H139,2)</f>
        <v>0</v>
      </c>
      <c r="BL139" s="18" t="s">
        <v>112</v>
      </c>
      <c r="BM139" s="143" t="s">
        <v>4089</v>
      </c>
    </row>
    <row r="140" spans="2:47" s="1" customFormat="1" ht="12">
      <c r="B140" s="33"/>
      <c r="D140" s="145" t="s">
        <v>218</v>
      </c>
      <c r="F140" s="146" t="s">
        <v>4088</v>
      </c>
      <c r="I140" s="147"/>
      <c r="L140" s="33"/>
      <c r="M140" s="148"/>
      <c r="T140" s="54"/>
      <c r="AT140" s="18" t="s">
        <v>218</v>
      </c>
      <c r="AU140" s="18" t="s">
        <v>80</v>
      </c>
    </row>
    <row r="141" spans="2:65" s="1" customFormat="1" ht="16.5" customHeight="1">
      <c r="B141" s="33"/>
      <c r="C141" s="132" t="s">
        <v>7</v>
      </c>
      <c r="D141" s="132" t="s">
        <v>212</v>
      </c>
      <c r="E141" s="133" t="s">
        <v>4090</v>
      </c>
      <c r="F141" s="134" t="s">
        <v>4091</v>
      </c>
      <c r="G141" s="135" t="s">
        <v>654</v>
      </c>
      <c r="H141" s="136">
        <v>2</v>
      </c>
      <c r="I141" s="137"/>
      <c r="J141" s="138">
        <f>ROUND(I141*H141,2)</f>
        <v>0</v>
      </c>
      <c r="K141" s="134" t="s">
        <v>19</v>
      </c>
      <c r="L141" s="33"/>
      <c r="M141" s="139" t="s">
        <v>19</v>
      </c>
      <c r="N141" s="140" t="s">
        <v>45</v>
      </c>
      <c r="P141" s="141">
        <f>O141*H141</f>
        <v>0</v>
      </c>
      <c r="Q141" s="141">
        <v>0</v>
      </c>
      <c r="R141" s="141">
        <f>Q141*H141</f>
        <v>0</v>
      </c>
      <c r="S141" s="141">
        <v>0</v>
      </c>
      <c r="T141" s="142">
        <f>S141*H141</f>
        <v>0</v>
      </c>
      <c r="AR141" s="143" t="s">
        <v>112</v>
      </c>
      <c r="AT141" s="143" t="s">
        <v>212</v>
      </c>
      <c r="AU141" s="143" t="s">
        <v>80</v>
      </c>
      <c r="AY141" s="18" t="s">
        <v>208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8" t="s">
        <v>80</v>
      </c>
      <c r="BK141" s="144">
        <f>ROUND(I141*H141,2)</f>
        <v>0</v>
      </c>
      <c r="BL141" s="18" t="s">
        <v>112</v>
      </c>
      <c r="BM141" s="143" t="s">
        <v>4092</v>
      </c>
    </row>
    <row r="142" spans="2:47" s="1" customFormat="1" ht="12">
      <c r="B142" s="33"/>
      <c r="D142" s="145" t="s">
        <v>218</v>
      </c>
      <c r="F142" s="146" t="s">
        <v>4091</v>
      </c>
      <c r="I142" s="147"/>
      <c r="L142" s="33"/>
      <c r="M142" s="148"/>
      <c r="T142" s="54"/>
      <c r="AT142" s="18" t="s">
        <v>218</v>
      </c>
      <c r="AU142" s="18" t="s">
        <v>80</v>
      </c>
    </row>
    <row r="143" spans="2:65" s="1" customFormat="1" ht="16.5" customHeight="1">
      <c r="B143" s="33"/>
      <c r="C143" s="132" t="s">
        <v>533</v>
      </c>
      <c r="D143" s="132" t="s">
        <v>212</v>
      </c>
      <c r="E143" s="133" t="s">
        <v>4093</v>
      </c>
      <c r="F143" s="134" t="s">
        <v>4094</v>
      </c>
      <c r="G143" s="135" t="s">
        <v>654</v>
      </c>
      <c r="H143" s="136">
        <v>1</v>
      </c>
      <c r="I143" s="137"/>
      <c r="J143" s="138">
        <f>ROUND(I143*H143,2)</f>
        <v>0</v>
      </c>
      <c r="K143" s="134" t="s">
        <v>19</v>
      </c>
      <c r="L143" s="33"/>
      <c r="M143" s="139" t="s">
        <v>19</v>
      </c>
      <c r="N143" s="140" t="s">
        <v>45</v>
      </c>
      <c r="P143" s="141">
        <f>O143*H143</f>
        <v>0</v>
      </c>
      <c r="Q143" s="141">
        <v>0</v>
      </c>
      <c r="R143" s="141">
        <f>Q143*H143</f>
        <v>0</v>
      </c>
      <c r="S143" s="141">
        <v>0</v>
      </c>
      <c r="T143" s="142">
        <f>S143*H143</f>
        <v>0</v>
      </c>
      <c r="AR143" s="143" t="s">
        <v>112</v>
      </c>
      <c r="AT143" s="143" t="s">
        <v>212</v>
      </c>
      <c r="AU143" s="143" t="s">
        <v>80</v>
      </c>
      <c r="AY143" s="18" t="s">
        <v>208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8" t="s">
        <v>80</v>
      </c>
      <c r="BK143" s="144">
        <f>ROUND(I143*H143,2)</f>
        <v>0</v>
      </c>
      <c r="BL143" s="18" t="s">
        <v>112</v>
      </c>
      <c r="BM143" s="143" t="s">
        <v>4095</v>
      </c>
    </row>
    <row r="144" spans="2:47" s="1" customFormat="1" ht="12">
      <c r="B144" s="33"/>
      <c r="D144" s="145" t="s">
        <v>218</v>
      </c>
      <c r="F144" s="146" t="s">
        <v>4094</v>
      </c>
      <c r="I144" s="147"/>
      <c r="L144" s="33"/>
      <c r="M144" s="148"/>
      <c r="T144" s="54"/>
      <c r="AT144" s="18" t="s">
        <v>218</v>
      </c>
      <c r="AU144" s="18" t="s">
        <v>80</v>
      </c>
    </row>
    <row r="145" spans="2:65" s="1" customFormat="1" ht="16.5" customHeight="1">
      <c r="B145" s="33"/>
      <c r="C145" s="132" t="s">
        <v>1430</v>
      </c>
      <c r="D145" s="132" t="s">
        <v>212</v>
      </c>
      <c r="E145" s="133" t="s">
        <v>4096</v>
      </c>
      <c r="F145" s="134" t="s">
        <v>4097</v>
      </c>
      <c r="G145" s="135" t="s">
        <v>654</v>
      </c>
      <c r="H145" s="136">
        <v>2</v>
      </c>
      <c r="I145" s="137"/>
      <c r="J145" s="138">
        <f>ROUND(I145*H145,2)</f>
        <v>0</v>
      </c>
      <c r="K145" s="134" t="s">
        <v>19</v>
      </c>
      <c r="L145" s="33"/>
      <c r="M145" s="139" t="s">
        <v>19</v>
      </c>
      <c r="N145" s="140" t="s">
        <v>45</v>
      </c>
      <c r="P145" s="141">
        <f>O145*H145</f>
        <v>0</v>
      </c>
      <c r="Q145" s="141">
        <v>0</v>
      </c>
      <c r="R145" s="141">
        <f>Q145*H145</f>
        <v>0</v>
      </c>
      <c r="S145" s="141">
        <v>0</v>
      </c>
      <c r="T145" s="142">
        <f>S145*H145</f>
        <v>0</v>
      </c>
      <c r="AR145" s="143" t="s">
        <v>112</v>
      </c>
      <c r="AT145" s="143" t="s">
        <v>212</v>
      </c>
      <c r="AU145" s="143" t="s">
        <v>80</v>
      </c>
      <c r="AY145" s="18" t="s">
        <v>208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8" t="s">
        <v>80</v>
      </c>
      <c r="BK145" s="144">
        <f>ROUND(I145*H145,2)</f>
        <v>0</v>
      </c>
      <c r="BL145" s="18" t="s">
        <v>112</v>
      </c>
      <c r="BM145" s="143" t="s">
        <v>4098</v>
      </c>
    </row>
    <row r="146" spans="2:47" s="1" customFormat="1" ht="12">
      <c r="B146" s="33"/>
      <c r="D146" s="145" t="s">
        <v>218</v>
      </c>
      <c r="F146" s="146" t="s">
        <v>4097</v>
      </c>
      <c r="I146" s="147"/>
      <c r="L146" s="33"/>
      <c r="M146" s="148"/>
      <c r="T146" s="54"/>
      <c r="AT146" s="18" t="s">
        <v>218</v>
      </c>
      <c r="AU146" s="18" t="s">
        <v>80</v>
      </c>
    </row>
    <row r="147" spans="2:65" s="1" customFormat="1" ht="16.5" customHeight="1">
      <c r="B147" s="33"/>
      <c r="C147" s="132" t="s">
        <v>919</v>
      </c>
      <c r="D147" s="132" t="s">
        <v>212</v>
      </c>
      <c r="E147" s="133" t="s">
        <v>4099</v>
      </c>
      <c r="F147" s="134" t="s">
        <v>4100</v>
      </c>
      <c r="G147" s="135" t="s">
        <v>654</v>
      </c>
      <c r="H147" s="136">
        <v>1</v>
      </c>
      <c r="I147" s="137"/>
      <c r="J147" s="138">
        <f>ROUND(I147*H147,2)</f>
        <v>0</v>
      </c>
      <c r="K147" s="134" t="s">
        <v>19</v>
      </c>
      <c r="L147" s="33"/>
      <c r="M147" s="139" t="s">
        <v>19</v>
      </c>
      <c r="N147" s="140" t="s">
        <v>45</v>
      </c>
      <c r="P147" s="141">
        <f>O147*H147</f>
        <v>0</v>
      </c>
      <c r="Q147" s="141">
        <v>0</v>
      </c>
      <c r="R147" s="141">
        <f>Q147*H147</f>
        <v>0</v>
      </c>
      <c r="S147" s="141">
        <v>0</v>
      </c>
      <c r="T147" s="142">
        <f>S147*H147</f>
        <v>0</v>
      </c>
      <c r="AR147" s="143" t="s">
        <v>112</v>
      </c>
      <c r="AT147" s="143" t="s">
        <v>212</v>
      </c>
      <c r="AU147" s="143" t="s">
        <v>80</v>
      </c>
      <c r="AY147" s="18" t="s">
        <v>208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8" t="s">
        <v>80</v>
      </c>
      <c r="BK147" s="144">
        <f>ROUND(I147*H147,2)</f>
        <v>0</v>
      </c>
      <c r="BL147" s="18" t="s">
        <v>112</v>
      </c>
      <c r="BM147" s="143" t="s">
        <v>4101</v>
      </c>
    </row>
    <row r="148" spans="2:47" s="1" customFormat="1" ht="12">
      <c r="B148" s="33"/>
      <c r="D148" s="145" t="s">
        <v>218</v>
      </c>
      <c r="F148" s="146" t="s">
        <v>4100</v>
      </c>
      <c r="I148" s="147"/>
      <c r="L148" s="33"/>
      <c r="M148" s="148"/>
      <c r="T148" s="54"/>
      <c r="AT148" s="18" t="s">
        <v>218</v>
      </c>
      <c r="AU148" s="18" t="s">
        <v>80</v>
      </c>
    </row>
    <row r="149" spans="2:65" s="1" customFormat="1" ht="16.5" customHeight="1">
      <c r="B149" s="33"/>
      <c r="C149" s="132" t="s">
        <v>1039</v>
      </c>
      <c r="D149" s="132" t="s">
        <v>212</v>
      </c>
      <c r="E149" s="133" t="s">
        <v>4102</v>
      </c>
      <c r="F149" s="134" t="s">
        <v>4103</v>
      </c>
      <c r="G149" s="135" t="s">
        <v>654</v>
      </c>
      <c r="H149" s="136">
        <v>3</v>
      </c>
      <c r="I149" s="137"/>
      <c r="J149" s="138">
        <f>ROUND(I149*H149,2)</f>
        <v>0</v>
      </c>
      <c r="K149" s="134" t="s">
        <v>19</v>
      </c>
      <c r="L149" s="33"/>
      <c r="M149" s="139" t="s">
        <v>19</v>
      </c>
      <c r="N149" s="140" t="s">
        <v>45</v>
      </c>
      <c r="P149" s="141">
        <f>O149*H149</f>
        <v>0</v>
      </c>
      <c r="Q149" s="141">
        <v>0</v>
      </c>
      <c r="R149" s="141">
        <f>Q149*H149</f>
        <v>0</v>
      </c>
      <c r="S149" s="141">
        <v>0</v>
      </c>
      <c r="T149" s="142">
        <f>S149*H149</f>
        <v>0</v>
      </c>
      <c r="AR149" s="143" t="s">
        <v>112</v>
      </c>
      <c r="AT149" s="143" t="s">
        <v>212</v>
      </c>
      <c r="AU149" s="143" t="s">
        <v>80</v>
      </c>
      <c r="AY149" s="18" t="s">
        <v>208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8" t="s">
        <v>80</v>
      </c>
      <c r="BK149" s="144">
        <f>ROUND(I149*H149,2)</f>
        <v>0</v>
      </c>
      <c r="BL149" s="18" t="s">
        <v>112</v>
      </c>
      <c r="BM149" s="143" t="s">
        <v>4104</v>
      </c>
    </row>
    <row r="150" spans="2:47" s="1" customFormat="1" ht="12">
      <c r="B150" s="33"/>
      <c r="D150" s="145" t="s">
        <v>218</v>
      </c>
      <c r="F150" s="146" t="s">
        <v>4103</v>
      </c>
      <c r="I150" s="147"/>
      <c r="L150" s="33"/>
      <c r="M150" s="148"/>
      <c r="T150" s="54"/>
      <c r="AT150" s="18" t="s">
        <v>218</v>
      </c>
      <c r="AU150" s="18" t="s">
        <v>80</v>
      </c>
    </row>
    <row r="151" spans="2:65" s="1" customFormat="1" ht="16.5" customHeight="1">
      <c r="B151" s="33"/>
      <c r="C151" s="132" t="s">
        <v>921</v>
      </c>
      <c r="D151" s="132" t="s">
        <v>212</v>
      </c>
      <c r="E151" s="133" t="s">
        <v>4105</v>
      </c>
      <c r="F151" s="134" t="s">
        <v>4106</v>
      </c>
      <c r="G151" s="135" t="s">
        <v>654</v>
      </c>
      <c r="H151" s="136">
        <v>3</v>
      </c>
      <c r="I151" s="137"/>
      <c r="J151" s="138">
        <f>ROUND(I151*H151,2)</f>
        <v>0</v>
      </c>
      <c r="K151" s="134" t="s">
        <v>19</v>
      </c>
      <c r="L151" s="33"/>
      <c r="M151" s="139" t="s">
        <v>19</v>
      </c>
      <c r="N151" s="140" t="s">
        <v>45</v>
      </c>
      <c r="P151" s="141">
        <f>O151*H151</f>
        <v>0</v>
      </c>
      <c r="Q151" s="141">
        <v>0</v>
      </c>
      <c r="R151" s="141">
        <f>Q151*H151</f>
        <v>0</v>
      </c>
      <c r="S151" s="141">
        <v>0</v>
      </c>
      <c r="T151" s="142">
        <f>S151*H151</f>
        <v>0</v>
      </c>
      <c r="AR151" s="143" t="s">
        <v>112</v>
      </c>
      <c r="AT151" s="143" t="s">
        <v>212</v>
      </c>
      <c r="AU151" s="143" t="s">
        <v>80</v>
      </c>
      <c r="AY151" s="18" t="s">
        <v>208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8" t="s">
        <v>80</v>
      </c>
      <c r="BK151" s="144">
        <f>ROUND(I151*H151,2)</f>
        <v>0</v>
      </c>
      <c r="BL151" s="18" t="s">
        <v>112</v>
      </c>
      <c r="BM151" s="143" t="s">
        <v>4107</v>
      </c>
    </row>
    <row r="152" spans="2:47" s="1" customFormat="1" ht="12">
      <c r="B152" s="33"/>
      <c r="D152" s="145" t="s">
        <v>218</v>
      </c>
      <c r="F152" s="146" t="s">
        <v>4106</v>
      </c>
      <c r="I152" s="147"/>
      <c r="L152" s="33"/>
      <c r="M152" s="148"/>
      <c r="T152" s="54"/>
      <c r="AT152" s="18" t="s">
        <v>218</v>
      </c>
      <c r="AU152" s="18" t="s">
        <v>80</v>
      </c>
    </row>
    <row r="153" spans="2:65" s="1" customFormat="1" ht="16.5" customHeight="1">
      <c r="B153" s="33"/>
      <c r="C153" s="132" t="s">
        <v>1127</v>
      </c>
      <c r="D153" s="132" t="s">
        <v>212</v>
      </c>
      <c r="E153" s="133" t="s">
        <v>4108</v>
      </c>
      <c r="F153" s="134" t="s">
        <v>4109</v>
      </c>
      <c r="G153" s="135" t="s">
        <v>654</v>
      </c>
      <c r="H153" s="136">
        <v>5</v>
      </c>
      <c r="I153" s="137"/>
      <c r="J153" s="138">
        <f>ROUND(I153*H153,2)</f>
        <v>0</v>
      </c>
      <c r="K153" s="134" t="s">
        <v>19</v>
      </c>
      <c r="L153" s="33"/>
      <c r="M153" s="139" t="s">
        <v>19</v>
      </c>
      <c r="N153" s="140" t="s">
        <v>45</v>
      </c>
      <c r="P153" s="141">
        <f>O153*H153</f>
        <v>0</v>
      </c>
      <c r="Q153" s="141">
        <v>0</v>
      </c>
      <c r="R153" s="141">
        <f>Q153*H153</f>
        <v>0</v>
      </c>
      <c r="S153" s="141">
        <v>0</v>
      </c>
      <c r="T153" s="142">
        <f>S153*H153</f>
        <v>0</v>
      </c>
      <c r="AR153" s="143" t="s">
        <v>112</v>
      </c>
      <c r="AT153" s="143" t="s">
        <v>212</v>
      </c>
      <c r="AU153" s="143" t="s">
        <v>80</v>
      </c>
      <c r="AY153" s="18" t="s">
        <v>208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8" t="s">
        <v>80</v>
      </c>
      <c r="BK153" s="144">
        <f>ROUND(I153*H153,2)</f>
        <v>0</v>
      </c>
      <c r="BL153" s="18" t="s">
        <v>112</v>
      </c>
      <c r="BM153" s="143" t="s">
        <v>4110</v>
      </c>
    </row>
    <row r="154" spans="2:47" s="1" customFormat="1" ht="12">
      <c r="B154" s="33"/>
      <c r="D154" s="145" t="s">
        <v>218</v>
      </c>
      <c r="F154" s="146" t="s">
        <v>4109</v>
      </c>
      <c r="I154" s="147"/>
      <c r="L154" s="33"/>
      <c r="M154" s="148"/>
      <c r="T154" s="54"/>
      <c r="AT154" s="18" t="s">
        <v>218</v>
      </c>
      <c r="AU154" s="18" t="s">
        <v>80</v>
      </c>
    </row>
    <row r="155" spans="2:65" s="1" customFormat="1" ht="16.5" customHeight="1">
      <c r="B155" s="33"/>
      <c r="C155" s="132" t="s">
        <v>924</v>
      </c>
      <c r="D155" s="132" t="s">
        <v>212</v>
      </c>
      <c r="E155" s="133" t="s">
        <v>4111</v>
      </c>
      <c r="F155" s="134" t="s">
        <v>4112</v>
      </c>
      <c r="G155" s="135" t="s">
        <v>654</v>
      </c>
      <c r="H155" s="136">
        <v>1</v>
      </c>
      <c r="I155" s="137"/>
      <c r="J155" s="138">
        <f>ROUND(I155*H155,2)</f>
        <v>0</v>
      </c>
      <c r="K155" s="134" t="s">
        <v>19</v>
      </c>
      <c r="L155" s="33"/>
      <c r="M155" s="139" t="s">
        <v>19</v>
      </c>
      <c r="N155" s="140" t="s">
        <v>45</v>
      </c>
      <c r="P155" s="141">
        <f>O155*H155</f>
        <v>0</v>
      </c>
      <c r="Q155" s="141">
        <v>0</v>
      </c>
      <c r="R155" s="141">
        <f>Q155*H155</f>
        <v>0</v>
      </c>
      <c r="S155" s="141">
        <v>0</v>
      </c>
      <c r="T155" s="142">
        <f>S155*H155</f>
        <v>0</v>
      </c>
      <c r="AR155" s="143" t="s">
        <v>112</v>
      </c>
      <c r="AT155" s="143" t="s">
        <v>212</v>
      </c>
      <c r="AU155" s="143" t="s">
        <v>80</v>
      </c>
      <c r="AY155" s="18" t="s">
        <v>208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8" t="s">
        <v>80</v>
      </c>
      <c r="BK155" s="144">
        <f>ROUND(I155*H155,2)</f>
        <v>0</v>
      </c>
      <c r="BL155" s="18" t="s">
        <v>112</v>
      </c>
      <c r="BM155" s="143" t="s">
        <v>4113</v>
      </c>
    </row>
    <row r="156" spans="2:47" s="1" customFormat="1" ht="12">
      <c r="B156" s="33"/>
      <c r="D156" s="145" t="s">
        <v>218</v>
      </c>
      <c r="F156" s="146" t="s">
        <v>4112</v>
      </c>
      <c r="I156" s="147"/>
      <c r="L156" s="33"/>
      <c r="M156" s="148"/>
      <c r="T156" s="54"/>
      <c r="AT156" s="18" t="s">
        <v>218</v>
      </c>
      <c r="AU156" s="18" t="s">
        <v>80</v>
      </c>
    </row>
    <row r="157" spans="2:65" s="1" customFormat="1" ht="16.5" customHeight="1">
      <c r="B157" s="33"/>
      <c r="C157" s="132" t="s">
        <v>1463</v>
      </c>
      <c r="D157" s="132" t="s">
        <v>212</v>
      </c>
      <c r="E157" s="133" t="s">
        <v>4114</v>
      </c>
      <c r="F157" s="134" t="s">
        <v>4115</v>
      </c>
      <c r="G157" s="135" t="s">
        <v>654</v>
      </c>
      <c r="H157" s="136">
        <v>1</v>
      </c>
      <c r="I157" s="137"/>
      <c r="J157" s="138">
        <f>ROUND(I157*H157,2)</f>
        <v>0</v>
      </c>
      <c r="K157" s="134" t="s">
        <v>19</v>
      </c>
      <c r="L157" s="33"/>
      <c r="M157" s="139" t="s">
        <v>19</v>
      </c>
      <c r="N157" s="140" t="s">
        <v>45</v>
      </c>
      <c r="P157" s="141">
        <f>O157*H157</f>
        <v>0</v>
      </c>
      <c r="Q157" s="141">
        <v>0</v>
      </c>
      <c r="R157" s="141">
        <f>Q157*H157</f>
        <v>0</v>
      </c>
      <c r="S157" s="141">
        <v>0</v>
      </c>
      <c r="T157" s="142">
        <f>S157*H157</f>
        <v>0</v>
      </c>
      <c r="AR157" s="143" t="s">
        <v>112</v>
      </c>
      <c r="AT157" s="143" t="s">
        <v>212</v>
      </c>
      <c r="AU157" s="143" t="s">
        <v>80</v>
      </c>
      <c r="AY157" s="18" t="s">
        <v>208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8" t="s">
        <v>80</v>
      </c>
      <c r="BK157" s="144">
        <f>ROUND(I157*H157,2)</f>
        <v>0</v>
      </c>
      <c r="BL157" s="18" t="s">
        <v>112</v>
      </c>
      <c r="BM157" s="143" t="s">
        <v>4116</v>
      </c>
    </row>
    <row r="158" spans="2:47" s="1" customFormat="1" ht="12">
      <c r="B158" s="33"/>
      <c r="D158" s="145" t="s">
        <v>218</v>
      </c>
      <c r="F158" s="146" t="s">
        <v>4115</v>
      </c>
      <c r="I158" s="147"/>
      <c r="L158" s="33"/>
      <c r="M158" s="148"/>
      <c r="T158" s="54"/>
      <c r="AT158" s="18" t="s">
        <v>218</v>
      </c>
      <c r="AU158" s="18" t="s">
        <v>80</v>
      </c>
    </row>
    <row r="159" spans="2:65" s="1" customFormat="1" ht="16.5" customHeight="1">
      <c r="B159" s="33"/>
      <c r="C159" s="132" t="s">
        <v>927</v>
      </c>
      <c r="D159" s="132" t="s">
        <v>212</v>
      </c>
      <c r="E159" s="133" t="s">
        <v>4117</v>
      </c>
      <c r="F159" s="134" t="s">
        <v>4118</v>
      </c>
      <c r="G159" s="135" t="s">
        <v>654</v>
      </c>
      <c r="H159" s="136">
        <v>2</v>
      </c>
      <c r="I159" s="137"/>
      <c r="J159" s="138">
        <f>ROUND(I159*H159,2)</f>
        <v>0</v>
      </c>
      <c r="K159" s="134" t="s">
        <v>19</v>
      </c>
      <c r="L159" s="33"/>
      <c r="M159" s="139" t="s">
        <v>19</v>
      </c>
      <c r="N159" s="140" t="s">
        <v>45</v>
      </c>
      <c r="P159" s="141">
        <f>O159*H159</f>
        <v>0</v>
      </c>
      <c r="Q159" s="141">
        <v>0</v>
      </c>
      <c r="R159" s="141">
        <f>Q159*H159</f>
        <v>0</v>
      </c>
      <c r="S159" s="141">
        <v>0</v>
      </c>
      <c r="T159" s="142">
        <f>S159*H159</f>
        <v>0</v>
      </c>
      <c r="AR159" s="143" t="s">
        <v>112</v>
      </c>
      <c r="AT159" s="143" t="s">
        <v>212</v>
      </c>
      <c r="AU159" s="143" t="s">
        <v>80</v>
      </c>
      <c r="AY159" s="18" t="s">
        <v>208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8" t="s">
        <v>80</v>
      </c>
      <c r="BK159" s="144">
        <f>ROUND(I159*H159,2)</f>
        <v>0</v>
      </c>
      <c r="BL159" s="18" t="s">
        <v>112</v>
      </c>
      <c r="BM159" s="143" t="s">
        <v>4119</v>
      </c>
    </row>
    <row r="160" spans="2:47" s="1" customFormat="1" ht="12">
      <c r="B160" s="33"/>
      <c r="D160" s="145" t="s">
        <v>218</v>
      </c>
      <c r="F160" s="146" t="s">
        <v>4118</v>
      </c>
      <c r="I160" s="147"/>
      <c r="L160" s="33"/>
      <c r="M160" s="148"/>
      <c r="T160" s="54"/>
      <c r="AT160" s="18" t="s">
        <v>218</v>
      </c>
      <c r="AU160" s="18" t="s">
        <v>80</v>
      </c>
    </row>
    <row r="161" spans="2:65" s="1" customFormat="1" ht="16.5" customHeight="1">
      <c r="B161" s="33"/>
      <c r="C161" s="132" t="s">
        <v>1477</v>
      </c>
      <c r="D161" s="132" t="s">
        <v>212</v>
      </c>
      <c r="E161" s="133" t="s">
        <v>4120</v>
      </c>
      <c r="F161" s="134" t="s">
        <v>4121</v>
      </c>
      <c r="G161" s="135" t="s">
        <v>654</v>
      </c>
      <c r="H161" s="136">
        <v>1</v>
      </c>
      <c r="I161" s="137"/>
      <c r="J161" s="138">
        <f>ROUND(I161*H161,2)</f>
        <v>0</v>
      </c>
      <c r="K161" s="134" t="s">
        <v>19</v>
      </c>
      <c r="L161" s="33"/>
      <c r="M161" s="139" t="s">
        <v>19</v>
      </c>
      <c r="N161" s="140" t="s">
        <v>45</v>
      </c>
      <c r="P161" s="141">
        <f>O161*H161</f>
        <v>0</v>
      </c>
      <c r="Q161" s="141">
        <v>0</v>
      </c>
      <c r="R161" s="141">
        <f>Q161*H161</f>
        <v>0</v>
      </c>
      <c r="S161" s="141">
        <v>0</v>
      </c>
      <c r="T161" s="142">
        <f>S161*H161</f>
        <v>0</v>
      </c>
      <c r="AR161" s="143" t="s">
        <v>112</v>
      </c>
      <c r="AT161" s="143" t="s">
        <v>212</v>
      </c>
      <c r="AU161" s="143" t="s">
        <v>80</v>
      </c>
      <c r="AY161" s="18" t="s">
        <v>208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8" t="s">
        <v>80</v>
      </c>
      <c r="BK161" s="144">
        <f>ROUND(I161*H161,2)</f>
        <v>0</v>
      </c>
      <c r="BL161" s="18" t="s">
        <v>112</v>
      </c>
      <c r="BM161" s="143" t="s">
        <v>4122</v>
      </c>
    </row>
    <row r="162" spans="2:47" s="1" customFormat="1" ht="12">
      <c r="B162" s="33"/>
      <c r="D162" s="145" t="s">
        <v>218</v>
      </c>
      <c r="F162" s="146" t="s">
        <v>4121</v>
      </c>
      <c r="I162" s="147"/>
      <c r="L162" s="33"/>
      <c r="M162" s="148"/>
      <c r="T162" s="54"/>
      <c r="AT162" s="18" t="s">
        <v>218</v>
      </c>
      <c r="AU162" s="18" t="s">
        <v>80</v>
      </c>
    </row>
    <row r="163" spans="2:65" s="1" customFormat="1" ht="16.5" customHeight="1">
      <c r="B163" s="33"/>
      <c r="C163" s="132" t="s">
        <v>304</v>
      </c>
      <c r="D163" s="132" t="s">
        <v>212</v>
      </c>
      <c r="E163" s="133" t="s">
        <v>4123</v>
      </c>
      <c r="F163" s="134" t="s">
        <v>4124</v>
      </c>
      <c r="G163" s="135" t="s">
        <v>654</v>
      </c>
      <c r="H163" s="136">
        <v>3</v>
      </c>
      <c r="I163" s="137"/>
      <c r="J163" s="138">
        <f>ROUND(I163*H163,2)</f>
        <v>0</v>
      </c>
      <c r="K163" s="134" t="s">
        <v>19</v>
      </c>
      <c r="L163" s="33"/>
      <c r="M163" s="139" t="s">
        <v>19</v>
      </c>
      <c r="N163" s="140" t="s">
        <v>45</v>
      </c>
      <c r="P163" s="141">
        <f>O163*H163</f>
        <v>0</v>
      </c>
      <c r="Q163" s="141">
        <v>0</v>
      </c>
      <c r="R163" s="141">
        <f>Q163*H163</f>
        <v>0</v>
      </c>
      <c r="S163" s="141">
        <v>0</v>
      </c>
      <c r="T163" s="142">
        <f>S163*H163</f>
        <v>0</v>
      </c>
      <c r="AR163" s="143" t="s">
        <v>112</v>
      </c>
      <c r="AT163" s="143" t="s">
        <v>212</v>
      </c>
      <c r="AU163" s="143" t="s">
        <v>80</v>
      </c>
      <c r="AY163" s="18" t="s">
        <v>208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8" t="s">
        <v>80</v>
      </c>
      <c r="BK163" s="144">
        <f>ROUND(I163*H163,2)</f>
        <v>0</v>
      </c>
      <c r="BL163" s="18" t="s">
        <v>112</v>
      </c>
      <c r="BM163" s="143" t="s">
        <v>4125</v>
      </c>
    </row>
    <row r="164" spans="2:47" s="1" customFormat="1" ht="12">
      <c r="B164" s="33"/>
      <c r="D164" s="145" t="s">
        <v>218</v>
      </c>
      <c r="F164" s="146" t="s">
        <v>4124</v>
      </c>
      <c r="I164" s="147"/>
      <c r="L164" s="33"/>
      <c r="M164" s="148"/>
      <c r="T164" s="54"/>
      <c r="AT164" s="18" t="s">
        <v>218</v>
      </c>
      <c r="AU164" s="18" t="s">
        <v>80</v>
      </c>
    </row>
    <row r="165" spans="2:65" s="1" customFormat="1" ht="16.5" customHeight="1">
      <c r="B165" s="33"/>
      <c r="C165" s="132" t="s">
        <v>545</v>
      </c>
      <c r="D165" s="132" t="s">
        <v>212</v>
      </c>
      <c r="E165" s="133" t="s">
        <v>4126</v>
      </c>
      <c r="F165" s="134" t="s">
        <v>4127</v>
      </c>
      <c r="G165" s="135" t="s">
        <v>654</v>
      </c>
      <c r="H165" s="136">
        <v>5</v>
      </c>
      <c r="I165" s="137"/>
      <c r="J165" s="138">
        <f>ROUND(I165*H165,2)</f>
        <v>0</v>
      </c>
      <c r="K165" s="134" t="s">
        <v>19</v>
      </c>
      <c r="L165" s="33"/>
      <c r="M165" s="139" t="s">
        <v>19</v>
      </c>
      <c r="N165" s="140" t="s">
        <v>45</v>
      </c>
      <c r="P165" s="141">
        <f>O165*H165</f>
        <v>0</v>
      </c>
      <c r="Q165" s="141">
        <v>0</v>
      </c>
      <c r="R165" s="141">
        <f>Q165*H165</f>
        <v>0</v>
      </c>
      <c r="S165" s="141">
        <v>0</v>
      </c>
      <c r="T165" s="142">
        <f>S165*H165</f>
        <v>0</v>
      </c>
      <c r="AR165" s="143" t="s">
        <v>112</v>
      </c>
      <c r="AT165" s="143" t="s">
        <v>212</v>
      </c>
      <c r="AU165" s="143" t="s">
        <v>80</v>
      </c>
      <c r="AY165" s="18" t="s">
        <v>208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8" t="s">
        <v>80</v>
      </c>
      <c r="BK165" s="144">
        <f>ROUND(I165*H165,2)</f>
        <v>0</v>
      </c>
      <c r="BL165" s="18" t="s">
        <v>112</v>
      </c>
      <c r="BM165" s="143" t="s">
        <v>4128</v>
      </c>
    </row>
    <row r="166" spans="2:47" s="1" customFormat="1" ht="12">
      <c r="B166" s="33"/>
      <c r="D166" s="145" t="s">
        <v>218</v>
      </c>
      <c r="F166" s="146" t="s">
        <v>4127</v>
      </c>
      <c r="I166" s="147"/>
      <c r="L166" s="33"/>
      <c r="M166" s="148"/>
      <c r="T166" s="54"/>
      <c r="AT166" s="18" t="s">
        <v>218</v>
      </c>
      <c r="AU166" s="18" t="s">
        <v>80</v>
      </c>
    </row>
    <row r="167" spans="2:65" s="1" customFormat="1" ht="16.5" customHeight="1">
      <c r="B167" s="33"/>
      <c r="C167" s="132" t="s">
        <v>550</v>
      </c>
      <c r="D167" s="132" t="s">
        <v>212</v>
      </c>
      <c r="E167" s="133" t="s">
        <v>4129</v>
      </c>
      <c r="F167" s="134" t="s">
        <v>4130</v>
      </c>
      <c r="G167" s="135" t="s">
        <v>654</v>
      </c>
      <c r="H167" s="136">
        <v>3</v>
      </c>
      <c r="I167" s="137"/>
      <c r="J167" s="138">
        <f>ROUND(I167*H167,2)</f>
        <v>0</v>
      </c>
      <c r="K167" s="134" t="s">
        <v>19</v>
      </c>
      <c r="L167" s="33"/>
      <c r="M167" s="139" t="s">
        <v>19</v>
      </c>
      <c r="N167" s="140" t="s">
        <v>45</v>
      </c>
      <c r="P167" s="141">
        <f>O167*H167</f>
        <v>0</v>
      </c>
      <c r="Q167" s="141">
        <v>0</v>
      </c>
      <c r="R167" s="141">
        <f>Q167*H167</f>
        <v>0</v>
      </c>
      <c r="S167" s="141">
        <v>0</v>
      </c>
      <c r="T167" s="142">
        <f>S167*H167</f>
        <v>0</v>
      </c>
      <c r="AR167" s="143" t="s">
        <v>112</v>
      </c>
      <c r="AT167" s="143" t="s">
        <v>212</v>
      </c>
      <c r="AU167" s="143" t="s">
        <v>80</v>
      </c>
      <c r="AY167" s="18" t="s">
        <v>208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18" t="s">
        <v>80</v>
      </c>
      <c r="BK167" s="144">
        <f>ROUND(I167*H167,2)</f>
        <v>0</v>
      </c>
      <c r="BL167" s="18" t="s">
        <v>112</v>
      </c>
      <c r="BM167" s="143" t="s">
        <v>4131</v>
      </c>
    </row>
    <row r="168" spans="2:47" s="1" customFormat="1" ht="12">
      <c r="B168" s="33"/>
      <c r="D168" s="145" t="s">
        <v>218</v>
      </c>
      <c r="F168" s="146" t="s">
        <v>4130</v>
      </c>
      <c r="I168" s="147"/>
      <c r="L168" s="33"/>
      <c r="M168" s="148"/>
      <c r="T168" s="54"/>
      <c r="AT168" s="18" t="s">
        <v>218</v>
      </c>
      <c r="AU168" s="18" t="s">
        <v>80</v>
      </c>
    </row>
    <row r="169" spans="2:65" s="1" customFormat="1" ht="16.5" customHeight="1">
      <c r="B169" s="33"/>
      <c r="C169" s="132" t="s">
        <v>558</v>
      </c>
      <c r="D169" s="132" t="s">
        <v>212</v>
      </c>
      <c r="E169" s="133" t="s">
        <v>4132</v>
      </c>
      <c r="F169" s="134" t="s">
        <v>4133</v>
      </c>
      <c r="G169" s="135" t="s">
        <v>654</v>
      </c>
      <c r="H169" s="136">
        <v>1</v>
      </c>
      <c r="I169" s="137"/>
      <c r="J169" s="138">
        <f>ROUND(I169*H169,2)</f>
        <v>0</v>
      </c>
      <c r="K169" s="134" t="s">
        <v>19</v>
      </c>
      <c r="L169" s="33"/>
      <c r="M169" s="139" t="s">
        <v>19</v>
      </c>
      <c r="N169" s="140" t="s">
        <v>45</v>
      </c>
      <c r="P169" s="141">
        <f>O169*H169</f>
        <v>0</v>
      </c>
      <c r="Q169" s="141">
        <v>0</v>
      </c>
      <c r="R169" s="141">
        <f>Q169*H169</f>
        <v>0</v>
      </c>
      <c r="S169" s="141">
        <v>0</v>
      </c>
      <c r="T169" s="142">
        <f>S169*H169</f>
        <v>0</v>
      </c>
      <c r="AR169" s="143" t="s">
        <v>112</v>
      </c>
      <c r="AT169" s="143" t="s">
        <v>212</v>
      </c>
      <c r="AU169" s="143" t="s">
        <v>80</v>
      </c>
      <c r="AY169" s="18" t="s">
        <v>208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8" t="s">
        <v>80</v>
      </c>
      <c r="BK169" s="144">
        <f>ROUND(I169*H169,2)</f>
        <v>0</v>
      </c>
      <c r="BL169" s="18" t="s">
        <v>112</v>
      </c>
      <c r="BM169" s="143" t="s">
        <v>4134</v>
      </c>
    </row>
    <row r="170" spans="2:47" s="1" customFormat="1" ht="12">
      <c r="B170" s="33"/>
      <c r="D170" s="145" t="s">
        <v>218</v>
      </c>
      <c r="F170" s="146" t="s">
        <v>4133</v>
      </c>
      <c r="I170" s="147"/>
      <c r="L170" s="33"/>
      <c r="M170" s="148"/>
      <c r="T170" s="54"/>
      <c r="AT170" s="18" t="s">
        <v>218</v>
      </c>
      <c r="AU170" s="18" t="s">
        <v>80</v>
      </c>
    </row>
    <row r="171" spans="2:65" s="1" customFormat="1" ht="16.5" customHeight="1">
      <c r="B171" s="33"/>
      <c r="C171" s="132" t="s">
        <v>934</v>
      </c>
      <c r="D171" s="132" t="s">
        <v>212</v>
      </c>
      <c r="E171" s="133" t="s">
        <v>4135</v>
      </c>
      <c r="F171" s="134" t="s">
        <v>4136</v>
      </c>
      <c r="G171" s="135" t="s">
        <v>654</v>
      </c>
      <c r="H171" s="136">
        <v>3</v>
      </c>
      <c r="I171" s="137"/>
      <c r="J171" s="138">
        <f>ROUND(I171*H171,2)</f>
        <v>0</v>
      </c>
      <c r="K171" s="134" t="s">
        <v>19</v>
      </c>
      <c r="L171" s="33"/>
      <c r="M171" s="139" t="s">
        <v>19</v>
      </c>
      <c r="N171" s="140" t="s">
        <v>45</v>
      </c>
      <c r="P171" s="141">
        <f>O171*H171</f>
        <v>0</v>
      </c>
      <c r="Q171" s="141">
        <v>0</v>
      </c>
      <c r="R171" s="141">
        <f>Q171*H171</f>
        <v>0</v>
      </c>
      <c r="S171" s="141">
        <v>0</v>
      </c>
      <c r="T171" s="142">
        <f>S171*H171</f>
        <v>0</v>
      </c>
      <c r="AR171" s="143" t="s">
        <v>112</v>
      </c>
      <c r="AT171" s="143" t="s">
        <v>212</v>
      </c>
      <c r="AU171" s="143" t="s">
        <v>80</v>
      </c>
      <c r="AY171" s="18" t="s">
        <v>208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8" t="s">
        <v>80</v>
      </c>
      <c r="BK171" s="144">
        <f>ROUND(I171*H171,2)</f>
        <v>0</v>
      </c>
      <c r="BL171" s="18" t="s">
        <v>112</v>
      </c>
      <c r="BM171" s="143" t="s">
        <v>4137</v>
      </c>
    </row>
    <row r="172" spans="2:47" s="1" customFormat="1" ht="12">
      <c r="B172" s="33"/>
      <c r="D172" s="145" t="s">
        <v>218</v>
      </c>
      <c r="F172" s="146" t="s">
        <v>4136</v>
      </c>
      <c r="I172" s="147"/>
      <c r="L172" s="33"/>
      <c r="M172" s="148"/>
      <c r="T172" s="54"/>
      <c r="AT172" s="18" t="s">
        <v>218</v>
      </c>
      <c r="AU172" s="18" t="s">
        <v>80</v>
      </c>
    </row>
    <row r="173" spans="2:65" s="1" customFormat="1" ht="16.5" customHeight="1">
      <c r="B173" s="33"/>
      <c r="C173" s="132" t="s">
        <v>1812</v>
      </c>
      <c r="D173" s="132" t="s">
        <v>212</v>
      </c>
      <c r="E173" s="133" t="s">
        <v>4138</v>
      </c>
      <c r="F173" s="134" t="s">
        <v>4139</v>
      </c>
      <c r="G173" s="135" t="s">
        <v>654</v>
      </c>
      <c r="H173" s="136">
        <v>5</v>
      </c>
      <c r="I173" s="137"/>
      <c r="J173" s="138">
        <f>ROUND(I173*H173,2)</f>
        <v>0</v>
      </c>
      <c r="K173" s="134" t="s">
        <v>19</v>
      </c>
      <c r="L173" s="33"/>
      <c r="M173" s="139" t="s">
        <v>19</v>
      </c>
      <c r="N173" s="140" t="s">
        <v>45</v>
      </c>
      <c r="P173" s="141">
        <f>O173*H173</f>
        <v>0</v>
      </c>
      <c r="Q173" s="141">
        <v>0</v>
      </c>
      <c r="R173" s="141">
        <f>Q173*H173</f>
        <v>0</v>
      </c>
      <c r="S173" s="141">
        <v>0</v>
      </c>
      <c r="T173" s="142">
        <f>S173*H173</f>
        <v>0</v>
      </c>
      <c r="AR173" s="143" t="s">
        <v>112</v>
      </c>
      <c r="AT173" s="143" t="s">
        <v>212</v>
      </c>
      <c r="AU173" s="143" t="s">
        <v>80</v>
      </c>
      <c r="AY173" s="18" t="s">
        <v>208</v>
      </c>
      <c r="BE173" s="144">
        <f>IF(N173="základní",J173,0)</f>
        <v>0</v>
      </c>
      <c r="BF173" s="144">
        <f>IF(N173="snížená",J173,0)</f>
        <v>0</v>
      </c>
      <c r="BG173" s="144">
        <f>IF(N173="zákl. přenesená",J173,0)</f>
        <v>0</v>
      </c>
      <c r="BH173" s="144">
        <f>IF(N173="sníž. přenesená",J173,0)</f>
        <v>0</v>
      </c>
      <c r="BI173" s="144">
        <f>IF(N173="nulová",J173,0)</f>
        <v>0</v>
      </c>
      <c r="BJ173" s="18" t="s">
        <v>80</v>
      </c>
      <c r="BK173" s="144">
        <f>ROUND(I173*H173,2)</f>
        <v>0</v>
      </c>
      <c r="BL173" s="18" t="s">
        <v>112</v>
      </c>
      <c r="BM173" s="143" t="s">
        <v>4140</v>
      </c>
    </row>
    <row r="174" spans="2:47" s="1" customFormat="1" ht="12">
      <c r="B174" s="33"/>
      <c r="D174" s="145" t="s">
        <v>218</v>
      </c>
      <c r="F174" s="146" t="s">
        <v>4139</v>
      </c>
      <c r="I174" s="147"/>
      <c r="L174" s="33"/>
      <c r="M174" s="148"/>
      <c r="T174" s="54"/>
      <c r="AT174" s="18" t="s">
        <v>218</v>
      </c>
      <c r="AU174" s="18" t="s">
        <v>80</v>
      </c>
    </row>
    <row r="175" spans="2:65" s="1" customFormat="1" ht="16.5" customHeight="1">
      <c r="B175" s="33"/>
      <c r="C175" s="132" t="s">
        <v>936</v>
      </c>
      <c r="D175" s="132" t="s">
        <v>212</v>
      </c>
      <c r="E175" s="133" t="s">
        <v>4141</v>
      </c>
      <c r="F175" s="134" t="s">
        <v>4142</v>
      </c>
      <c r="G175" s="135" t="s">
        <v>654</v>
      </c>
      <c r="H175" s="136">
        <v>2</v>
      </c>
      <c r="I175" s="137"/>
      <c r="J175" s="138">
        <f>ROUND(I175*H175,2)</f>
        <v>0</v>
      </c>
      <c r="K175" s="134" t="s">
        <v>19</v>
      </c>
      <c r="L175" s="33"/>
      <c r="M175" s="139" t="s">
        <v>19</v>
      </c>
      <c r="N175" s="140" t="s">
        <v>45</v>
      </c>
      <c r="P175" s="141">
        <f>O175*H175</f>
        <v>0</v>
      </c>
      <c r="Q175" s="141">
        <v>0</v>
      </c>
      <c r="R175" s="141">
        <f>Q175*H175</f>
        <v>0</v>
      </c>
      <c r="S175" s="141">
        <v>0</v>
      </c>
      <c r="T175" s="142">
        <f>S175*H175</f>
        <v>0</v>
      </c>
      <c r="AR175" s="143" t="s">
        <v>112</v>
      </c>
      <c r="AT175" s="143" t="s">
        <v>212</v>
      </c>
      <c r="AU175" s="143" t="s">
        <v>80</v>
      </c>
      <c r="AY175" s="18" t="s">
        <v>208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18" t="s">
        <v>80</v>
      </c>
      <c r="BK175" s="144">
        <f>ROUND(I175*H175,2)</f>
        <v>0</v>
      </c>
      <c r="BL175" s="18" t="s">
        <v>112</v>
      </c>
      <c r="BM175" s="143" t="s">
        <v>4143</v>
      </c>
    </row>
    <row r="176" spans="2:47" s="1" customFormat="1" ht="12">
      <c r="B176" s="33"/>
      <c r="D176" s="145" t="s">
        <v>218</v>
      </c>
      <c r="F176" s="146" t="s">
        <v>4142</v>
      </c>
      <c r="I176" s="147"/>
      <c r="L176" s="33"/>
      <c r="M176" s="148"/>
      <c r="T176" s="54"/>
      <c r="AT176" s="18" t="s">
        <v>218</v>
      </c>
      <c r="AU176" s="18" t="s">
        <v>80</v>
      </c>
    </row>
    <row r="177" spans="2:65" s="1" customFormat="1" ht="16.5" customHeight="1">
      <c r="B177" s="33"/>
      <c r="C177" s="132" t="s">
        <v>565</v>
      </c>
      <c r="D177" s="132" t="s">
        <v>212</v>
      </c>
      <c r="E177" s="133" t="s">
        <v>4144</v>
      </c>
      <c r="F177" s="134" t="s">
        <v>4145</v>
      </c>
      <c r="G177" s="135" t="s">
        <v>654</v>
      </c>
      <c r="H177" s="136">
        <v>2</v>
      </c>
      <c r="I177" s="137"/>
      <c r="J177" s="138">
        <f>ROUND(I177*H177,2)</f>
        <v>0</v>
      </c>
      <c r="K177" s="134" t="s">
        <v>19</v>
      </c>
      <c r="L177" s="33"/>
      <c r="M177" s="139" t="s">
        <v>19</v>
      </c>
      <c r="N177" s="140" t="s">
        <v>45</v>
      </c>
      <c r="P177" s="141">
        <f>O177*H177</f>
        <v>0</v>
      </c>
      <c r="Q177" s="141">
        <v>0</v>
      </c>
      <c r="R177" s="141">
        <f>Q177*H177</f>
        <v>0</v>
      </c>
      <c r="S177" s="141">
        <v>0</v>
      </c>
      <c r="T177" s="142">
        <f>S177*H177</f>
        <v>0</v>
      </c>
      <c r="AR177" s="143" t="s">
        <v>112</v>
      </c>
      <c r="AT177" s="143" t="s">
        <v>212</v>
      </c>
      <c r="AU177" s="143" t="s">
        <v>80</v>
      </c>
      <c r="AY177" s="18" t="s">
        <v>208</v>
      </c>
      <c r="BE177" s="144">
        <f>IF(N177="základní",J177,0)</f>
        <v>0</v>
      </c>
      <c r="BF177" s="144">
        <f>IF(N177="snížená",J177,0)</f>
        <v>0</v>
      </c>
      <c r="BG177" s="144">
        <f>IF(N177="zákl. přenesená",J177,0)</f>
        <v>0</v>
      </c>
      <c r="BH177" s="144">
        <f>IF(N177="sníž. přenesená",J177,0)</f>
        <v>0</v>
      </c>
      <c r="BI177" s="144">
        <f>IF(N177="nulová",J177,0)</f>
        <v>0</v>
      </c>
      <c r="BJ177" s="18" t="s">
        <v>80</v>
      </c>
      <c r="BK177" s="144">
        <f>ROUND(I177*H177,2)</f>
        <v>0</v>
      </c>
      <c r="BL177" s="18" t="s">
        <v>112</v>
      </c>
      <c r="BM177" s="143" t="s">
        <v>4146</v>
      </c>
    </row>
    <row r="178" spans="2:47" s="1" customFormat="1" ht="12">
      <c r="B178" s="33"/>
      <c r="D178" s="145" t="s">
        <v>218</v>
      </c>
      <c r="F178" s="146" t="s">
        <v>4145</v>
      </c>
      <c r="I178" s="147"/>
      <c r="L178" s="33"/>
      <c r="M178" s="148"/>
      <c r="T178" s="54"/>
      <c r="AT178" s="18" t="s">
        <v>218</v>
      </c>
      <c r="AU178" s="18" t="s">
        <v>80</v>
      </c>
    </row>
    <row r="179" spans="2:65" s="1" customFormat="1" ht="16.5" customHeight="1">
      <c r="B179" s="33"/>
      <c r="C179" s="132" t="s">
        <v>875</v>
      </c>
      <c r="D179" s="132" t="s">
        <v>212</v>
      </c>
      <c r="E179" s="133" t="s">
        <v>4147</v>
      </c>
      <c r="F179" s="134" t="s">
        <v>4148</v>
      </c>
      <c r="G179" s="135" t="s">
        <v>654</v>
      </c>
      <c r="H179" s="136">
        <v>4</v>
      </c>
      <c r="I179" s="137"/>
      <c r="J179" s="138">
        <f>ROUND(I179*H179,2)</f>
        <v>0</v>
      </c>
      <c r="K179" s="134" t="s">
        <v>19</v>
      </c>
      <c r="L179" s="33"/>
      <c r="M179" s="139" t="s">
        <v>19</v>
      </c>
      <c r="N179" s="140" t="s">
        <v>45</v>
      </c>
      <c r="P179" s="141">
        <f>O179*H179</f>
        <v>0</v>
      </c>
      <c r="Q179" s="141">
        <v>0</v>
      </c>
      <c r="R179" s="141">
        <f>Q179*H179</f>
        <v>0</v>
      </c>
      <c r="S179" s="141">
        <v>0</v>
      </c>
      <c r="T179" s="142">
        <f>S179*H179</f>
        <v>0</v>
      </c>
      <c r="AR179" s="143" t="s">
        <v>112</v>
      </c>
      <c r="AT179" s="143" t="s">
        <v>212</v>
      </c>
      <c r="AU179" s="143" t="s">
        <v>80</v>
      </c>
      <c r="AY179" s="18" t="s">
        <v>208</v>
      </c>
      <c r="BE179" s="144">
        <f>IF(N179="základní",J179,0)</f>
        <v>0</v>
      </c>
      <c r="BF179" s="144">
        <f>IF(N179="snížená",J179,0)</f>
        <v>0</v>
      </c>
      <c r="BG179" s="144">
        <f>IF(N179="zákl. přenesená",J179,0)</f>
        <v>0</v>
      </c>
      <c r="BH179" s="144">
        <f>IF(N179="sníž. přenesená",J179,0)</f>
        <v>0</v>
      </c>
      <c r="BI179" s="144">
        <f>IF(N179="nulová",J179,0)</f>
        <v>0</v>
      </c>
      <c r="BJ179" s="18" t="s">
        <v>80</v>
      </c>
      <c r="BK179" s="144">
        <f>ROUND(I179*H179,2)</f>
        <v>0</v>
      </c>
      <c r="BL179" s="18" t="s">
        <v>112</v>
      </c>
      <c r="BM179" s="143" t="s">
        <v>4149</v>
      </c>
    </row>
    <row r="180" spans="2:47" s="1" customFormat="1" ht="12">
      <c r="B180" s="33"/>
      <c r="D180" s="145" t="s">
        <v>218</v>
      </c>
      <c r="F180" s="146" t="s">
        <v>4148</v>
      </c>
      <c r="I180" s="147"/>
      <c r="L180" s="33"/>
      <c r="M180" s="148"/>
      <c r="T180" s="54"/>
      <c r="AT180" s="18" t="s">
        <v>218</v>
      </c>
      <c r="AU180" s="18" t="s">
        <v>80</v>
      </c>
    </row>
    <row r="181" spans="2:63" s="11" customFormat="1" ht="25.9" customHeight="1">
      <c r="B181" s="120"/>
      <c r="D181" s="121" t="s">
        <v>73</v>
      </c>
      <c r="E181" s="122" t="s">
        <v>3789</v>
      </c>
      <c r="F181" s="122" t="s">
        <v>4150</v>
      </c>
      <c r="I181" s="123"/>
      <c r="J181" s="124">
        <f>BK181</f>
        <v>0</v>
      </c>
      <c r="L181" s="120"/>
      <c r="M181" s="125"/>
      <c r="P181" s="126">
        <f>SUM(P182:P189)</f>
        <v>0</v>
      </c>
      <c r="R181" s="126">
        <f>SUM(R182:R189)</f>
        <v>0</v>
      </c>
      <c r="T181" s="127">
        <f>SUM(T182:T189)</f>
        <v>0</v>
      </c>
      <c r="AR181" s="121" t="s">
        <v>80</v>
      </c>
      <c r="AT181" s="128" t="s">
        <v>73</v>
      </c>
      <c r="AU181" s="128" t="s">
        <v>74</v>
      </c>
      <c r="AY181" s="121" t="s">
        <v>208</v>
      </c>
      <c r="BK181" s="129">
        <f>SUM(BK182:BK189)</f>
        <v>0</v>
      </c>
    </row>
    <row r="182" spans="2:65" s="1" customFormat="1" ht="16.5" customHeight="1">
      <c r="B182" s="33"/>
      <c r="C182" s="132" t="s">
        <v>1834</v>
      </c>
      <c r="D182" s="132" t="s">
        <v>212</v>
      </c>
      <c r="E182" s="133" t="s">
        <v>4151</v>
      </c>
      <c r="F182" s="134" t="s">
        <v>4152</v>
      </c>
      <c r="G182" s="135" t="s">
        <v>654</v>
      </c>
      <c r="H182" s="136">
        <v>1</v>
      </c>
      <c r="I182" s="137"/>
      <c r="J182" s="138">
        <f>ROUND(I182*H182,2)</f>
        <v>0</v>
      </c>
      <c r="K182" s="134" t="s">
        <v>19</v>
      </c>
      <c r="L182" s="33"/>
      <c r="M182" s="139" t="s">
        <v>19</v>
      </c>
      <c r="N182" s="140" t="s">
        <v>45</v>
      </c>
      <c r="P182" s="141">
        <f>O182*H182</f>
        <v>0</v>
      </c>
      <c r="Q182" s="141">
        <v>0</v>
      </c>
      <c r="R182" s="141">
        <f>Q182*H182</f>
        <v>0</v>
      </c>
      <c r="S182" s="141">
        <v>0</v>
      </c>
      <c r="T182" s="142">
        <f>S182*H182</f>
        <v>0</v>
      </c>
      <c r="AR182" s="143" t="s">
        <v>112</v>
      </c>
      <c r="AT182" s="143" t="s">
        <v>212</v>
      </c>
      <c r="AU182" s="143" t="s">
        <v>80</v>
      </c>
      <c r="AY182" s="18" t="s">
        <v>208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8" t="s">
        <v>80</v>
      </c>
      <c r="BK182" s="144">
        <f>ROUND(I182*H182,2)</f>
        <v>0</v>
      </c>
      <c r="BL182" s="18" t="s">
        <v>112</v>
      </c>
      <c r="BM182" s="143" t="s">
        <v>4153</v>
      </c>
    </row>
    <row r="183" spans="2:47" s="1" customFormat="1" ht="12">
      <c r="B183" s="33"/>
      <c r="D183" s="145" t="s">
        <v>218</v>
      </c>
      <c r="F183" s="146" t="s">
        <v>4152</v>
      </c>
      <c r="I183" s="147"/>
      <c r="L183" s="33"/>
      <c r="M183" s="148"/>
      <c r="T183" s="54"/>
      <c r="AT183" s="18" t="s">
        <v>218</v>
      </c>
      <c r="AU183" s="18" t="s">
        <v>80</v>
      </c>
    </row>
    <row r="184" spans="2:65" s="1" customFormat="1" ht="16.5" customHeight="1">
      <c r="B184" s="33"/>
      <c r="C184" s="132" t="s">
        <v>940</v>
      </c>
      <c r="D184" s="132" t="s">
        <v>212</v>
      </c>
      <c r="E184" s="133" t="s">
        <v>4154</v>
      </c>
      <c r="F184" s="134" t="s">
        <v>4155</v>
      </c>
      <c r="G184" s="135" t="s">
        <v>654</v>
      </c>
      <c r="H184" s="136">
        <v>3</v>
      </c>
      <c r="I184" s="137"/>
      <c r="J184" s="138">
        <f>ROUND(I184*H184,2)</f>
        <v>0</v>
      </c>
      <c r="K184" s="134" t="s">
        <v>19</v>
      </c>
      <c r="L184" s="33"/>
      <c r="M184" s="139" t="s">
        <v>19</v>
      </c>
      <c r="N184" s="140" t="s">
        <v>45</v>
      </c>
      <c r="P184" s="141">
        <f>O184*H184</f>
        <v>0</v>
      </c>
      <c r="Q184" s="141">
        <v>0</v>
      </c>
      <c r="R184" s="141">
        <f>Q184*H184</f>
        <v>0</v>
      </c>
      <c r="S184" s="141">
        <v>0</v>
      </c>
      <c r="T184" s="142">
        <f>S184*H184</f>
        <v>0</v>
      </c>
      <c r="AR184" s="143" t="s">
        <v>112</v>
      </c>
      <c r="AT184" s="143" t="s">
        <v>212</v>
      </c>
      <c r="AU184" s="143" t="s">
        <v>80</v>
      </c>
      <c r="AY184" s="18" t="s">
        <v>208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18" t="s">
        <v>80</v>
      </c>
      <c r="BK184" s="144">
        <f>ROUND(I184*H184,2)</f>
        <v>0</v>
      </c>
      <c r="BL184" s="18" t="s">
        <v>112</v>
      </c>
      <c r="BM184" s="143" t="s">
        <v>4156</v>
      </c>
    </row>
    <row r="185" spans="2:47" s="1" customFormat="1" ht="12">
      <c r="B185" s="33"/>
      <c r="D185" s="145" t="s">
        <v>218</v>
      </c>
      <c r="F185" s="146" t="s">
        <v>4155</v>
      </c>
      <c r="I185" s="147"/>
      <c r="L185" s="33"/>
      <c r="M185" s="148"/>
      <c r="T185" s="54"/>
      <c r="AT185" s="18" t="s">
        <v>218</v>
      </c>
      <c r="AU185" s="18" t="s">
        <v>80</v>
      </c>
    </row>
    <row r="186" spans="2:65" s="1" customFormat="1" ht="16.5" customHeight="1">
      <c r="B186" s="33"/>
      <c r="C186" s="132" t="s">
        <v>571</v>
      </c>
      <c r="D186" s="132" t="s">
        <v>212</v>
      </c>
      <c r="E186" s="133" t="s">
        <v>4157</v>
      </c>
      <c r="F186" s="134" t="s">
        <v>4158</v>
      </c>
      <c r="G186" s="135" t="s">
        <v>654</v>
      </c>
      <c r="H186" s="136">
        <v>2</v>
      </c>
      <c r="I186" s="137"/>
      <c r="J186" s="138">
        <f>ROUND(I186*H186,2)</f>
        <v>0</v>
      </c>
      <c r="K186" s="134" t="s">
        <v>19</v>
      </c>
      <c r="L186" s="33"/>
      <c r="M186" s="139" t="s">
        <v>19</v>
      </c>
      <c r="N186" s="140" t="s">
        <v>45</v>
      </c>
      <c r="P186" s="141">
        <f>O186*H186</f>
        <v>0</v>
      </c>
      <c r="Q186" s="141">
        <v>0</v>
      </c>
      <c r="R186" s="141">
        <f>Q186*H186</f>
        <v>0</v>
      </c>
      <c r="S186" s="141">
        <v>0</v>
      </c>
      <c r="T186" s="142">
        <f>S186*H186</f>
        <v>0</v>
      </c>
      <c r="AR186" s="143" t="s">
        <v>112</v>
      </c>
      <c r="AT186" s="143" t="s">
        <v>212</v>
      </c>
      <c r="AU186" s="143" t="s">
        <v>80</v>
      </c>
      <c r="AY186" s="18" t="s">
        <v>208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18" t="s">
        <v>80</v>
      </c>
      <c r="BK186" s="144">
        <f>ROUND(I186*H186,2)</f>
        <v>0</v>
      </c>
      <c r="BL186" s="18" t="s">
        <v>112</v>
      </c>
      <c r="BM186" s="143" t="s">
        <v>4159</v>
      </c>
    </row>
    <row r="187" spans="2:47" s="1" customFormat="1" ht="12">
      <c r="B187" s="33"/>
      <c r="D187" s="145" t="s">
        <v>218</v>
      </c>
      <c r="F187" s="146" t="s">
        <v>4158</v>
      </c>
      <c r="I187" s="147"/>
      <c r="L187" s="33"/>
      <c r="M187" s="148"/>
      <c r="T187" s="54"/>
      <c r="AT187" s="18" t="s">
        <v>218</v>
      </c>
      <c r="AU187" s="18" t="s">
        <v>80</v>
      </c>
    </row>
    <row r="188" spans="2:65" s="1" customFormat="1" ht="16.5" customHeight="1">
      <c r="B188" s="33"/>
      <c r="C188" s="132" t="s">
        <v>577</v>
      </c>
      <c r="D188" s="132" t="s">
        <v>212</v>
      </c>
      <c r="E188" s="133" t="s">
        <v>4160</v>
      </c>
      <c r="F188" s="134" t="s">
        <v>4161</v>
      </c>
      <c r="G188" s="135" t="s">
        <v>236</v>
      </c>
      <c r="H188" s="136">
        <v>60</v>
      </c>
      <c r="I188" s="137"/>
      <c r="J188" s="138">
        <f>ROUND(I188*H188,2)</f>
        <v>0</v>
      </c>
      <c r="K188" s="134" t="s">
        <v>19</v>
      </c>
      <c r="L188" s="33"/>
      <c r="M188" s="139" t="s">
        <v>19</v>
      </c>
      <c r="N188" s="140" t="s">
        <v>45</v>
      </c>
      <c r="P188" s="141">
        <f>O188*H188</f>
        <v>0</v>
      </c>
      <c r="Q188" s="141">
        <v>0</v>
      </c>
      <c r="R188" s="141">
        <f>Q188*H188</f>
        <v>0</v>
      </c>
      <c r="S188" s="141">
        <v>0</v>
      </c>
      <c r="T188" s="142">
        <f>S188*H188</f>
        <v>0</v>
      </c>
      <c r="AR188" s="143" t="s">
        <v>112</v>
      </c>
      <c r="AT188" s="143" t="s">
        <v>212</v>
      </c>
      <c r="AU188" s="143" t="s">
        <v>80</v>
      </c>
      <c r="AY188" s="18" t="s">
        <v>208</v>
      </c>
      <c r="BE188" s="144">
        <f>IF(N188="základní",J188,0)</f>
        <v>0</v>
      </c>
      <c r="BF188" s="144">
        <f>IF(N188="snížená",J188,0)</f>
        <v>0</v>
      </c>
      <c r="BG188" s="144">
        <f>IF(N188="zákl. přenesená",J188,0)</f>
        <v>0</v>
      </c>
      <c r="BH188" s="144">
        <f>IF(N188="sníž. přenesená",J188,0)</f>
        <v>0</v>
      </c>
      <c r="BI188" s="144">
        <f>IF(N188="nulová",J188,0)</f>
        <v>0</v>
      </c>
      <c r="BJ188" s="18" t="s">
        <v>80</v>
      </c>
      <c r="BK188" s="144">
        <f>ROUND(I188*H188,2)</f>
        <v>0</v>
      </c>
      <c r="BL188" s="18" t="s">
        <v>112</v>
      </c>
      <c r="BM188" s="143" t="s">
        <v>4162</v>
      </c>
    </row>
    <row r="189" spans="2:47" s="1" customFormat="1" ht="12">
      <c r="B189" s="33"/>
      <c r="D189" s="145" t="s">
        <v>218</v>
      </c>
      <c r="F189" s="146" t="s">
        <v>4163</v>
      </c>
      <c r="I189" s="147"/>
      <c r="L189" s="33"/>
      <c r="M189" s="148"/>
      <c r="T189" s="54"/>
      <c r="AT189" s="18" t="s">
        <v>218</v>
      </c>
      <c r="AU189" s="18" t="s">
        <v>80</v>
      </c>
    </row>
    <row r="190" spans="2:63" s="11" customFormat="1" ht="25.9" customHeight="1">
      <c r="B190" s="120"/>
      <c r="D190" s="121" t="s">
        <v>73</v>
      </c>
      <c r="E190" s="122" t="s">
        <v>687</v>
      </c>
      <c r="F190" s="122" t="s">
        <v>4164</v>
      </c>
      <c r="I190" s="123"/>
      <c r="J190" s="124">
        <f>BK190</f>
        <v>0</v>
      </c>
      <c r="L190" s="120"/>
      <c r="M190" s="125"/>
      <c r="P190" s="126">
        <f>SUM(P191:P192)</f>
        <v>0</v>
      </c>
      <c r="R190" s="126">
        <f>SUM(R191:R192)</f>
        <v>0</v>
      </c>
      <c r="T190" s="127">
        <f>SUM(T191:T192)</f>
        <v>0</v>
      </c>
      <c r="AR190" s="121" t="s">
        <v>80</v>
      </c>
      <c r="AT190" s="128" t="s">
        <v>73</v>
      </c>
      <c r="AU190" s="128" t="s">
        <v>74</v>
      </c>
      <c r="AY190" s="121" t="s">
        <v>208</v>
      </c>
      <c r="BK190" s="129">
        <f>SUM(BK191:BK192)</f>
        <v>0</v>
      </c>
    </row>
    <row r="191" spans="2:65" s="1" customFormat="1" ht="16.5" customHeight="1">
      <c r="B191" s="33"/>
      <c r="C191" s="132" t="s">
        <v>580</v>
      </c>
      <c r="D191" s="132" t="s">
        <v>212</v>
      </c>
      <c r="E191" s="133" t="s">
        <v>4165</v>
      </c>
      <c r="F191" s="134" t="s">
        <v>4166</v>
      </c>
      <c r="G191" s="135" t="s">
        <v>215</v>
      </c>
      <c r="H191" s="136">
        <v>12</v>
      </c>
      <c r="I191" s="137"/>
      <c r="J191" s="138">
        <f>ROUND(I191*H191,2)</f>
        <v>0</v>
      </c>
      <c r="K191" s="134" t="s">
        <v>19</v>
      </c>
      <c r="L191" s="33"/>
      <c r="M191" s="139" t="s">
        <v>19</v>
      </c>
      <c r="N191" s="140" t="s">
        <v>45</v>
      </c>
      <c r="P191" s="141">
        <f>O191*H191</f>
        <v>0</v>
      </c>
      <c r="Q191" s="141">
        <v>0</v>
      </c>
      <c r="R191" s="141">
        <f>Q191*H191</f>
        <v>0</v>
      </c>
      <c r="S191" s="141">
        <v>0</v>
      </c>
      <c r="T191" s="142">
        <f>S191*H191</f>
        <v>0</v>
      </c>
      <c r="AR191" s="143" t="s">
        <v>112</v>
      </c>
      <c r="AT191" s="143" t="s">
        <v>212</v>
      </c>
      <c r="AU191" s="143" t="s">
        <v>80</v>
      </c>
      <c r="AY191" s="18" t="s">
        <v>208</v>
      </c>
      <c r="BE191" s="144">
        <f>IF(N191="základní",J191,0)</f>
        <v>0</v>
      </c>
      <c r="BF191" s="144">
        <f>IF(N191="snížená",J191,0)</f>
        <v>0</v>
      </c>
      <c r="BG191" s="144">
        <f>IF(N191="zákl. přenesená",J191,0)</f>
        <v>0</v>
      </c>
      <c r="BH191" s="144">
        <f>IF(N191="sníž. přenesená",J191,0)</f>
        <v>0</v>
      </c>
      <c r="BI191" s="144">
        <f>IF(N191="nulová",J191,0)</f>
        <v>0</v>
      </c>
      <c r="BJ191" s="18" t="s">
        <v>80</v>
      </c>
      <c r="BK191" s="144">
        <f>ROUND(I191*H191,2)</f>
        <v>0</v>
      </c>
      <c r="BL191" s="18" t="s">
        <v>112</v>
      </c>
      <c r="BM191" s="143" t="s">
        <v>4167</v>
      </c>
    </row>
    <row r="192" spans="2:47" s="1" customFormat="1" ht="12">
      <c r="B192" s="33"/>
      <c r="D192" s="145" t="s">
        <v>218</v>
      </c>
      <c r="F192" s="146" t="s">
        <v>4166</v>
      </c>
      <c r="I192" s="147"/>
      <c r="L192" s="33"/>
      <c r="M192" s="148"/>
      <c r="T192" s="54"/>
      <c r="AT192" s="18" t="s">
        <v>218</v>
      </c>
      <c r="AU192" s="18" t="s">
        <v>80</v>
      </c>
    </row>
    <row r="193" spans="2:63" s="11" customFormat="1" ht="25.9" customHeight="1">
      <c r="B193" s="120"/>
      <c r="D193" s="121" t="s">
        <v>73</v>
      </c>
      <c r="E193" s="122" t="s">
        <v>655</v>
      </c>
      <c r="F193" s="122" t="s">
        <v>4168</v>
      </c>
      <c r="I193" s="123"/>
      <c r="J193" s="124">
        <f>BK193</f>
        <v>0</v>
      </c>
      <c r="L193" s="120"/>
      <c r="M193" s="125"/>
      <c r="P193" s="126">
        <f>SUM(P194:P205)</f>
        <v>0</v>
      </c>
      <c r="R193" s="126">
        <f>SUM(R194:R205)</f>
        <v>0</v>
      </c>
      <c r="T193" s="127">
        <f>SUM(T194:T205)</f>
        <v>0</v>
      </c>
      <c r="AR193" s="121" t="s">
        <v>80</v>
      </c>
      <c r="AT193" s="128" t="s">
        <v>73</v>
      </c>
      <c r="AU193" s="128" t="s">
        <v>74</v>
      </c>
      <c r="AY193" s="121" t="s">
        <v>208</v>
      </c>
      <c r="BK193" s="129">
        <f>SUM(BK194:BK205)</f>
        <v>0</v>
      </c>
    </row>
    <row r="194" spans="2:65" s="1" customFormat="1" ht="16.5" customHeight="1">
      <c r="B194" s="33"/>
      <c r="C194" s="132" t="s">
        <v>946</v>
      </c>
      <c r="D194" s="132" t="s">
        <v>212</v>
      </c>
      <c r="E194" s="133" t="s">
        <v>4169</v>
      </c>
      <c r="F194" s="134" t="s">
        <v>4170</v>
      </c>
      <c r="G194" s="135" t="s">
        <v>654</v>
      </c>
      <c r="H194" s="136">
        <v>3</v>
      </c>
      <c r="I194" s="137"/>
      <c r="J194" s="138">
        <f>ROUND(I194*H194,2)</f>
        <v>0</v>
      </c>
      <c r="K194" s="134" t="s">
        <v>19</v>
      </c>
      <c r="L194" s="33"/>
      <c r="M194" s="139" t="s">
        <v>19</v>
      </c>
      <c r="N194" s="140" t="s">
        <v>45</v>
      </c>
      <c r="P194" s="141">
        <f>O194*H194</f>
        <v>0</v>
      </c>
      <c r="Q194" s="141">
        <v>0</v>
      </c>
      <c r="R194" s="141">
        <f>Q194*H194</f>
        <v>0</v>
      </c>
      <c r="S194" s="141">
        <v>0</v>
      </c>
      <c r="T194" s="142">
        <f>S194*H194</f>
        <v>0</v>
      </c>
      <c r="AR194" s="143" t="s">
        <v>112</v>
      </c>
      <c r="AT194" s="143" t="s">
        <v>212</v>
      </c>
      <c r="AU194" s="143" t="s">
        <v>80</v>
      </c>
      <c r="AY194" s="18" t="s">
        <v>208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18" t="s">
        <v>80</v>
      </c>
      <c r="BK194" s="144">
        <f>ROUND(I194*H194,2)</f>
        <v>0</v>
      </c>
      <c r="BL194" s="18" t="s">
        <v>112</v>
      </c>
      <c r="BM194" s="143" t="s">
        <v>4171</v>
      </c>
    </row>
    <row r="195" spans="2:47" s="1" customFormat="1" ht="12">
      <c r="B195" s="33"/>
      <c r="D195" s="145" t="s">
        <v>218</v>
      </c>
      <c r="F195" s="146" t="s">
        <v>4172</v>
      </c>
      <c r="I195" s="147"/>
      <c r="L195" s="33"/>
      <c r="M195" s="148"/>
      <c r="T195" s="54"/>
      <c r="AT195" s="18" t="s">
        <v>218</v>
      </c>
      <c r="AU195" s="18" t="s">
        <v>80</v>
      </c>
    </row>
    <row r="196" spans="2:65" s="1" customFormat="1" ht="16.5" customHeight="1">
      <c r="B196" s="33"/>
      <c r="C196" s="132" t="s">
        <v>1881</v>
      </c>
      <c r="D196" s="132" t="s">
        <v>212</v>
      </c>
      <c r="E196" s="133" t="s">
        <v>4173</v>
      </c>
      <c r="F196" s="134" t="s">
        <v>4174</v>
      </c>
      <c r="G196" s="135" t="s">
        <v>654</v>
      </c>
      <c r="H196" s="136">
        <v>3</v>
      </c>
      <c r="I196" s="137"/>
      <c r="J196" s="138">
        <f>ROUND(I196*H196,2)</f>
        <v>0</v>
      </c>
      <c r="K196" s="134" t="s">
        <v>19</v>
      </c>
      <c r="L196" s="33"/>
      <c r="M196" s="139" t="s">
        <v>19</v>
      </c>
      <c r="N196" s="140" t="s">
        <v>45</v>
      </c>
      <c r="P196" s="141">
        <f>O196*H196</f>
        <v>0</v>
      </c>
      <c r="Q196" s="141">
        <v>0</v>
      </c>
      <c r="R196" s="141">
        <f>Q196*H196</f>
        <v>0</v>
      </c>
      <c r="S196" s="141">
        <v>0</v>
      </c>
      <c r="T196" s="142">
        <f>S196*H196</f>
        <v>0</v>
      </c>
      <c r="AR196" s="143" t="s">
        <v>112</v>
      </c>
      <c r="AT196" s="143" t="s">
        <v>212</v>
      </c>
      <c r="AU196" s="143" t="s">
        <v>80</v>
      </c>
      <c r="AY196" s="18" t="s">
        <v>208</v>
      </c>
      <c r="BE196" s="144">
        <f>IF(N196="základní",J196,0)</f>
        <v>0</v>
      </c>
      <c r="BF196" s="144">
        <f>IF(N196="snížená",J196,0)</f>
        <v>0</v>
      </c>
      <c r="BG196" s="144">
        <f>IF(N196="zákl. přenesená",J196,0)</f>
        <v>0</v>
      </c>
      <c r="BH196" s="144">
        <f>IF(N196="sníž. přenesená",J196,0)</f>
        <v>0</v>
      </c>
      <c r="BI196" s="144">
        <f>IF(N196="nulová",J196,0)</f>
        <v>0</v>
      </c>
      <c r="BJ196" s="18" t="s">
        <v>80</v>
      </c>
      <c r="BK196" s="144">
        <f>ROUND(I196*H196,2)</f>
        <v>0</v>
      </c>
      <c r="BL196" s="18" t="s">
        <v>112</v>
      </c>
      <c r="BM196" s="143" t="s">
        <v>4175</v>
      </c>
    </row>
    <row r="197" spans="2:47" s="1" customFormat="1" ht="12">
      <c r="B197" s="33"/>
      <c r="D197" s="145" t="s">
        <v>218</v>
      </c>
      <c r="F197" s="146" t="s">
        <v>4176</v>
      </c>
      <c r="I197" s="147"/>
      <c r="L197" s="33"/>
      <c r="M197" s="148"/>
      <c r="T197" s="54"/>
      <c r="AT197" s="18" t="s">
        <v>218</v>
      </c>
      <c r="AU197" s="18" t="s">
        <v>80</v>
      </c>
    </row>
    <row r="198" spans="2:65" s="1" customFormat="1" ht="16.5" customHeight="1">
      <c r="B198" s="33"/>
      <c r="C198" s="132" t="s">
        <v>692</v>
      </c>
      <c r="D198" s="132" t="s">
        <v>212</v>
      </c>
      <c r="E198" s="133" t="s">
        <v>4177</v>
      </c>
      <c r="F198" s="134" t="s">
        <v>4178</v>
      </c>
      <c r="G198" s="135" t="s">
        <v>654</v>
      </c>
      <c r="H198" s="136">
        <v>30</v>
      </c>
      <c r="I198" s="137"/>
      <c r="J198" s="138">
        <f>ROUND(I198*H198,2)</f>
        <v>0</v>
      </c>
      <c r="K198" s="134" t="s">
        <v>19</v>
      </c>
      <c r="L198" s="33"/>
      <c r="M198" s="139" t="s">
        <v>19</v>
      </c>
      <c r="N198" s="140" t="s">
        <v>45</v>
      </c>
      <c r="P198" s="141">
        <f>O198*H198</f>
        <v>0</v>
      </c>
      <c r="Q198" s="141">
        <v>0</v>
      </c>
      <c r="R198" s="141">
        <f>Q198*H198</f>
        <v>0</v>
      </c>
      <c r="S198" s="141">
        <v>0</v>
      </c>
      <c r="T198" s="142">
        <f>S198*H198</f>
        <v>0</v>
      </c>
      <c r="AR198" s="143" t="s">
        <v>112</v>
      </c>
      <c r="AT198" s="143" t="s">
        <v>212</v>
      </c>
      <c r="AU198" s="143" t="s">
        <v>80</v>
      </c>
      <c r="AY198" s="18" t="s">
        <v>208</v>
      </c>
      <c r="BE198" s="144">
        <f>IF(N198="základní",J198,0)</f>
        <v>0</v>
      </c>
      <c r="BF198" s="144">
        <f>IF(N198="snížená",J198,0)</f>
        <v>0</v>
      </c>
      <c r="BG198" s="144">
        <f>IF(N198="zákl. přenesená",J198,0)</f>
        <v>0</v>
      </c>
      <c r="BH198" s="144">
        <f>IF(N198="sníž. přenesená",J198,0)</f>
        <v>0</v>
      </c>
      <c r="BI198" s="144">
        <f>IF(N198="nulová",J198,0)</f>
        <v>0</v>
      </c>
      <c r="BJ198" s="18" t="s">
        <v>80</v>
      </c>
      <c r="BK198" s="144">
        <f>ROUND(I198*H198,2)</f>
        <v>0</v>
      </c>
      <c r="BL198" s="18" t="s">
        <v>112</v>
      </c>
      <c r="BM198" s="143" t="s">
        <v>4179</v>
      </c>
    </row>
    <row r="199" spans="2:47" s="1" customFormat="1" ht="12">
      <c r="B199" s="33"/>
      <c r="D199" s="145" t="s">
        <v>218</v>
      </c>
      <c r="F199" s="146" t="s">
        <v>4178</v>
      </c>
      <c r="I199" s="147"/>
      <c r="L199" s="33"/>
      <c r="M199" s="148"/>
      <c r="T199" s="54"/>
      <c r="AT199" s="18" t="s">
        <v>218</v>
      </c>
      <c r="AU199" s="18" t="s">
        <v>80</v>
      </c>
    </row>
    <row r="200" spans="2:65" s="1" customFormat="1" ht="16.5" customHeight="1">
      <c r="B200" s="33"/>
      <c r="C200" s="132" t="s">
        <v>1898</v>
      </c>
      <c r="D200" s="132" t="s">
        <v>212</v>
      </c>
      <c r="E200" s="133" t="s">
        <v>4180</v>
      </c>
      <c r="F200" s="134" t="s">
        <v>4181</v>
      </c>
      <c r="G200" s="135" t="s">
        <v>654</v>
      </c>
      <c r="H200" s="136">
        <v>50</v>
      </c>
      <c r="I200" s="137"/>
      <c r="J200" s="138">
        <f>ROUND(I200*H200,2)</f>
        <v>0</v>
      </c>
      <c r="K200" s="134" t="s">
        <v>19</v>
      </c>
      <c r="L200" s="33"/>
      <c r="M200" s="139" t="s">
        <v>19</v>
      </c>
      <c r="N200" s="140" t="s">
        <v>45</v>
      </c>
      <c r="P200" s="141">
        <f>O200*H200</f>
        <v>0</v>
      </c>
      <c r="Q200" s="141">
        <v>0</v>
      </c>
      <c r="R200" s="141">
        <f>Q200*H200</f>
        <v>0</v>
      </c>
      <c r="S200" s="141">
        <v>0</v>
      </c>
      <c r="T200" s="142">
        <f>S200*H200</f>
        <v>0</v>
      </c>
      <c r="AR200" s="143" t="s">
        <v>112</v>
      </c>
      <c r="AT200" s="143" t="s">
        <v>212</v>
      </c>
      <c r="AU200" s="143" t="s">
        <v>80</v>
      </c>
      <c r="AY200" s="18" t="s">
        <v>208</v>
      </c>
      <c r="BE200" s="144">
        <f>IF(N200="základní",J200,0)</f>
        <v>0</v>
      </c>
      <c r="BF200" s="144">
        <f>IF(N200="snížená",J200,0)</f>
        <v>0</v>
      </c>
      <c r="BG200" s="144">
        <f>IF(N200="zákl. přenesená",J200,0)</f>
        <v>0</v>
      </c>
      <c r="BH200" s="144">
        <f>IF(N200="sníž. přenesená",J200,0)</f>
        <v>0</v>
      </c>
      <c r="BI200" s="144">
        <f>IF(N200="nulová",J200,0)</f>
        <v>0</v>
      </c>
      <c r="BJ200" s="18" t="s">
        <v>80</v>
      </c>
      <c r="BK200" s="144">
        <f>ROUND(I200*H200,2)</f>
        <v>0</v>
      </c>
      <c r="BL200" s="18" t="s">
        <v>112</v>
      </c>
      <c r="BM200" s="143" t="s">
        <v>4182</v>
      </c>
    </row>
    <row r="201" spans="2:47" s="1" customFormat="1" ht="12">
      <c r="B201" s="33"/>
      <c r="D201" s="145" t="s">
        <v>218</v>
      </c>
      <c r="F201" s="146" t="s">
        <v>4181</v>
      </c>
      <c r="I201" s="147"/>
      <c r="L201" s="33"/>
      <c r="M201" s="148"/>
      <c r="T201" s="54"/>
      <c r="AT201" s="18" t="s">
        <v>218</v>
      </c>
      <c r="AU201" s="18" t="s">
        <v>80</v>
      </c>
    </row>
    <row r="202" spans="2:65" s="1" customFormat="1" ht="16.5" customHeight="1">
      <c r="B202" s="33"/>
      <c r="C202" s="132" t="s">
        <v>696</v>
      </c>
      <c r="D202" s="132" t="s">
        <v>212</v>
      </c>
      <c r="E202" s="133" t="s">
        <v>4183</v>
      </c>
      <c r="F202" s="134" t="s">
        <v>4184</v>
      </c>
      <c r="G202" s="135" t="s">
        <v>4185</v>
      </c>
      <c r="H202" s="136">
        <v>1</v>
      </c>
      <c r="I202" s="137"/>
      <c r="J202" s="138">
        <f>ROUND(I202*H202,2)</f>
        <v>0</v>
      </c>
      <c r="K202" s="134" t="s">
        <v>19</v>
      </c>
      <c r="L202" s="33"/>
      <c r="M202" s="139" t="s">
        <v>19</v>
      </c>
      <c r="N202" s="140" t="s">
        <v>45</v>
      </c>
      <c r="P202" s="141">
        <f>O202*H202</f>
        <v>0</v>
      </c>
      <c r="Q202" s="141">
        <v>0</v>
      </c>
      <c r="R202" s="141">
        <f>Q202*H202</f>
        <v>0</v>
      </c>
      <c r="S202" s="141">
        <v>0</v>
      </c>
      <c r="T202" s="142">
        <f>S202*H202</f>
        <v>0</v>
      </c>
      <c r="AR202" s="143" t="s">
        <v>112</v>
      </c>
      <c r="AT202" s="143" t="s">
        <v>212</v>
      </c>
      <c r="AU202" s="143" t="s">
        <v>80</v>
      </c>
      <c r="AY202" s="18" t="s">
        <v>208</v>
      </c>
      <c r="BE202" s="144">
        <f>IF(N202="základní",J202,0)</f>
        <v>0</v>
      </c>
      <c r="BF202" s="144">
        <f>IF(N202="snížená",J202,0)</f>
        <v>0</v>
      </c>
      <c r="BG202" s="144">
        <f>IF(N202="zákl. přenesená",J202,0)</f>
        <v>0</v>
      </c>
      <c r="BH202" s="144">
        <f>IF(N202="sníž. přenesená",J202,0)</f>
        <v>0</v>
      </c>
      <c r="BI202" s="144">
        <f>IF(N202="nulová",J202,0)</f>
        <v>0</v>
      </c>
      <c r="BJ202" s="18" t="s">
        <v>80</v>
      </c>
      <c r="BK202" s="144">
        <f>ROUND(I202*H202,2)</f>
        <v>0</v>
      </c>
      <c r="BL202" s="18" t="s">
        <v>112</v>
      </c>
      <c r="BM202" s="143" t="s">
        <v>4186</v>
      </c>
    </row>
    <row r="203" spans="2:47" s="1" customFormat="1" ht="12">
      <c r="B203" s="33"/>
      <c r="D203" s="145" t="s">
        <v>218</v>
      </c>
      <c r="F203" s="146" t="s">
        <v>4184</v>
      </c>
      <c r="I203" s="147"/>
      <c r="L203" s="33"/>
      <c r="M203" s="148"/>
      <c r="T203" s="54"/>
      <c r="AT203" s="18" t="s">
        <v>218</v>
      </c>
      <c r="AU203" s="18" t="s">
        <v>80</v>
      </c>
    </row>
    <row r="204" spans="2:65" s="1" customFormat="1" ht="16.5" customHeight="1">
      <c r="B204" s="33"/>
      <c r="C204" s="132" t="s">
        <v>657</v>
      </c>
      <c r="D204" s="132" t="s">
        <v>212</v>
      </c>
      <c r="E204" s="133" t="s">
        <v>4187</v>
      </c>
      <c r="F204" s="134" t="s">
        <v>4188</v>
      </c>
      <c r="G204" s="135" t="s">
        <v>548</v>
      </c>
      <c r="H204" s="136">
        <v>1</v>
      </c>
      <c r="I204" s="137"/>
      <c r="J204" s="138">
        <f>ROUND(I204*H204,2)</f>
        <v>0</v>
      </c>
      <c r="K204" s="134" t="s">
        <v>19</v>
      </c>
      <c r="L204" s="33"/>
      <c r="M204" s="139" t="s">
        <v>19</v>
      </c>
      <c r="N204" s="140" t="s">
        <v>45</v>
      </c>
      <c r="P204" s="141">
        <f>O204*H204</f>
        <v>0</v>
      </c>
      <c r="Q204" s="141">
        <v>0</v>
      </c>
      <c r="R204" s="141">
        <f>Q204*H204</f>
        <v>0</v>
      </c>
      <c r="S204" s="141">
        <v>0</v>
      </c>
      <c r="T204" s="142">
        <f>S204*H204</f>
        <v>0</v>
      </c>
      <c r="AR204" s="143" t="s">
        <v>112</v>
      </c>
      <c r="AT204" s="143" t="s">
        <v>212</v>
      </c>
      <c r="AU204" s="143" t="s">
        <v>80</v>
      </c>
      <c r="AY204" s="18" t="s">
        <v>208</v>
      </c>
      <c r="BE204" s="144">
        <f>IF(N204="základní",J204,0)</f>
        <v>0</v>
      </c>
      <c r="BF204" s="144">
        <f>IF(N204="snížená",J204,0)</f>
        <v>0</v>
      </c>
      <c r="BG204" s="144">
        <f>IF(N204="zákl. přenesená",J204,0)</f>
        <v>0</v>
      </c>
      <c r="BH204" s="144">
        <f>IF(N204="sníž. přenesená",J204,0)</f>
        <v>0</v>
      </c>
      <c r="BI204" s="144">
        <f>IF(N204="nulová",J204,0)</f>
        <v>0</v>
      </c>
      <c r="BJ204" s="18" t="s">
        <v>80</v>
      </c>
      <c r="BK204" s="144">
        <f>ROUND(I204*H204,2)</f>
        <v>0</v>
      </c>
      <c r="BL204" s="18" t="s">
        <v>112</v>
      </c>
      <c r="BM204" s="143" t="s">
        <v>4189</v>
      </c>
    </row>
    <row r="205" spans="2:47" s="1" customFormat="1" ht="12">
      <c r="B205" s="33"/>
      <c r="D205" s="145" t="s">
        <v>218</v>
      </c>
      <c r="F205" s="146" t="s">
        <v>4188</v>
      </c>
      <c r="I205" s="147"/>
      <c r="L205" s="33"/>
      <c r="M205" s="182"/>
      <c r="N205" s="183"/>
      <c r="O205" s="183"/>
      <c r="P205" s="183"/>
      <c r="Q205" s="183"/>
      <c r="R205" s="183"/>
      <c r="S205" s="183"/>
      <c r="T205" s="184"/>
      <c r="AT205" s="18" t="s">
        <v>218</v>
      </c>
      <c r="AU205" s="18" t="s">
        <v>80</v>
      </c>
    </row>
    <row r="206" spans="2:12" s="1" customFormat="1" ht="6.95" customHeight="1">
      <c r="B206" s="42"/>
      <c r="C206" s="43"/>
      <c r="D206" s="43"/>
      <c r="E206" s="43"/>
      <c r="F206" s="43"/>
      <c r="G206" s="43"/>
      <c r="H206" s="43"/>
      <c r="I206" s="43"/>
      <c r="J206" s="43"/>
      <c r="K206" s="43"/>
      <c r="L206" s="33"/>
    </row>
  </sheetData>
  <sheetProtection algorithmName="SHA-512" hashValue="t0CHysC0lqUgMIwEGV7/E0f0XD4rm+nh/7iumPI8fWpsFcnJdWJCGB91V8vuyL61BYQC0fwe1j7nM3NEujhglQ==" saltValue="Ll8/y8a0V3L1REfSenUYLCFud2o5yNZ9ELc2vlRo2nf5Gdlb28DxtaBjaJXgVPoGwKLYMStEIUEUxLvIwd+b1g==" spinCount="100000" sheet="1" objects="1" scenarios="1" formatColumns="0" formatRows="0" autoFilter="0"/>
  <autoFilter ref="C96:K205"/>
  <mergeCells count="15">
    <mergeCell ref="E83:H83"/>
    <mergeCell ref="E87:H87"/>
    <mergeCell ref="E85:H85"/>
    <mergeCell ref="E89:H89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2:BM17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170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171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2" t="str">
        <f>'Rekapitulace stavby'!K6</f>
        <v>Přístavba objektu SOŠ a SOU Kladno</v>
      </c>
      <c r="F7" s="333"/>
      <c r="G7" s="333"/>
      <c r="H7" s="333"/>
      <c r="L7" s="21"/>
    </row>
    <row r="8" spans="2:12" ht="12.75">
      <c r="B8" s="21"/>
      <c r="D8" s="28" t="s">
        <v>172</v>
      </c>
      <c r="L8" s="21"/>
    </row>
    <row r="9" spans="2:12" ht="16.5" customHeight="1">
      <c r="B9" s="21"/>
      <c r="E9" s="332" t="s">
        <v>1576</v>
      </c>
      <c r="F9" s="310"/>
      <c r="G9" s="310"/>
      <c r="H9" s="310"/>
      <c r="L9" s="21"/>
    </row>
    <row r="10" spans="2:12" ht="12" customHeight="1">
      <c r="B10" s="21"/>
      <c r="D10" s="28" t="s">
        <v>174</v>
      </c>
      <c r="L10" s="21"/>
    </row>
    <row r="11" spans="2:12" s="1" customFormat="1" ht="16.5" customHeight="1">
      <c r="B11" s="33"/>
      <c r="E11" s="319" t="s">
        <v>175</v>
      </c>
      <c r="F11" s="334"/>
      <c r="G11" s="334"/>
      <c r="H11" s="334"/>
      <c r="L11" s="33"/>
    </row>
    <row r="12" spans="2:12" s="1" customFormat="1" ht="12" customHeight="1">
      <c r="B12" s="33"/>
      <c r="D12" s="28" t="s">
        <v>176</v>
      </c>
      <c r="L12" s="33"/>
    </row>
    <row r="13" spans="2:12" s="1" customFormat="1" ht="16.5" customHeight="1">
      <c r="B13" s="33"/>
      <c r="E13" s="311" t="s">
        <v>1125</v>
      </c>
      <c r="F13" s="334"/>
      <c r="G13" s="334"/>
      <c r="H13" s="334"/>
      <c r="L13" s="33"/>
    </row>
    <row r="14" spans="2:12" s="1" customFormat="1" ht="12">
      <c r="B14" s="33"/>
      <c r="L14" s="33"/>
    </row>
    <row r="15" spans="2:12" s="1" customFormat="1" ht="12" customHeight="1">
      <c r="B15" s="33"/>
      <c r="D15" s="28" t="s">
        <v>18</v>
      </c>
      <c r="F15" s="26" t="s">
        <v>19</v>
      </c>
      <c r="I15" s="28" t="s">
        <v>20</v>
      </c>
      <c r="J15" s="26" t="s">
        <v>19</v>
      </c>
      <c r="L15" s="33"/>
    </row>
    <row r="16" spans="2:12" s="1" customFormat="1" ht="12" customHeight="1">
      <c r="B16" s="33"/>
      <c r="D16" s="28" t="s">
        <v>21</v>
      </c>
      <c r="F16" s="26" t="s">
        <v>22</v>
      </c>
      <c r="I16" s="28" t="s">
        <v>23</v>
      </c>
      <c r="J16" s="50" t="str">
        <f>'Rekapitulace stavby'!AN8</f>
        <v>19. 9. 2023</v>
      </c>
      <c r="L16" s="33"/>
    </row>
    <row r="17" spans="2:12" s="1" customFormat="1" ht="10.9" customHeight="1">
      <c r="B17" s="33"/>
      <c r="L17" s="33"/>
    </row>
    <row r="18" spans="2:12" s="1" customFormat="1" ht="12" customHeight="1">
      <c r="B18" s="33"/>
      <c r="D18" s="28" t="s">
        <v>25</v>
      </c>
      <c r="I18" s="28" t="s">
        <v>26</v>
      </c>
      <c r="J18" s="26" t="s">
        <v>19</v>
      </c>
      <c r="L18" s="33"/>
    </row>
    <row r="19" spans="2:12" s="1" customFormat="1" ht="18" customHeight="1">
      <c r="B19" s="33"/>
      <c r="E19" s="26" t="s">
        <v>27</v>
      </c>
      <c r="I19" s="28" t="s">
        <v>28</v>
      </c>
      <c r="J19" s="26" t="s">
        <v>19</v>
      </c>
      <c r="L19" s="33"/>
    </row>
    <row r="20" spans="2:12" s="1" customFormat="1" ht="6.95" customHeight="1">
      <c r="B20" s="33"/>
      <c r="L20" s="33"/>
    </row>
    <row r="21" spans="2:12" s="1" customFormat="1" ht="12" customHeight="1">
      <c r="B21" s="33"/>
      <c r="D21" s="28" t="s">
        <v>29</v>
      </c>
      <c r="I21" s="28" t="s">
        <v>26</v>
      </c>
      <c r="J21" s="29" t="str">
        <f>'Rekapitulace stavby'!AN13</f>
        <v>Vyplň údaj</v>
      </c>
      <c r="L21" s="33"/>
    </row>
    <row r="22" spans="2:12" s="1" customFormat="1" ht="18" customHeight="1">
      <c r="B22" s="33"/>
      <c r="E22" s="335" t="str">
        <f>'Rekapitulace stavby'!E14</f>
        <v>Vyplň údaj</v>
      </c>
      <c r="F22" s="324"/>
      <c r="G22" s="324"/>
      <c r="H22" s="324"/>
      <c r="I22" s="28" t="s">
        <v>28</v>
      </c>
      <c r="J22" s="29" t="str">
        <f>'Rekapitulace stavby'!AN14</f>
        <v>Vyplň údaj</v>
      </c>
      <c r="L22" s="33"/>
    </row>
    <row r="23" spans="2:12" s="1" customFormat="1" ht="6.95" customHeight="1">
      <c r="B23" s="33"/>
      <c r="L23" s="33"/>
    </row>
    <row r="24" spans="2:12" s="1" customFormat="1" ht="12" customHeight="1">
      <c r="B24" s="33"/>
      <c r="D24" s="28" t="s">
        <v>31</v>
      </c>
      <c r="I24" s="28" t="s">
        <v>26</v>
      </c>
      <c r="J24" s="26" t="s">
        <v>32</v>
      </c>
      <c r="L24" s="33"/>
    </row>
    <row r="25" spans="2:12" s="1" customFormat="1" ht="18" customHeight="1">
      <c r="B25" s="33"/>
      <c r="E25" s="26" t="s">
        <v>33</v>
      </c>
      <c r="I25" s="28" t="s">
        <v>28</v>
      </c>
      <c r="J25" s="26" t="s">
        <v>34</v>
      </c>
      <c r="L25" s="33"/>
    </row>
    <row r="26" spans="2:12" s="1" customFormat="1" ht="6.95" customHeight="1">
      <c r="B26" s="33"/>
      <c r="L26" s="33"/>
    </row>
    <row r="27" spans="2:12" s="1" customFormat="1" ht="12" customHeight="1">
      <c r="B27" s="33"/>
      <c r="D27" s="28" t="s">
        <v>36</v>
      </c>
      <c r="I27" s="28" t="s">
        <v>26</v>
      </c>
      <c r="J27" s="26" t="s">
        <v>19</v>
      </c>
      <c r="L27" s="33"/>
    </row>
    <row r="28" spans="2:12" s="1" customFormat="1" ht="18" customHeight="1">
      <c r="B28" s="33"/>
      <c r="E28" s="26" t="s">
        <v>37</v>
      </c>
      <c r="I28" s="28" t="s">
        <v>28</v>
      </c>
      <c r="J28" s="26" t="s">
        <v>19</v>
      </c>
      <c r="L28" s="33"/>
    </row>
    <row r="29" spans="2:12" s="1" customFormat="1" ht="6.95" customHeight="1">
      <c r="B29" s="33"/>
      <c r="L29" s="33"/>
    </row>
    <row r="30" spans="2:12" s="1" customFormat="1" ht="12" customHeight="1">
      <c r="B30" s="33"/>
      <c r="D30" s="28" t="s">
        <v>38</v>
      </c>
      <c r="L30" s="33"/>
    </row>
    <row r="31" spans="2:12" s="7" customFormat="1" ht="143.25" customHeight="1">
      <c r="B31" s="92"/>
      <c r="E31" s="328" t="s">
        <v>39</v>
      </c>
      <c r="F31" s="328"/>
      <c r="G31" s="328"/>
      <c r="H31" s="328"/>
      <c r="L31" s="92"/>
    </row>
    <row r="32" spans="2:12" s="1" customFormat="1" ht="6.95" customHeight="1">
      <c r="B32" s="33"/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25.35" customHeight="1">
      <c r="B34" s="33"/>
      <c r="D34" s="93" t="s">
        <v>40</v>
      </c>
      <c r="J34" s="64">
        <f>ROUND(J100,2)</f>
        <v>0</v>
      </c>
      <c r="L34" s="33"/>
    </row>
    <row r="35" spans="2:12" s="1" customFormat="1" ht="6.95" customHeight="1">
      <c r="B35" s="33"/>
      <c r="D35" s="51"/>
      <c r="E35" s="51"/>
      <c r="F35" s="51"/>
      <c r="G35" s="51"/>
      <c r="H35" s="51"/>
      <c r="I35" s="51"/>
      <c r="J35" s="51"/>
      <c r="K35" s="51"/>
      <c r="L35" s="33"/>
    </row>
    <row r="36" spans="2:12" s="1" customFormat="1" ht="14.45" customHeight="1">
      <c r="B36" s="33"/>
      <c r="F36" s="36" t="s">
        <v>42</v>
      </c>
      <c r="I36" s="36" t="s">
        <v>41</v>
      </c>
      <c r="J36" s="36" t="s">
        <v>43</v>
      </c>
      <c r="L36" s="33"/>
    </row>
    <row r="37" spans="2:12" s="1" customFormat="1" ht="14.45" customHeight="1">
      <c r="B37" s="33"/>
      <c r="D37" s="53" t="s">
        <v>44</v>
      </c>
      <c r="E37" s="28" t="s">
        <v>45</v>
      </c>
      <c r="F37" s="83">
        <f>ROUND((SUM(BE100:BE169)),2)</f>
        <v>0</v>
      </c>
      <c r="I37" s="94">
        <v>0.21</v>
      </c>
      <c r="J37" s="83">
        <f>ROUND(((SUM(BE100:BE169))*I37),2)</f>
        <v>0</v>
      </c>
      <c r="L37" s="33"/>
    </row>
    <row r="38" spans="2:12" s="1" customFormat="1" ht="14.45" customHeight="1">
      <c r="B38" s="33"/>
      <c r="E38" s="28" t="s">
        <v>46</v>
      </c>
      <c r="F38" s="83">
        <f>ROUND((SUM(BF100:BF169)),2)</f>
        <v>0</v>
      </c>
      <c r="I38" s="94">
        <v>0.12</v>
      </c>
      <c r="J38" s="83">
        <f>ROUND(((SUM(BF100:BF169))*I38),2)</f>
        <v>0</v>
      </c>
      <c r="L38" s="33"/>
    </row>
    <row r="39" spans="2:12" s="1" customFormat="1" ht="14.45" customHeight="1" hidden="1">
      <c r="B39" s="33"/>
      <c r="E39" s="28" t="s">
        <v>47</v>
      </c>
      <c r="F39" s="83">
        <f>ROUND((SUM(BG100:BG169)),2)</f>
        <v>0</v>
      </c>
      <c r="I39" s="94">
        <v>0.21</v>
      </c>
      <c r="J39" s="83">
        <f>0</f>
        <v>0</v>
      </c>
      <c r="L39" s="33"/>
    </row>
    <row r="40" spans="2:12" s="1" customFormat="1" ht="14.45" customHeight="1" hidden="1">
      <c r="B40" s="33"/>
      <c r="E40" s="28" t="s">
        <v>48</v>
      </c>
      <c r="F40" s="83">
        <f>ROUND((SUM(BH100:BH169)),2)</f>
        <v>0</v>
      </c>
      <c r="I40" s="94">
        <v>0.12</v>
      </c>
      <c r="J40" s="83">
        <f>0</f>
        <v>0</v>
      </c>
      <c r="L40" s="33"/>
    </row>
    <row r="41" spans="2:12" s="1" customFormat="1" ht="14.45" customHeight="1" hidden="1">
      <c r="B41" s="33"/>
      <c r="E41" s="28" t="s">
        <v>49</v>
      </c>
      <c r="F41" s="83">
        <f>ROUND((SUM(BI100:BI169)),2)</f>
        <v>0</v>
      </c>
      <c r="I41" s="94">
        <v>0</v>
      </c>
      <c r="J41" s="83">
        <f>0</f>
        <v>0</v>
      </c>
      <c r="L41" s="33"/>
    </row>
    <row r="42" spans="2:12" s="1" customFormat="1" ht="6.95" customHeight="1">
      <c r="B42" s="33"/>
      <c r="L42" s="33"/>
    </row>
    <row r="43" spans="2:12" s="1" customFormat="1" ht="25.35" customHeight="1">
      <c r="B43" s="33"/>
      <c r="C43" s="95"/>
      <c r="D43" s="96" t="s">
        <v>50</v>
      </c>
      <c r="E43" s="55"/>
      <c r="F43" s="55"/>
      <c r="G43" s="97" t="s">
        <v>51</v>
      </c>
      <c r="H43" s="98" t="s">
        <v>52</v>
      </c>
      <c r="I43" s="55"/>
      <c r="J43" s="99">
        <f>SUM(J34:J41)</f>
        <v>0</v>
      </c>
      <c r="K43" s="100"/>
      <c r="L43" s="33"/>
    </row>
    <row r="44" spans="2:12" s="1" customFormat="1" ht="14.4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3"/>
    </row>
    <row r="48" spans="2:12" s="1" customFormat="1" ht="6.95" customHeight="1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33"/>
    </row>
    <row r="49" spans="2:12" s="1" customFormat="1" ht="24.95" customHeight="1">
      <c r="B49" s="33"/>
      <c r="C49" s="22" t="s">
        <v>178</v>
      </c>
      <c r="L49" s="33"/>
    </row>
    <row r="50" spans="2:12" s="1" customFormat="1" ht="6.95" customHeight="1">
      <c r="B50" s="33"/>
      <c r="L50" s="33"/>
    </row>
    <row r="51" spans="2:12" s="1" customFormat="1" ht="12" customHeight="1">
      <c r="B51" s="33"/>
      <c r="C51" s="28" t="s">
        <v>16</v>
      </c>
      <c r="L51" s="33"/>
    </row>
    <row r="52" spans="2:12" s="1" customFormat="1" ht="16.5" customHeight="1">
      <c r="B52" s="33"/>
      <c r="E52" s="332" t="str">
        <f>E7</f>
        <v>Přístavba objektu SOŠ a SOU Kladno</v>
      </c>
      <c r="F52" s="333"/>
      <c r="G52" s="333"/>
      <c r="H52" s="333"/>
      <c r="L52" s="33"/>
    </row>
    <row r="53" spans="2:12" ht="12" customHeight="1">
      <c r="B53" s="21"/>
      <c r="C53" s="28" t="s">
        <v>172</v>
      </c>
      <c r="L53" s="21"/>
    </row>
    <row r="54" spans="2:12" ht="16.5" customHeight="1">
      <c r="B54" s="21"/>
      <c r="E54" s="332" t="s">
        <v>1576</v>
      </c>
      <c r="F54" s="310"/>
      <c r="G54" s="310"/>
      <c r="H54" s="310"/>
      <c r="L54" s="21"/>
    </row>
    <row r="55" spans="2:12" ht="12" customHeight="1">
      <c r="B55" s="21"/>
      <c r="C55" s="28" t="s">
        <v>174</v>
      </c>
      <c r="L55" s="21"/>
    </row>
    <row r="56" spans="2:12" s="1" customFormat="1" ht="16.5" customHeight="1">
      <c r="B56" s="33"/>
      <c r="E56" s="319" t="s">
        <v>175</v>
      </c>
      <c r="F56" s="334"/>
      <c r="G56" s="334"/>
      <c r="H56" s="334"/>
      <c r="L56" s="33"/>
    </row>
    <row r="57" spans="2:12" s="1" customFormat="1" ht="12" customHeight="1">
      <c r="B57" s="33"/>
      <c r="C57" s="28" t="s">
        <v>176</v>
      </c>
      <c r="L57" s="33"/>
    </row>
    <row r="58" spans="2:12" s="1" customFormat="1" ht="16.5" customHeight="1">
      <c r="B58" s="33"/>
      <c r="E58" s="311" t="str">
        <f>E13</f>
        <v>G - Plyn</v>
      </c>
      <c r="F58" s="334"/>
      <c r="G58" s="334"/>
      <c r="H58" s="334"/>
      <c r="L58" s="33"/>
    </row>
    <row r="59" spans="2:12" s="1" customFormat="1" ht="6.95" customHeight="1">
      <c r="B59" s="33"/>
      <c r="L59" s="33"/>
    </row>
    <row r="60" spans="2:12" s="1" customFormat="1" ht="12" customHeight="1">
      <c r="B60" s="33"/>
      <c r="C60" s="28" t="s">
        <v>21</v>
      </c>
      <c r="F60" s="26" t="str">
        <f>F16</f>
        <v>Kladno</v>
      </c>
      <c r="I60" s="28" t="s">
        <v>23</v>
      </c>
      <c r="J60" s="50" t="str">
        <f>IF(J16="","",J16)</f>
        <v>19. 9. 2023</v>
      </c>
      <c r="L60" s="33"/>
    </row>
    <row r="61" spans="2:12" s="1" customFormat="1" ht="6.95" customHeight="1">
      <c r="B61" s="33"/>
      <c r="L61" s="33"/>
    </row>
    <row r="62" spans="2:12" s="1" customFormat="1" ht="40.15" customHeight="1">
      <c r="B62" s="33"/>
      <c r="C62" s="28" t="s">
        <v>25</v>
      </c>
      <c r="F62" s="26" t="str">
        <f>E19</f>
        <v>SOŠ a SOU Kladno, Nám. E. Beneše 2353, Kladno</v>
      </c>
      <c r="I62" s="28" t="s">
        <v>31</v>
      </c>
      <c r="J62" s="31" t="str">
        <f>E25</f>
        <v>Ateliér Civilista s.r.o., Bratronice 241, 273 63</v>
      </c>
      <c r="L62" s="33"/>
    </row>
    <row r="63" spans="2:12" s="1" customFormat="1" ht="15.2" customHeight="1">
      <c r="B63" s="33"/>
      <c r="C63" s="28" t="s">
        <v>29</v>
      </c>
      <c r="F63" s="26" t="str">
        <f>IF(E22="","",E22)</f>
        <v>Vyplň údaj</v>
      </c>
      <c r="I63" s="28" t="s">
        <v>36</v>
      </c>
      <c r="J63" s="31" t="str">
        <f>E28</f>
        <v xml:space="preserve"> </v>
      </c>
      <c r="L63" s="33"/>
    </row>
    <row r="64" spans="2:12" s="1" customFormat="1" ht="10.35" customHeight="1">
      <c r="B64" s="33"/>
      <c r="L64" s="33"/>
    </row>
    <row r="65" spans="2:12" s="1" customFormat="1" ht="29.25" customHeight="1">
      <c r="B65" s="33"/>
      <c r="C65" s="101" t="s">
        <v>179</v>
      </c>
      <c r="D65" s="95"/>
      <c r="E65" s="95"/>
      <c r="F65" s="95"/>
      <c r="G65" s="95"/>
      <c r="H65" s="95"/>
      <c r="I65" s="95"/>
      <c r="J65" s="102" t="s">
        <v>180</v>
      </c>
      <c r="K65" s="95"/>
      <c r="L65" s="33"/>
    </row>
    <row r="66" spans="2:12" s="1" customFormat="1" ht="10.35" customHeight="1">
      <c r="B66" s="33"/>
      <c r="L66" s="33"/>
    </row>
    <row r="67" spans="2:47" s="1" customFormat="1" ht="22.9" customHeight="1">
      <c r="B67" s="33"/>
      <c r="C67" s="103" t="s">
        <v>72</v>
      </c>
      <c r="J67" s="64">
        <f>J100</f>
        <v>0</v>
      </c>
      <c r="L67" s="33"/>
      <c r="AU67" s="18" t="s">
        <v>181</v>
      </c>
    </row>
    <row r="68" spans="2:12" s="8" customFormat="1" ht="24.95" customHeight="1">
      <c r="B68" s="104"/>
      <c r="D68" s="105" t="s">
        <v>182</v>
      </c>
      <c r="E68" s="106"/>
      <c r="F68" s="106"/>
      <c r="G68" s="106"/>
      <c r="H68" s="106"/>
      <c r="I68" s="106"/>
      <c r="J68" s="107">
        <f>J101</f>
        <v>0</v>
      </c>
      <c r="L68" s="104"/>
    </row>
    <row r="69" spans="2:12" s="9" customFormat="1" ht="19.9" customHeight="1">
      <c r="B69" s="108"/>
      <c r="D69" s="109" t="s">
        <v>735</v>
      </c>
      <c r="E69" s="110"/>
      <c r="F69" s="110"/>
      <c r="G69" s="110"/>
      <c r="H69" s="110"/>
      <c r="I69" s="110"/>
      <c r="J69" s="111">
        <f>J102</f>
        <v>0</v>
      </c>
      <c r="L69" s="108"/>
    </row>
    <row r="70" spans="2:12" s="9" customFormat="1" ht="19.9" customHeight="1">
      <c r="B70" s="108"/>
      <c r="D70" s="109" t="s">
        <v>1227</v>
      </c>
      <c r="E70" s="110"/>
      <c r="F70" s="110"/>
      <c r="G70" s="110"/>
      <c r="H70" s="110"/>
      <c r="I70" s="110"/>
      <c r="J70" s="111">
        <f>J126</f>
        <v>0</v>
      </c>
      <c r="L70" s="108"/>
    </row>
    <row r="71" spans="2:12" s="9" customFormat="1" ht="19.9" customHeight="1">
      <c r="B71" s="108"/>
      <c r="D71" s="109" t="s">
        <v>1273</v>
      </c>
      <c r="E71" s="110"/>
      <c r="F71" s="110"/>
      <c r="G71" s="110"/>
      <c r="H71" s="110"/>
      <c r="I71" s="110"/>
      <c r="J71" s="111">
        <f>J130</f>
        <v>0</v>
      </c>
      <c r="L71" s="108"/>
    </row>
    <row r="72" spans="2:12" s="9" customFormat="1" ht="19.9" customHeight="1">
      <c r="B72" s="108"/>
      <c r="D72" s="109" t="s">
        <v>185</v>
      </c>
      <c r="E72" s="110"/>
      <c r="F72" s="110"/>
      <c r="G72" s="110"/>
      <c r="H72" s="110"/>
      <c r="I72" s="110"/>
      <c r="J72" s="111">
        <f>J139</f>
        <v>0</v>
      </c>
      <c r="L72" s="108"/>
    </row>
    <row r="73" spans="2:12" s="8" customFormat="1" ht="24.95" customHeight="1">
      <c r="B73" s="104"/>
      <c r="D73" s="105" t="s">
        <v>186</v>
      </c>
      <c r="E73" s="106"/>
      <c r="F73" s="106"/>
      <c r="G73" s="106"/>
      <c r="H73" s="106"/>
      <c r="I73" s="106"/>
      <c r="J73" s="107">
        <f>J142</f>
        <v>0</v>
      </c>
      <c r="L73" s="104"/>
    </row>
    <row r="74" spans="2:12" s="9" customFormat="1" ht="19.9" customHeight="1">
      <c r="B74" s="108"/>
      <c r="D74" s="109" t="s">
        <v>4190</v>
      </c>
      <c r="E74" s="110"/>
      <c r="F74" s="110"/>
      <c r="G74" s="110"/>
      <c r="H74" s="110"/>
      <c r="I74" s="110"/>
      <c r="J74" s="111">
        <f>J143</f>
        <v>0</v>
      </c>
      <c r="L74" s="108"/>
    </row>
    <row r="75" spans="2:12" s="9" customFormat="1" ht="19.9" customHeight="1">
      <c r="B75" s="108"/>
      <c r="D75" s="109" t="s">
        <v>529</v>
      </c>
      <c r="E75" s="110"/>
      <c r="F75" s="110"/>
      <c r="G75" s="110"/>
      <c r="H75" s="110"/>
      <c r="I75" s="110"/>
      <c r="J75" s="111">
        <f>J160</f>
        <v>0</v>
      </c>
      <c r="L75" s="108"/>
    </row>
    <row r="76" spans="2:12" s="8" customFormat="1" ht="24.95" customHeight="1">
      <c r="B76" s="104"/>
      <c r="D76" s="105" t="s">
        <v>530</v>
      </c>
      <c r="E76" s="106"/>
      <c r="F76" s="106"/>
      <c r="G76" s="106"/>
      <c r="H76" s="106"/>
      <c r="I76" s="106"/>
      <c r="J76" s="107">
        <f>J167</f>
        <v>0</v>
      </c>
      <c r="L76" s="104"/>
    </row>
    <row r="77" spans="2:12" s="1" customFormat="1" ht="21.75" customHeight="1">
      <c r="B77" s="33"/>
      <c r="L77" s="33"/>
    </row>
    <row r="78" spans="2:12" s="1" customFormat="1" ht="6.95" customHeight="1"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33"/>
    </row>
    <row r="82" spans="2:12" s="1" customFormat="1" ht="6.95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33"/>
    </row>
    <row r="83" spans="2:12" s="1" customFormat="1" ht="24.95" customHeight="1">
      <c r="B83" s="33"/>
      <c r="C83" s="22" t="s">
        <v>193</v>
      </c>
      <c r="L83" s="33"/>
    </row>
    <row r="84" spans="2:12" s="1" customFormat="1" ht="6.95" customHeight="1">
      <c r="B84" s="33"/>
      <c r="L84" s="33"/>
    </row>
    <row r="85" spans="2:12" s="1" customFormat="1" ht="12" customHeight="1">
      <c r="B85" s="33"/>
      <c r="C85" s="28" t="s">
        <v>16</v>
      </c>
      <c r="L85" s="33"/>
    </row>
    <row r="86" spans="2:12" s="1" customFormat="1" ht="16.5" customHeight="1">
      <c r="B86" s="33"/>
      <c r="E86" s="332" t="str">
        <f>E7</f>
        <v>Přístavba objektu SOŠ a SOU Kladno</v>
      </c>
      <c r="F86" s="333"/>
      <c r="G86" s="333"/>
      <c r="H86" s="333"/>
      <c r="L86" s="33"/>
    </row>
    <row r="87" spans="2:12" ht="12" customHeight="1">
      <c r="B87" s="21"/>
      <c r="C87" s="28" t="s">
        <v>172</v>
      </c>
      <c r="L87" s="21"/>
    </row>
    <row r="88" spans="2:12" ht="16.5" customHeight="1">
      <c r="B88" s="21"/>
      <c r="E88" s="332" t="s">
        <v>1576</v>
      </c>
      <c r="F88" s="310"/>
      <c r="G88" s="310"/>
      <c r="H88" s="310"/>
      <c r="L88" s="21"/>
    </row>
    <row r="89" spans="2:12" ht="12" customHeight="1">
      <c r="B89" s="21"/>
      <c r="C89" s="28" t="s">
        <v>174</v>
      </c>
      <c r="L89" s="21"/>
    </row>
    <row r="90" spans="2:12" s="1" customFormat="1" ht="16.5" customHeight="1">
      <c r="B90" s="33"/>
      <c r="E90" s="319" t="s">
        <v>175</v>
      </c>
      <c r="F90" s="334"/>
      <c r="G90" s="334"/>
      <c r="H90" s="334"/>
      <c r="L90" s="33"/>
    </row>
    <row r="91" spans="2:12" s="1" customFormat="1" ht="12" customHeight="1">
      <c r="B91" s="33"/>
      <c r="C91" s="28" t="s">
        <v>176</v>
      </c>
      <c r="L91" s="33"/>
    </row>
    <row r="92" spans="2:12" s="1" customFormat="1" ht="16.5" customHeight="1">
      <c r="B92" s="33"/>
      <c r="E92" s="311" t="str">
        <f>E13</f>
        <v>G - Plyn</v>
      </c>
      <c r="F92" s="334"/>
      <c r="G92" s="334"/>
      <c r="H92" s="334"/>
      <c r="L92" s="33"/>
    </row>
    <row r="93" spans="2:12" s="1" customFormat="1" ht="6.95" customHeight="1">
      <c r="B93" s="33"/>
      <c r="L93" s="33"/>
    </row>
    <row r="94" spans="2:12" s="1" customFormat="1" ht="12" customHeight="1">
      <c r="B94" s="33"/>
      <c r="C94" s="28" t="s">
        <v>21</v>
      </c>
      <c r="F94" s="26" t="str">
        <f>F16</f>
        <v>Kladno</v>
      </c>
      <c r="I94" s="28" t="s">
        <v>23</v>
      </c>
      <c r="J94" s="50" t="str">
        <f>IF(J16="","",J16)</f>
        <v>19. 9. 2023</v>
      </c>
      <c r="L94" s="33"/>
    </row>
    <row r="95" spans="2:12" s="1" customFormat="1" ht="6.95" customHeight="1">
      <c r="B95" s="33"/>
      <c r="L95" s="33"/>
    </row>
    <row r="96" spans="2:12" s="1" customFormat="1" ht="40.15" customHeight="1">
      <c r="B96" s="33"/>
      <c r="C96" s="28" t="s">
        <v>25</v>
      </c>
      <c r="F96" s="26" t="str">
        <f>E19</f>
        <v>SOŠ a SOU Kladno, Nám. E. Beneše 2353, Kladno</v>
      </c>
      <c r="I96" s="28" t="s">
        <v>31</v>
      </c>
      <c r="J96" s="31" t="str">
        <f>E25</f>
        <v>Ateliér Civilista s.r.o., Bratronice 241, 273 63</v>
      </c>
      <c r="L96" s="33"/>
    </row>
    <row r="97" spans="2:12" s="1" customFormat="1" ht="15.2" customHeight="1">
      <c r="B97" s="33"/>
      <c r="C97" s="28" t="s">
        <v>29</v>
      </c>
      <c r="F97" s="26" t="str">
        <f>IF(E22="","",E22)</f>
        <v>Vyplň údaj</v>
      </c>
      <c r="I97" s="28" t="s">
        <v>36</v>
      </c>
      <c r="J97" s="31" t="str">
        <f>E28</f>
        <v xml:space="preserve"> </v>
      </c>
      <c r="L97" s="33"/>
    </row>
    <row r="98" spans="2:12" s="1" customFormat="1" ht="10.35" customHeight="1">
      <c r="B98" s="33"/>
      <c r="L98" s="33"/>
    </row>
    <row r="99" spans="2:20" s="10" customFormat="1" ht="29.25" customHeight="1">
      <c r="B99" s="112"/>
      <c r="C99" s="113" t="s">
        <v>194</v>
      </c>
      <c r="D99" s="114" t="s">
        <v>59</v>
      </c>
      <c r="E99" s="114" t="s">
        <v>55</v>
      </c>
      <c r="F99" s="114" t="s">
        <v>56</v>
      </c>
      <c r="G99" s="114" t="s">
        <v>195</v>
      </c>
      <c r="H99" s="114" t="s">
        <v>196</v>
      </c>
      <c r="I99" s="114" t="s">
        <v>197</v>
      </c>
      <c r="J99" s="114" t="s">
        <v>180</v>
      </c>
      <c r="K99" s="115" t="s">
        <v>198</v>
      </c>
      <c r="L99" s="112"/>
      <c r="M99" s="57" t="s">
        <v>19</v>
      </c>
      <c r="N99" s="58" t="s">
        <v>44</v>
      </c>
      <c r="O99" s="58" t="s">
        <v>199</v>
      </c>
      <c r="P99" s="58" t="s">
        <v>200</v>
      </c>
      <c r="Q99" s="58" t="s">
        <v>201</v>
      </c>
      <c r="R99" s="58" t="s">
        <v>202</v>
      </c>
      <c r="S99" s="58" t="s">
        <v>203</v>
      </c>
      <c r="T99" s="59" t="s">
        <v>204</v>
      </c>
    </row>
    <row r="100" spans="2:63" s="1" customFormat="1" ht="22.9" customHeight="1">
      <c r="B100" s="33"/>
      <c r="C100" s="62" t="s">
        <v>205</v>
      </c>
      <c r="J100" s="116">
        <f>BK100</f>
        <v>0</v>
      </c>
      <c r="L100" s="33"/>
      <c r="M100" s="60"/>
      <c r="N100" s="51"/>
      <c r="O100" s="51"/>
      <c r="P100" s="117">
        <f>P101+P142+P167</f>
        <v>0</v>
      </c>
      <c r="Q100" s="51"/>
      <c r="R100" s="117">
        <f>R101+R142+R167</f>
        <v>8.726024</v>
      </c>
      <c r="S100" s="51"/>
      <c r="T100" s="118">
        <f>T101+T142+T167</f>
        <v>0</v>
      </c>
      <c r="AT100" s="18" t="s">
        <v>73</v>
      </c>
      <c r="AU100" s="18" t="s">
        <v>181</v>
      </c>
      <c r="BK100" s="119">
        <f>BK101+BK142+BK167</f>
        <v>0</v>
      </c>
    </row>
    <row r="101" spans="2:63" s="11" customFormat="1" ht="25.9" customHeight="1">
      <c r="B101" s="120"/>
      <c r="D101" s="121" t="s">
        <v>73</v>
      </c>
      <c r="E101" s="122" t="s">
        <v>206</v>
      </c>
      <c r="F101" s="122" t="s">
        <v>207</v>
      </c>
      <c r="I101" s="123"/>
      <c r="J101" s="124">
        <f>BK101</f>
        <v>0</v>
      </c>
      <c r="L101" s="120"/>
      <c r="M101" s="125"/>
      <c r="P101" s="126">
        <f>P102+P126+P130+P139</f>
        <v>0</v>
      </c>
      <c r="R101" s="126">
        <f>R102+R126+R130+R139</f>
        <v>8.6456</v>
      </c>
      <c r="T101" s="127">
        <f>T102+T126+T130+T139</f>
        <v>0</v>
      </c>
      <c r="AR101" s="121" t="s">
        <v>80</v>
      </c>
      <c r="AT101" s="128" t="s">
        <v>73</v>
      </c>
      <c r="AU101" s="128" t="s">
        <v>74</v>
      </c>
      <c r="AY101" s="121" t="s">
        <v>208</v>
      </c>
      <c r="BK101" s="129">
        <f>BK102+BK126+BK130+BK139</f>
        <v>0</v>
      </c>
    </row>
    <row r="102" spans="2:63" s="11" customFormat="1" ht="22.9" customHeight="1">
      <c r="B102" s="120"/>
      <c r="D102" s="121" t="s">
        <v>73</v>
      </c>
      <c r="E102" s="130" t="s">
        <v>80</v>
      </c>
      <c r="F102" s="130" t="s">
        <v>740</v>
      </c>
      <c r="I102" s="123"/>
      <c r="J102" s="131">
        <f>BK102</f>
        <v>0</v>
      </c>
      <c r="L102" s="120"/>
      <c r="M102" s="125"/>
      <c r="P102" s="126">
        <f>SUM(P103:P125)</f>
        <v>0</v>
      </c>
      <c r="R102" s="126">
        <f>SUM(R103:R125)</f>
        <v>8.64</v>
      </c>
      <c r="T102" s="127">
        <f>SUM(T103:T125)</f>
        <v>0</v>
      </c>
      <c r="AR102" s="121" t="s">
        <v>80</v>
      </c>
      <c r="AT102" s="128" t="s">
        <v>73</v>
      </c>
      <c r="AU102" s="128" t="s">
        <v>80</v>
      </c>
      <c r="AY102" s="121" t="s">
        <v>208</v>
      </c>
      <c r="BK102" s="129">
        <f>SUM(BK103:BK125)</f>
        <v>0</v>
      </c>
    </row>
    <row r="103" spans="2:65" s="1" customFormat="1" ht="21.75" customHeight="1">
      <c r="B103" s="33"/>
      <c r="C103" s="132" t="s">
        <v>80</v>
      </c>
      <c r="D103" s="132" t="s">
        <v>212</v>
      </c>
      <c r="E103" s="133" t="s">
        <v>3429</v>
      </c>
      <c r="F103" s="134" t="s">
        <v>3430</v>
      </c>
      <c r="G103" s="135" t="s">
        <v>762</v>
      </c>
      <c r="H103" s="136">
        <v>17.28</v>
      </c>
      <c r="I103" s="137"/>
      <c r="J103" s="138">
        <f>ROUND(I103*H103,2)</f>
        <v>0</v>
      </c>
      <c r="K103" s="134" t="s">
        <v>19</v>
      </c>
      <c r="L103" s="33"/>
      <c r="M103" s="139" t="s">
        <v>19</v>
      </c>
      <c r="N103" s="140" t="s">
        <v>45</v>
      </c>
      <c r="P103" s="141">
        <f>O103*H103</f>
        <v>0</v>
      </c>
      <c r="Q103" s="141">
        <v>0</v>
      </c>
      <c r="R103" s="141">
        <f>Q103*H103</f>
        <v>0</v>
      </c>
      <c r="S103" s="141">
        <v>0</v>
      </c>
      <c r="T103" s="142">
        <f>S103*H103</f>
        <v>0</v>
      </c>
      <c r="AR103" s="143" t="s">
        <v>112</v>
      </c>
      <c r="AT103" s="143" t="s">
        <v>212</v>
      </c>
      <c r="AU103" s="143" t="s">
        <v>82</v>
      </c>
      <c r="AY103" s="18" t="s">
        <v>208</v>
      </c>
      <c r="BE103" s="144">
        <f>IF(N103="základní",J103,0)</f>
        <v>0</v>
      </c>
      <c r="BF103" s="144">
        <f>IF(N103="snížená",J103,0)</f>
        <v>0</v>
      </c>
      <c r="BG103" s="144">
        <f>IF(N103="zákl. přenesená",J103,0)</f>
        <v>0</v>
      </c>
      <c r="BH103" s="144">
        <f>IF(N103="sníž. přenesená",J103,0)</f>
        <v>0</v>
      </c>
      <c r="BI103" s="144">
        <f>IF(N103="nulová",J103,0)</f>
        <v>0</v>
      </c>
      <c r="BJ103" s="18" t="s">
        <v>80</v>
      </c>
      <c r="BK103" s="144">
        <f>ROUND(I103*H103,2)</f>
        <v>0</v>
      </c>
      <c r="BL103" s="18" t="s">
        <v>112</v>
      </c>
      <c r="BM103" s="143" t="s">
        <v>4191</v>
      </c>
    </row>
    <row r="104" spans="2:47" s="1" customFormat="1" ht="12">
      <c r="B104" s="33"/>
      <c r="D104" s="145" t="s">
        <v>218</v>
      </c>
      <c r="F104" s="146" t="s">
        <v>3430</v>
      </c>
      <c r="I104" s="147"/>
      <c r="L104" s="33"/>
      <c r="M104" s="148"/>
      <c r="T104" s="54"/>
      <c r="AT104" s="18" t="s">
        <v>218</v>
      </c>
      <c r="AU104" s="18" t="s">
        <v>82</v>
      </c>
    </row>
    <row r="105" spans="2:51" s="13" customFormat="1" ht="12">
      <c r="B105" s="157"/>
      <c r="D105" s="145" t="s">
        <v>222</v>
      </c>
      <c r="E105" s="158" t="s">
        <v>19</v>
      </c>
      <c r="F105" s="159" t="s">
        <v>4192</v>
      </c>
      <c r="H105" s="160">
        <v>17.28</v>
      </c>
      <c r="I105" s="161"/>
      <c r="L105" s="157"/>
      <c r="M105" s="162"/>
      <c r="T105" s="163"/>
      <c r="AT105" s="158" t="s">
        <v>222</v>
      </c>
      <c r="AU105" s="158" t="s">
        <v>82</v>
      </c>
      <c r="AV105" s="13" t="s">
        <v>82</v>
      </c>
      <c r="AW105" s="13" t="s">
        <v>35</v>
      </c>
      <c r="AX105" s="13" t="s">
        <v>80</v>
      </c>
      <c r="AY105" s="158" t="s">
        <v>208</v>
      </c>
    </row>
    <row r="106" spans="2:65" s="1" customFormat="1" ht="21.75" customHeight="1">
      <c r="B106" s="33"/>
      <c r="C106" s="132" t="s">
        <v>82</v>
      </c>
      <c r="D106" s="132" t="s">
        <v>212</v>
      </c>
      <c r="E106" s="133" t="s">
        <v>1329</v>
      </c>
      <c r="F106" s="134" t="s">
        <v>1330</v>
      </c>
      <c r="G106" s="135" t="s">
        <v>762</v>
      </c>
      <c r="H106" s="136">
        <v>5.76</v>
      </c>
      <c r="I106" s="137"/>
      <c r="J106" s="138">
        <f>ROUND(I106*H106,2)</f>
        <v>0</v>
      </c>
      <c r="K106" s="134" t="s">
        <v>19</v>
      </c>
      <c r="L106" s="33"/>
      <c r="M106" s="139" t="s">
        <v>19</v>
      </c>
      <c r="N106" s="140" t="s">
        <v>45</v>
      </c>
      <c r="P106" s="141">
        <f>O106*H106</f>
        <v>0</v>
      </c>
      <c r="Q106" s="141">
        <v>0</v>
      </c>
      <c r="R106" s="141">
        <f>Q106*H106</f>
        <v>0</v>
      </c>
      <c r="S106" s="141">
        <v>0</v>
      </c>
      <c r="T106" s="142">
        <f>S106*H106</f>
        <v>0</v>
      </c>
      <c r="AR106" s="143" t="s">
        <v>112</v>
      </c>
      <c r="AT106" s="143" t="s">
        <v>212</v>
      </c>
      <c r="AU106" s="143" t="s">
        <v>82</v>
      </c>
      <c r="AY106" s="18" t="s">
        <v>208</v>
      </c>
      <c r="BE106" s="144">
        <f>IF(N106="základní",J106,0)</f>
        <v>0</v>
      </c>
      <c r="BF106" s="144">
        <f>IF(N106="snížená",J106,0)</f>
        <v>0</v>
      </c>
      <c r="BG106" s="144">
        <f>IF(N106="zákl. přenesená",J106,0)</f>
        <v>0</v>
      </c>
      <c r="BH106" s="144">
        <f>IF(N106="sníž. přenesená",J106,0)</f>
        <v>0</v>
      </c>
      <c r="BI106" s="144">
        <f>IF(N106="nulová",J106,0)</f>
        <v>0</v>
      </c>
      <c r="BJ106" s="18" t="s">
        <v>80</v>
      </c>
      <c r="BK106" s="144">
        <f>ROUND(I106*H106,2)</f>
        <v>0</v>
      </c>
      <c r="BL106" s="18" t="s">
        <v>112</v>
      </c>
      <c r="BM106" s="143" t="s">
        <v>4193</v>
      </c>
    </row>
    <row r="107" spans="2:47" s="1" customFormat="1" ht="12">
      <c r="B107" s="33"/>
      <c r="D107" s="145" t="s">
        <v>218</v>
      </c>
      <c r="F107" s="146" t="s">
        <v>1330</v>
      </c>
      <c r="I107" s="147"/>
      <c r="L107" s="33"/>
      <c r="M107" s="148"/>
      <c r="T107" s="54"/>
      <c r="AT107" s="18" t="s">
        <v>218</v>
      </c>
      <c r="AU107" s="18" t="s">
        <v>82</v>
      </c>
    </row>
    <row r="108" spans="2:51" s="13" customFormat="1" ht="12">
      <c r="B108" s="157"/>
      <c r="D108" s="145" t="s">
        <v>222</v>
      </c>
      <c r="E108" s="158" t="s">
        <v>19</v>
      </c>
      <c r="F108" s="159" t="s">
        <v>4194</v>
      </c>
      <c r="H108" s="160">
        <v>5.76</v>
      </c>
      <c r="I108" s="161"/>
      <c r="L108" s="157"/>
      <c r="M108" s="162"/>
      <c r="T108" s="163"/>
      <c r="AT108" s="158" t="s">
        <v>222</v>
      </c>
      <c r="AU108" s="158" t="s">
        <v>82</v>
      </c>
      <c r="AV108" s="13" t="s">
        <v>82</v>
      </c>
      <c r="AW108" s="13" t="s">
        <v>35</v>
      </c>
      <c r="AX108" s="13" t="s">
        <v>80</v>
      </c>
      <c r="AY108" s="158" t="s">
        <v>208</v>
      </c>
    </row>
    <row r="109" spans="2:65" s="1" customFormat="1" ht="16.5" customHeight="1">
      <c r="B109" s="33"/>
      <c r="C109" s="132" t="s">
        <v>90</v>
      </c>
      <c r="D109" s="132" t="s">
        <v>212</v>
      </c>
      <c r="E109" s="133" t="s">
        <v>1144</v>
      </c>
      <c r="F109" s="134" t="s">
        <v>1145</v>
      </c>
      <c r="G109" s="135" t="s">
        <v>215</v>
      </c>
      <c r="H109" s="136">
        <v>14.4</v>
      </c>
      <c r="I109" s="137"/>
      <c r="J109" s="138">
        <f>ROUND(I109*H109,2)</f>
        <v>0</v>
      </c>
      <c r="K109" s="134" t="s">
        <v>19</v>
      </c>
      <c r="L109" s="33"/>
      <c r="M109" s="139" t="s">
        <v>19</v>
      </c>
      <c r="N109" s="140" t="s">
        <v>45</v>
      </c>
      <c r="P109" s="141">
        <f>O109*H109</f>
        <v>0</v>
      </c>
      <c r="Q109" s="141">
        <v>0</v>
      </c>
      <c r="R109" s="141">
        <f>Q109*H109</f>
        <v>0</v>
      </c>
      <c r="S109" s="141">
        <v>0</v>
      </c>
      <c r="T109" s="142">
        <f>S109*H109</f>
        <v>0</v>
      </c>
      <c r="AR109" s="143" t="s">
        <v>112</v>
      </c>
      <c r="AT109" s="143" t="s">
        <v>212</v>
      </c>
      <c r="AU109" s="143" t="s">
        <v>82</v>
      </c>
      <c r="AY109" s="18" t="s">
        <v>208</v>
      </c>
      <c r="BE109" s="144">
        <f>IF(N109="základní",J109,0)</f>
        <v>0</v>
      </c>
      <c r="BF109" s="144">
        <f>IF(N109="snížená",J109,0)</f>
        <v>0</v>
      </c>
      <c r="BG109" s="144">
        <f>IF(N109="zákl. přenesená",J109,0)</f>
        <v>0</v>
      </c>
      <c r="BH109" s="144">
        <f>IF(N109="sníž. přenesená",J109,0)</f>
        <v>0</v>
      </c>
      <c r="BI109" s="144">
        <f>IF(N109="nulová",J109,0)</f>
        <v>0</v>
      </c>
      <c r="BJ109" s="18" t="s">
        <v>80</v>
      </c>
      <c r="BK109" s="144">
        <f>ROUND(I109*H109,2)</f>
        <v>0</v>
      </c>
      <c r="BL109" s="18" t="s">
        <v>112</v>
      </c>
      <c r="BM109" s="143" t="s">
        <v>4195</v>
      </c>
    </row>
    <row r="110" spans="2:47" s="1" customFormat="1" ht="12">
      <c r="B110" s="33"/>
      <c r="D110" s="145" t="s">
        <v>218</v>
      </c>
      <c r="F110" s="146" t="s">
        <v>1145</v>
      </c>
      <c r="I110" s="147"/>
      <c r="L110" s="33"/>
      <c r="M110" s="148"/>
      <c r="T110" s="54"/>
      <c r="AT110" s="18" t="s">
        <v>218</v>
      </c>
      <c r="AU110" s="18" t="s">
        <v>82</v>
      </c>
    </row>
    <row r="111" spans="2:51" s="13" customFormat="1" ht="12">
      <c r="B111" s="157"/>
      <c r="D111" s="145" t="s">
        <v>222</v>
      </c>
      <c r="E111" s="158" t="s">
        <v>19</v>
      </c>
      <c r="F111" s="159" t="s">
        <v>4196</v>
      </c>
      <c r="H111" s="160">
        <v>14.4</v>
      </c>
      <c r="I111" s="161"/>
      <c r="L111" s="157"/>
      <c r="M111" s="162"/>
      <c r="T111" s="163"/>
      <c r="AT111" s="158" t="s">
        <v>222</v>
      </c>
      <c r="AU111" s="158" t="s">
        <v>82</v>
      </c>
      <c r="AV111" s="13" t="s">
        <v>82</v>
      </c>
      <c r="AW111" s="13" t="s">
        <v>35</v>
      </c>
      <c r="AX111" s="13" t="s">
        <v>80</v>
      </c>
      <c r="AY111" s="158" t="s">
        <v>208</v>
      </c>
    </row>
    <row r="112" spans="2:65" s="1" customFormat="1" ht="16.5" customHeight="1">
      <c r="B112" s="33"/>
      <c r="C112" s="132" t="s">
        <v>112</v>
      </c>
      <c r="D112" s="132" t="s">
        <v>212</v>
      </c>
      <c r="E112" s="133" t="s">
        <v>1149</v>
      </c>
      <c r="F112" s="134" t="s">
        <v>1150</v>
      </c>
      <c r="G112" s="135" t="s">
        <v>286</v>
      </c>
      <c r="H112" s="136">
        <v>10.368</v>
      </c>
      <c r="I112" s="137"/>
      <c r="J112" s="138">
        <f>ROUND(I112*H112,2)</f>
        <v>0</v>
      </c>
      <c r="K112" s="134" t="s">
        <v>19</v>
      </c>
      <c r="L112" s="33"/>
      <c r="M112" s="139" t="s">
        <v>19</v>
      </c>
      <c r="N112" s="140" t="s">
        <v>45</v>
      </c>
      <c r="P112" s="141">
        <f>O112*H112</f>
        <v>0</v>
      </c>
      <c r="Q112" s="141">
        <v>0</v>
      </c>
      <c r="R112" s="141">
        <f>Q112*H112</f>
        <v>0</v>
      </c>
      <c r="S112" s="141">
        <v>0</v>
      </c>
      <c r="T112" s="142">
        <f>S112*H112</f>
        <v>0</v>
      </c>
      <c r="AR112" s="143" t="s">
        <v>112</v>
      </c>
      <c r="AT112" s="143" t="s">
        <v>212</v>
      </c>
      <c r="AU112" s="143" t="s">
        <v>82</v>
      </c>
      <c r="AY112" s="18" t="s">
        <v>208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8" t="s">
        <v>80</v>
      </c>
      <c r="BK112" s="144">
        <f>ROUND(I112*H112,2)</f>
        <v>0</v>
      </c>
      <c r="BL112" s="18" t="s">
        <v>112</v>
      </c>
      <c r="BM112" s="143" t="s">
        <v>4197</v>
      </c>
    </row>
    <row r="113" spans="2:47" s="1" customFormat="1" ht="12">
      <c r="B113" s="33"/>
      <c r="D113" s="145" t="s">
        <v>218</v>
      </c>
      <c r="F113" s="146" t="s">
        <v>1150</v>
      </c>
      <c r="I113" s="147"/>
      <c r="L113" s="33"/>
      <c r="M113" s="148"/>
      <c r="T113" s="54"/>
      <c r="AT113" s="18" t="s">
        <v>218</v>
      </c>
      <c r="AU113" s="18" t="s">
        <v>82</v>
      </c>
    </row>
    <row r="114" spans="2:51" s="13" customFormat="1" ht="12">
      <c r="B114" s="157"/>
      <c r="D114" s="145" t="s">
        <v>222</v>
      </c>
      <c r="E114" s="158" t="s">
        <v>19</v>
      </c>
      <c r="F114" s="159" t="s">
        <v>4198</v>
      </c>
      <c r="H114" s="160">
        <v>10.368</v>
      </c>
      <c r="I114" s="161"/>
      <c r="L114" s="157"/>
      <c r="M114" s="162"/>
      <c r="T114" s="163"/>
      <c r="AT114" s="158" t="s">
        <v>222</v>
      </c>
      <c r="AU114" s="158" t="s">
        <v>82</v>
      </c>
      <c r="AV114" s="13" t="s">
        <v>82</v>
      </c>
      <c r="AW114" s="13" t="s">
        <v>35</v>
      </c>
      <c r="AX114" s="13" t="s">
        <v>80</v>
      </c>
      <c r="AY114" s="158" t="s">
        <v>208</v>
      </c>
    </row>
    <row r="115" spans="2:65" s="1" customFormat="1" ht="16.5" customHeight="1">
      <c r="B115" s="33"/>
      <c r="C115" s="132" t="s">
        <v>775</v>
      </c>
      <c r="D115" s="132" t="s">
        <v>212</v>
      </c>
      <c r="E115" s="133" t="s">
        <v>1155</v>
      </c>
      <c r="F115" s="134" t="s">
        <v>1156</v>
      </c>
      <c r="G115" s="135" t="s">
        <v>762</v>
      </c>
      <c r="H115" s="136">
        <v>5.76</v>
      </c>
      <c r="I115" s="137"/>
      <c r="J115" s="138">
        <f>ROUND(I115*H115,2)</f>
        <v>0</v>
      </c>
      <c r="K115" s="134" t="s">
        <v>19</v>
      </c>
      <c r="L115" s="33"/>
      <c r="M115" s="139" t="s">
        <v>19</v>
      </c>
      <c r="N115" s="140" t="s">
        <v>45</v>
      </c>
      <c r="P115" s="141">
        <f>O115*H115</f>
        <v>0</v>
      </c>
      <c r="Q115" s="141">
        <v>0</v>
      </c>
      <c r="R115" s="141">
        <f>Q115*H115</f>
        <v>0</v>
      </c>
      <c r="S115" s="141">
        <v>0</v>
      </c>
      <c r="T115" s="142">
        <f>S115*H115</f>
        <v>0</v>
      </c>
      <c r="AR115" s="143" t="s">
        <v>112</v>
      </c>
      <c r="AT115" s="143" t="s">
        <v>212</v>
      </c>
      <c r="AU115" s="143" t="s">
        <v>82</v>
      </c>
      <c r="AY115" s="18" t="s">
        <v>208</v>
      </c>
      <c r="BE115" s="144">
        <f>IF(N115="základní",J115,0)</f>
        <v>0</v>
      </c>
      <c r="BF115" s="144">
        <f>IF(N115="snížená",J115,0)</f>
        <v>0</v>
      </c>
      <c r="BG115" s="144">
        <f>IF(N115="zákl. přenesená",J115,0)</f>
        <v>0</v>
      </c>
      <c r="BH115" s="144">
        <f>IF(N115="sníž. přenesená",J115,0)</f>
        <v>0</v>
      </c>
      <c r="BI115" s="144">
        <f>IF(N115="nulová",J115,0)</f>
        <v>0</v>
      </c>
      <c r="BJ115" s="18" t="s">
        <v>80</v>
      </c>
      <c r="BK115" s="144">
        <f>ROUND(I115*H115,2)</f>
        <v>0</v>
      </c>
      <c r="BL115" s="18" t="s">
        <v>112</v>
      </c>
      <c r="BM115" s="143" t="s">
        <v>4199</v>
      </c>
    </row>
    <row r="116" spans="2:47" s="1" customFormat="1" ht="12">
      <c r="B116" s="33"/>
      <c r="D116" s="145" t="s">
        <v>218</v>
      </c>
      <c r="F116" s="146" t="s">
        <v>1156</v>
      </c>
      <c r="I116" s="147"/>
      <c r="L116" s="33"/>
      <c r="M116" s="148"/>
      <c r="T116" s="54"/>
      <c r="AT116" s="18" t="s">
        <v>218</v>
      </c>
      <c r="AU116" s="18" t="s">
        <v>82</v>
      </c>
    </row>
    <row r="117" spans="2:65" s="1" customFormat="1" ht="16.5" customHeight="1">
      <c r="B117" s="33"/>
      <c r="C117" s="132" t="s">
        <v>209</v>
      </c>
      <c r="D117" s="132" t="s">
        <v>212</v>
      </c>
      <c r="E117" s="133" t="s">
        <v>1237</v>
      </c>
      <c r="F117" s="134" t="s">
        <v>1238</v>
      </c>
      <c r="G117" s="135" t="s">
        <v>762</v>
      </c>
      <c r="H117" s="136">
        <v>11.52</v>
      </c>
      <c r="I117" s="137"/>
      <c r="J117" s="138">
        <f>ROUND(I117*H117,2)</f>
        <v>0</v>
      </c>
      <c r="K117" s="134" t="s">
        <v>19</v>
      </c>
      <c r="L117" s="33"/>
      <c r="M117" s="139" t="s">
        <v>19</v>
      </c>
      <c r="N117" s="140" t="s">
        <v>45</v>
      </c>
      <c r="P117" s="141">
        <f>O117*H117</f>
        <v>0</v>
      </c>
      <c r="Q117" s="141">
        <v>0</v>
      </c>
      <c r="R117" s="141">
        <f>Q117*H117</f>
        <v>0</v>
      </c>
      <c r="S117" s="141">
        <v>0</v>
      </c>
      <c r="T117" s="142">
        <f>S117*H117</f>
        <v>0</v>
      </c>
      <c r="AR117" s="143" t="s">
        <v>112</v>
      </c>
      <c r="AT117" s="143" t="s">
        <v>212</v>
      </c>
      <c r="AU117" s="143" t="s">
        <v>82</v>
      </c>
      <c r="AY117" s="18" t="s">
        <v>208</v>
      </c>
      <c r="BE117" s="144">
        <f>IF(N117="základní",J117,0)</f>
        <v>0</v>
      </c>
      <c r="BF117" s="144">
        <f>IF(N117="snížená",J117,0)</f>
        <v>0</v>
      </c>
      <c r="BG117" s="144">
        <f>IF(N117="zákl. přenesená",J117,0)</f>
        <v>0</v>
      </c>
      <c r="BH117" s="144">
        <f>IF(N117="sníž. přenesená",J117,0)</f>
        <v>0</v>
      </c>
      <c r="BI117" s="144">
        <f>IF(N117="nulová",J117,0)</f>
        <v>0</v>
      </c>
      <c r="BJ117" s="18" t="s">
        <v>80</v>
      </c>
      <c r="BK117" s="144">
        <f>ROUND(I117*H117,2)</f>
        <v>0</v>
      </c>
      <c r="BL117" s="18" t="s">
        <v>112</v>
      </c>
      <c r="BM117" s="143" t="s">
        <v>4200</v>
      </c>
    </row>
    <row r="118" spans="2:47" s="1" customFormat="1" ht="12">
      <c r="B118" s="33"/>
      <c r="D118" s="145" t="s">
        <v>218</v>
      </c>
      <c r="F118" s="146" t="s">
        <v>1238</v>
      </c>
      <c r="I118" s="147"/>
      <c r="L118" s="33"/>
      <c r="M118" s="148"/>
      <c r="T118" s="54"/>
      <c r="AT118" s="18" t="s">
        <v>218</v>
      </c>
      <c r="AU118" s="18" t="s">
        <v>82</v>
      </c>
    </row>
    <row r="119" spans="2:51" s="13" customFormat="1" ht="12">
      <c r="B119" s="157"/>
      <c r="D119" s="145" t="s">
        <v>222</v>
      </c>
      <c r="E119" s="158" t="s">
        <v>19</v>
      </c>
      <c r="F119" s="159" t="s">
        <v>4201</v>
      </c>
      <c r="H119" s="160">
        <v>11.52</v>
      </c>
      <c r="I119" s="161"/>
      <c r="L119" s="157"/>
      <c r="M119" s="162"/>
      <c r="T119" s="163"/>
      <c r="AT119" s="158" t="s">
        <v>222</v>
      </c>
      <c r="AU119" s="158" t="s">
        <v>82</v>
      </c>
      <c r="AV119" s="13" t="s">
        <v>82</v>
      </c>
      <c r="AW119" s="13" t="s">
        <v>35</v>
      </c>
      <c r="AX119" s="13" t="s">
        <v>80</v>
      </c>
      <c r="AY119" s="158" t="s">
        <v>208</v>
      </c>
    </row>
    <row r="120" spans="2:65" s="1" customFormat="1" ht="16.5" customHeight="1">
      <c r="B120" s="33"/>
      <c r="C120" s="132" t="s">
        <v>788</v>
      </c>
      <c r="D120" s="132" t="s">
        <v>212</v>
      </c>
      <c r="E120" s="133" t="s">
        <v>3452</v>
      </c>
      <c r="F120" s="134" t="s">
        <v>3453</v>
      </c>
      <c r="G120" s="135" t="s">
        <v>762</v>
      </c>
      <c r="H120" s="136">
        <v>4.32</v>
      </c>
      <c r="I120" s="137"/>
      <c r="J120" s="138">
        <f>ROUND(I120*H120,2)</f>
        <v>0</v>
      </c>
      <c r="K120" s="134" t="s">
        <v>19</v>
      </c>
      <c r="L120" s="33"/>
      <c r="M120" s="139" t="s">
        <v>19</v>
      </c>
      <c r="N120" s="140" t="s">
        <v>45</v>
      </c>
      <c r="P120" s="141">
        <f>O120*H120</f>
        <v>0</v>
      </c>
      <c r="Q120" s="141">
        <v>0</v>
      </c>
      <c r="R120" s="141">
        <f>Q120*H120</f>
        <v>0</v>
      </c>
      <c r="S120" s="141">
        <v>0</v>
      </c>
      <c r="T120" s="142">
        <f>S120*H120</f>
        <v>0</v>
      </c>
      <c r="AR120" s="143" t="s">
        <v>112</v>
      </c>
      <c r="AT120" s="143" t="s">
        <v>212</v>
      </c>
      <c r="AU120" s="143" t="s">
        <v>82</v>
      </c>
      <c r="AY120" s="18" t="s">
        <v>208</v>
      </c>
      <c r="BE120" s="144">
        <f>IF(N120="základní",J120,0)</f>
        <v>0</v>
      </c>
      <c r="BF120" s="144">
        <f>IF(N120="snížená",J120,0)</f>
        <v>0</v>
      </c>
      <c r="BG120" s="144">
        <f>IF(N120="zákl. přenesená",J120,0)</f>
        <v>0</v>
      </c>
      <c r="BH120" s="144">
        <f>IF(N120="sníž. přenesená",J120,0)</f>
        <v>0</v>
      </c>
      <c r="BI120" s="144">
        <f>IF(N120="nulová",J120,0)</f>
        <v>0</v>
      </c>
      <c r="BJ120" s="18" t="s">
        <v>80</v>
      </c>
      <c r="BK120" s="144">
        <f>ROUND(I120*H120,2)</f>
        <v>0</v>
      </c>
      <c r="BL120" s="18" t="s">
        <v>112</v>
      </c>
      <c r="BM120" s="143" t="s">
        <v>4202</v>
      </c>
    </row>
    <row r="121" spans="2:47" s="1" customFormat="1" ht="12">
      <c r="B121" s="33"/>
      <c r="D121" s="145" t="s">
        <v>218</v>
      </c>
      <c r="F121" s="146" t="s">
        <v>3453</v>
      </c>
      <c r="I121" s="147"/>
      <c r="L121" s="33"/>
      <c r="M121" s="148"/>
      <c r="T121" s="54"/>
      <c r="AT121" s="18" t="s">
        <v>218</v>
      </c>
      <c r="AU121" s="18" t="s">
        <v>82</v>
      </c>
    </row>
    <row r="122" spans="2:51" s="13" customFormat="1" ht="12">
      <c r="B122" s="157"/>
      <c r="D122" s="145" t="s">
        <v>222</v>
      </c>
      <c r="E122" s="158" t="s">
        <v>19</v>
      </c>
      <c r="F122" s="159" t="s">
        <v>4203</v>
      </c>
      <c r="H122" s="160">
        <v>4.32</v>
      </c>
      <c r="I122" s="161"/>
      <c r="L122" s="157"/>
      <c r="M122" s="162"/>
      <c r="T122" s="163"/>
      <c r="AT122" s="158" t="s">
        <v>222</v>
      </c>
      <c r="AU122" s="158" t="s">
        <v>82</v>
      </c>
      <c r="AV122" s="13" t="s">
        <v>82</v>
      </c>
      <c r="AW122" s="13" t="s">
        <v>35</v>
      </c>
      <c r="AX122" s="13" t="s">
        <v>80</v>
      </c>
      <c r="AY122" s="158" t="s">
        <v>208</v>
      </c>
    </row>
    <row r="123" spans="2:65" s="1" customFormat="1" ht="16.5" customHeight="1">
      <c r="B123" s="33"/>
      <c r="C123" s="171" t="s">
        <v>245</v>
      </c>
      <c r="D123" s="171" t="s">
        <v>242</v>
      </c>
      <c r="E123" s="172" t="s">
        <v>3458</v>
      </c>
      <c r="F123" s="173" t="s">
        <v>4204</v>
      </c>
      <c r="G123" s="174" t="s">
        <v>286</v>
      </c>
      <c r="H123" s="175">
        <v>8.64</v>
      </c>
      <c r="I123" s="176"/>
      <c r="J123" s="177">
        <f>ROUND(I123*H123,2)</f>
        <v>0</v>
      </c>
      <c r="K123" s="173" t="s">
        <v>19</v>
      </c>
      <c r="L123" s="178"/>
      <c r="M123" s="179" t="s">
        <v>19</v>
      </c>
      <c r="N123" s="180" t="s">
        <v>45</v>
      </c>
      <c r="P123" s="141">
        <f>O123*H123</f>
        <v>0</v>
      </c>
      <c r="Q123" s="141">
        <v>1</v>
      </c>
      <c r="R123" s="141">
        <f>Q123*H123</f>
        <v>8.64</v>
      </c>
      <c r="S123" s="141">
        <v>0</v>
      </c>
      <c r="T123" s="142">
        <f>S123*H123</f>
        <v>0</v>
      </c>
      <c r="AR123" s="143" t="s">
        <v>245</v>
      </c>
      <c r="AT123" s="143" t="s">
        <v>242</v>
      </c>
      <c r="AU123" s="143" t="s">
        <v>82</v>
      </c>
      <c r="AY123" s="18" t="s">
        <v>208</v>
      </c>
      <c r="BE123" s="144">
        <f>IF(N123="základní",J123,0)</f>
        <v>0</v>
      </c>
      <c r="BF123" s="144">
        <f>IF(N123="snížená",J123,0)</f>
        <v>0</v>
      </c>
      <c r="BG123" s="144">
        <f>IF(N123="zákl. přenesená",J123,0)</f>
        <v>0</v>
      </c>
      <c r="BH123" s="144">
        <f>IF(N123="sníž. přenesená",J123,0)</f>
        <v>0</v>
      </c>
      <c r="BI123" s="144">
        <f>IF(N123="nulová",J123,0)</f>
        <v>0</v>
      </c>
      <c r="BJ123" s="18" t="s">
        <v>80</v>
      </c>
      <c r="BK123" s="144">
        <f>ROUND(I123*H123,2)</f>
        <v>0</v>
      </c>
      <c r="BL123" s="18" t="s">
        <v>112</v>
      </c>
      <c r="BM123" s="143" t="s">
        <v>4205</v>
      </c>
    </row>
    <row r="124" spans="2:47" s="1" customFormat="1" ht="12">
      <c r="B124" s="33"/>
      <c r="D124" s="145" t="s">
        <v>218</v>
      </c>
      <c r="F124" s="146" t="s">
        <v>4204</v>
      </c>
      <c r="I124" s="147"/>
      <c r="L124" s="33"/>
      <c r="M124" s="148"/>
      <c r="T124" s="54"/>
      <c r="AT124" s="18" t="s">
        <v>218</v>
      </c>
      <c r="AU124" s="18" t="s">
        <v>82</v>
      </c>
    </row>
    <row r="125" spans="2:51" s="13" customFormat="1" ht="12">
      <c r="B125" s="157"/>
      <c r="D125" s="145" t="s">
        <v>222</v>
      </c>
      <c r="E125" s="158" t="s">
        <v>19</v>
      </c>
      <c r="F125" s="159" t="s">
        <v>4206</v>
      </c>
      <c r="H125" s="160">
        <v>8.64</v>
      </c>
      <c r="I125" s="161"/>
      <c r="L125" s="157"/>
      <c r="M125" s="162"/>
      <c r="T125" s="163"/>
      <c r="AT125" s="158" t="s">
        <v>222</v>
      </c>
      <c r="AU125" s="158" t="s">
        <v>82</v>
      </c>
      <c r="AV125" s="13" t="s">
        <v>82</v>
      </c>
      <c r="AW125" s="13" t="s">
        <v>35</v>
      </c>
      <c r="AX125" s="13" t="s">
        <v>80</v>
      </c>
      <c r="AY125" s="158" t="s">
        <v>208</v>
      </c>
    </row>
    <row r="126" spans="2:63" s="11" customFormat="1" ht="22.9" customHeight="1">
      <c r="B126" s="120"/>
      <c r="D126" s="121" t="s">
        <v>73</v>
      </c>
      <c r="E126" s="130" t="s">
        <v>112</v>
      </c>
      <c r="F126" s="130" t="s">
        <v>1249</v>
      </c>
      <c r="I126" s="123"/>
      <c r="J126" s="131">
        <f>BK126</f>
        <v>0</v>
      </c>
      <c r="L126" s="120"/>
      <c r="M126" s="125"/>
      <c r="P126" s="126">
        <f>SUM(P127:P129)</f>
        <v>0</v>
      </c>
      <c r="R126" s="126">
        <f>SUM(R127:R129)</f>
        <v>0</v>
      </c>
      <c r="T126" s="127">
        <f>SUM(T127:T129)</f>
        <v>0</v>
      </c>
      <c r="AR126" s="121" t="s">
        <v>80</v>
      </c>
      <c r="AT126" s="128" t="s">
        <v>73</v>
      </c>
      <c r="AU126" s="128" t="s">
        <v>80</v>
      </c>
      <c r="AY126" s="121" t="s">
        <v>208</v>
      </c>
      <c r="BK126" s="129">
        <f>SUM(BK127:BK129)</f>
        <v>0</v>
      </c>
    </row>
    <row r="127" spans="2:65" s="1" customFormat="1" ht="16.5" customHeight="1">
      <c r="B127" s="33"/>
      <c r="C127" s="132" t="s">
        <v>273</v>
      </c>
      <c r="D127" s="132" t="s">
        <v>212</v>
      </c>
      <c r="E127" s="133" t="s">
        <v>1250</v>
      </c>
      <c r="F127" s="134" t="s">
        <v>1251</v>
      </c>
      <c r="G127" s="135" t="s">
        <v>762</v>
      </c>
      <c r="H127" s="136">
        <v>1.44</v>
      </c>
      <c r="I127" s="137"/>
      <c r="J127" s="138">
        <f>ROUND(I127*H127,2)</f>
        <v>0</v>
      </c>
      <c r="K127" s="134" t="s">
        <v>19</v>
      </c>
      <c r="L127" s="33"/>
      <c r="M127" s="139" t="s">
        <v>19</v>
      </c>
      <c r="N127" s="140" t="s">
        <v>45</v>
      </c>
      <c r="P127" s="141">
        <f>O127*H127</f>
        <v>0</v>
      </c>
      <c r="Q127" s="141">
        <v>0</v>
      </c>
      <c r="R127" s="141">
        <f>Q127*H127</f>
        <v>0</v>
      </c>
      <c r="S127" s="141">
        <v>0</v>
      </c>
      <c r="T127" s="142">
        <f>S127*H127</f>
        <v>0</v>
      </c>
      <c r="AR127" s="143" t="s">
        <v>112</v>
      </c>
      <c r="AT127" s="143" t="s">
        <v>212</v>
      </c>
      <c r="AU127" s="143" t="s">
        <v>82</v>
      </c>
      <c r="AY127" s="18" t="s">
        <v>208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8" t="s">
        <v>80</v>
      </c>
      <c r="BK127" s="144">
        <f>ROUND(I127*H127,2)</f>
        <v>0</v>
      </c>
      <c r="BL127" s="18" t="s">
        <v>112</v>
      </c>
      <c r="BM127" s="143" t="s">
        <v>4207</v>
      </c>
    </row>
    <row r="128" spans="2:47" s="1" customFormat="1" ht="12">
      <c r="B128" s="33"/>
      <c r="D128" s="145" t="s">
        <v>218</v>
      </c>
      <c r="F128" s="146" t="s">
        <v>1251</v>
      </c>
      <c r="I128" s="147"/>
      <c r="L128" s="33"/>
      <c r="M128" s="148"/>
      <c r="T128" s="54"/>
      <c r="AT128" s="18" t="s">
        <v>218</v>
      </c>
      <c r="AU128" s="18" t="s">
        <v>82</v>
      </c>
    </row>
    <row r="129" spans="2:51" s="13" customFormat="1" ht="12">
      <c r="B129" s="157"/>
      <c r="D129" s="145" t="s">
        <v>222</v>
      </c>
      <c r="E129" s="158" t="s">
        <v>19</v>
      </c>
      <c r="F129" s="159" t="s">
        <v>4208</v>
      </c>
      <c r="H129" s="160">
        <v>1.44</v>
      </c>
      <c r="I129" s="161"/>
      <c r="L129" s="157"/>
      <c r="M129" s="162"/>
      <c r="T129" s="163"/>
      <c r="AT129" s="158" t="s">
        <v>222</v>
      </c>
      <c r="AU129" s="158" t="s">
        <v>82</v>
      </c>
      <c r="AV129" s="13" t="s">
        <v>82</v>
      </c>
      <c r="AW129" s="13" t="s">
        <v>35</v>
      </c>
      <c r="AX129" s="13" t="s">
        <v>80</v>
      </c>
      <c r="AY129" s="158" t="s">
        <v>208</v>
      </c>
    </row>
    <row r="130" spans="2:63" s="11" customFormat="1" ht="22.9" customHeight="1">
      <c r="B130" s="120"/>
      <c r="D130" s="121" t="s">
        <v>73</v>
      </c>
      <c r="E130" s="130" t="s">
        <v>245</v>
      </c>
      <c r="F130" s="130" t="s">
        <v>1294</v>
      </c>
      <c r="I130" s="123"/>
      <c r="J130" s="131">
        <f>BK130</f>
        <v>0</v>
      </c>
      <c r="L130" s="120"/>
      <c r="M130" s="125"/>
      <c r="P130" s="126">
        <f>SUM(P131:P138)</f>
        <v>0</v>
      </c>
      <c r="R130" s="126">
        <f>SUM(R131:R138)</f>
        <v>0.005599999999999999</v>
      </c>
      <c r="T130" s="127">
        <f>SUM(T131:T138)</f>
        <v>0</v>
      </c>
      <c r="AR130" s="121" t="s">
        <v>80</v>
      </c>
      <c r="AT130" s="128" t="s">
        <v>73</v>
      </c>
      <c r="AU130" s="128" t="s">
        <v>80</v>
      </c>
      <c r="AY130" s="121" t="s">
        <v>208</v>
      </c>
      <c r="BK130" s="129">
        <f>SUM(BK131:BK138)</f>
        <v>0</v>
      </c>
    </row>
    <row r="131" spans="2:65" s="1" customFormat="1" ht="16.5" customHeight="1">
      <c r="B131" s="33"/>
      <c r="C131" s="132" t="s">
        <v>807</v>
      </c>
      <c r="D131" s="132" t="s">
        <v>212</v>
      </c>
      <c r="E131" s="133" t="s">
        <v>4209</v>
      </c>
      <c r="F131" s="134" t="s">
        <v>4210</v>
      </c>
      <c r="G131" s="135" t="s">
        <v>236</v>
      </c>
      <c r="H131" s="136">
        <v>20</v>
      </c>
      <c r="I131" s="137"/>
      <c r="J131" s="138">
        <f>ROUND(I131*H131,2)</f>
        <v>0</v>
      </c>
      <c r="K131" s="134" t="s">
        <v>19</v>
      </c>
      <c r="L131" s="33"/>
      <c r="M131" s="139" t="s">
        <v>19</v>
      </c>
      <c r="N131" s="140" t="s">
        <v>45</v>
      </c>
      <c r="P131" s="141">
        <f>O131*H131</f>
        <v>0</v>
      </c>
      <c r="Q131" s="141">
        <v>0</v>
      </c>
      <c r="R131" s="141">
        <f>Q131*H131</f>
        <v>0</v>
      </c>
      <c r="S131" s="141">
        <v>0</v>
      </c>
      <c r="T131" s="142">
        <f>S131*H131</f>
        <v>0</v>
      </c>
      <c r="AR131" s="143" t="s">
        <v>112</v>
      </c>
      <c r="AT131" s="143" t="s">
        <v>212</v>
      </c>
      <c r="AU131" s="143" t="s">
        <v>82</v>
      </c>
      <c r="AY131" s="18" t="s">
        <v>208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8" t="s">
        <v>80</v>
      </c>
      <c r="BK131" s="144">
        <f>ROUND(I131*H131,2)</f>
        <v>0</v>
      </c>
      <c r="BL131" s="18" t="s">
        <v>112</v>
      </c>
      <c r="BM131" s="143" t="s">
        <v>4211</v>
      </c>
    </row>
    <row r="132" spans="2:47" s="1" customFormat="1" ht="12">
      <c r="B132" s="33"/>
      <c r="D132" s="145" t="s">
        <v>218</v>
      </c>
      <c r="F132" s="146" t="s">
        <v>4210</v>
      </c>
      <c r="I132" s="147"/>
      <c r="L132" s="33"/>
      <c r="M132" s="148"/>
      <c r="T132" s="54"/>
      <c r="AT132" s="18" t="s">
        <v>218</v>
      </c>
      <c r="AU132" s="18" t="s">
        <v>82</v>
      </c>
    </row>
    <row r="133" spans="2:65" s="1" customFormat="1" ht="16.5" customHeight="1">
      <c r="B133" s="33"/>
      <c r="C133" s="171" t="s">
        <v>646</v>
      </c>
      <c r="D133" s="171" t="s">
        <v>242</v>
      </c>
      <c r="E133" s="172" t="s">
        <v>4212</v>
      </c>
      <c r="F133" s="173" t="s">
        <v>4213</v>
      </c>
      <c r="G133" s="174" t="s">
        <v>236</v>
      </c>
      <c r="H133" s="175">
        <v>20</v>
      </c>
      <c r="I133" s="176"/>
      <c r="J133" s="177">
        <f>ROUND(I133*H133,2)</f>
        <v>0</v>
      </c>
      <c r="K133" s="173" t="s">
        <v>19</v>
      </c>
      <c r="L133" s="178"/>
      <c r="M133" s="179" t="s">
        <v>19</v>
      </c>
      <c r="N133" s="180" t="s">
        <v>45</v>
      </c>
      <c r="P133" s="141">
        <f>O133*H133</f>
        <v>0</v>
      </c>
      <c r="Q133" s="141">
        <v>0.00028</v>
      </c>
      <c r="R133" s="141">
        <f>Q133*H133</f>
        <v>0.005599999999999999</v>
      </c>
      <c r="S133" s="141">
        <v>0</v>
      </c>
      <c r="T133" s="142">
        <f>S133*H133</f>
        <v>0</v>
      </c>
      <c r="AR133" s="143" t="s">
        <v>245</v>
      </c>
      <c r="AT133" s="143" t="s">
        <v>242</v>
      </c>
      <c r="AU133" s="143" t="s">
        <v>82</v>
      </c>
      <c r="AY133" s="18" t="s">
        <v>208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8" t="s">
        <v>80</v>
      </c>
      <c r="BK133" s="144">
        <f>ROUND(I133*H133,2)</f>
        <v>0</v>
      </c>
      <c r="BL133" s="18" t="s">
        <v>112</v>
      </c>
      <c r="BM133" s="143" t="s">
        <v>4214</v>
      </c>
    </row>
    <row r="134" spans="2:47" s="1" customFormat="1" ht="12">
      <c r="B134" s="33"/>
      <c r="D134" s="145" t="s">
        <v>218</v>
      </c>
      <c r="F134" s="146" t="s">
        <v>4213</v>
      </c>
      <c r="I134" s="147"/>
      <c r="L134" s="33"/>
      <c r="M134" s="148"/>
      <c r="T134" s="54"/>
      <c r="AT134" s="18" t="s">
        <v>218</v>
      </c>
      <c r="AU134" s="18" t="s">
        <v>82</v>
      </c>
    </row>
    <row r="135" spans="2:65" s="1" customFormat="1" ht="16.5" customHeight="1">
      <c r="B135" s="33"/>
      <c r="C135" s="132" t="s">
        <v>8</v>
      </c>
      <c r="D135" s="132" t="s">
        <v>212</v>
      </c>
      <c r="E135" s="133" t="s">
        <v>4215</v>
      </c>
      <c r="F135" s="134" t="s">
        <v>4216</v>
      </c>
      <c r="G135" s="135" t="s">
        <v>236</v>
      </c>
      <c r="H135" s="136">
        <v>0.7</v>
      </c>
      <c r="I135" s="137"/>
      <c r="J135" s="138">
        <f>ROUND(I135*H135,2)</f>
        <v>0</v>
      </c>
      <c r="K135" s="134" t="s">
        <v>19</v>
      </c>
      <c r="L135" s="33"/>
      <c r="M135" s="139" t="s">
        <v>19</v>
      </c>
      <c r="N135" s="140" t="s">
        <v>45</v>
      </c>
      <c r="P135" s="141">
        <f>O135*H135</f>
        <v>0</v>
      </c>
      <c r="Q135" s="141">
        <v>0</v>
      </c>
      <c r="R135" s="141">
        <f>Q135*H135</f>
        <v>0</v>
      </c>
      <c r="S135" s="141">
        <v>0</v>
      </c>
      <c r="T135" s="142">
        <f>S135*H135</f>
        <v>0</v>
      </c>
      <c r="AR135" s="143" t="s">
        <v>112</v>
      </c>
      <c r="AT135" s="143" t="s">
        <v>212</v>
      </c>
      <c r="AU135" s="143" t="s">
        <v>82</v>
      </c>
      <c r="AY135" s="18" t="s">
        <v>208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8" t="s">
        <v>80</v>
      </c>
      <c r="BK135" s="144">
        <f>ROUND(I135*H135,2)</f>
        <v>0</v>
      </c>
      <c r="BL135" s="18" t="s">
        <v>112</v>
      </c>
      <c r="BM135" s="143" t="s">
        <v>4217</v>
      </c>
    </row>
    <row r="136" spans="2:47" s="1" customFormat="1" ht="12">
      <c r="B136" s="33"/>
      <c r="D136" s="145" t="s">
        <v>218</v>
      </c>
      <c r="F136" s="146" t="s">
        <v>4216</v>
      </c>
      <c r="I136" s="147"/>
      <c r="L136" s="33"/>
      <c r="M136" s="148"/>
      <c r="T136" s="54"/>
      <c r="AT136" s="18" t="s">
        <v>218</v>
      </c>
      <c r="AU136" s="18" t="s">
        <v>82</v>
      </c>
    </row>
    <row r="137" spans="2:65" s="1" customFormat="1" ht="16.5" customHeight="1">
      <c r="B137" s="33"/>
      <c r="C137" s="132" t="s">
        <v>829</v>
      </c>
      <c r="D137" s="132" t="s">
        <v>212</v>
      </c>
      <c r="E137" s="133" t="s">
        <v>4218</v>
      </c>
      <c r="F137" s="134" t="s">
        <v>4219</v>
      </c>
      <c r="G137" s="135" t="s">
        <v>548</v>
      </c>
      <c r="H137" s="136">
        <v>1</v>
      </c>
      <c r="I137" s="137"/>
      <c r="J137" s="138">
        <f>ROUND(I137*H137,2)</f>
        <v>0</v>
      </c>
      <c r="K137" s="134" t="s">
        <v>19</v>
      </c>
      <c r="L137" s="33"/>
      <c r="M137" s="139" t="s">
        <v>19</v>
      </c>
      <c r="N137" s="140" t="s">
        <v>45</v>
      </c>
      <c r="P137" s="141">
        <f>O137*H137</f>
        <v>0</v>
      </c>
      <c r="Q137" s="141">
        <v>0</v>
      </c>
      <c r="R137" s="141">
        <f>Q137*H137</f>
        <v>0</v>
      </c>
      <c r="S137" s="141">
        <v>0</v>
      </c>
      <c r="T137" s="142">
        <f>S137*H137</f>
        <v>0</v>
      </c>
      <c r="AR137" s="143" t="s">
        <v>112</v>
      </c>
      <c r="AT137" s="143" t="s">
        <v>212</v>
      </c>
      <c r="AU137" s="143" t="s">
        <v>82</v>
      </c>
      <c r="AY137" s="18" t="s">
        <v>208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8" t="s">
        <v>80</v>
      </c>
      <c r="BK137" s="144">
        <f>ROUND(I137*H137,2)</f>
        <v>0</v>
      </c>
      <c r="BL137" s="18" t="s">
        <v>112</v>
      </c>
      <c r="BM137" s="143" t="s">
        <v>4220</v>
      </c>
    </row>
    <row r="138" spans="2:47" s="1" customFormat="1" ht="12">
      <c r="B138" s="33"/>
      <c r="D138" s="145" t="s">
        <v>218</v>
      </c>
      <c r="F138" s="146" t="s">
        <v>4219</v>
      </c>
      <c r="I138" s="147"/>
      <c r="L138" s="33"/>
      <c r="M138" s="148"/>
      <c r="T138" s="54"/>
      <c r="AT138" s="18" t="s">
        <v>218</v>
      </c>
      <c r="AU138" s="18" t="s">
        <v>82</v>
      </c>
    </row>
    <row r="139" spans="2:63" s="11" customFormat="1" ht="22.9" customHeight="1">
      <c r="B139" s="120"/>
      <c r="D139" s="121" t="s">
        <v>73</v>
      </c>
      <c r="E139" s="130" t="s">
        <v>281</v>
      </c>
      <c r="F139" s="130" t="s">
        <v>282</v>
      </c>
      <c r="I139" s="123"/>
      <c r="J139" s="131">
        <f>BK139</f>
        <v>0</v>
      </c>
      <c r="L139" s="120"/>
      <c r="M139" s="125"/>
      <c r="P139" s="126">
        <f>SUM(P140:P141)</f>
        <v>0</v>
      </c>
      <c r="R139" s="126">
        <f>SUM(R140:R141)</f>
        <v>0</v>
      </c>
      <c r="T139" s="127">
        <f>SUM(T140:T141)</f>
        <v>0</v>
      </c>
      <c r="AR139" s="121" t="s">
        <v>80</v>
      </c>
      <c r="AT139" s="128" t="s">
        <v>73</v>
      </c>
      <c r="AU139" s="128" t="s">
        <v>80</v>
      </c>
      <c r="AY139" s="121" t="s">
        <v>208</v>
      </c>
      <c r="BK139" s="129">
        <f>SUM(BK140:BK141)</f>
        <v>0</v>
      </c>
    </row>
    <row r="140" spans="2:65" s="1" customFormat="1" ht="16.5" customHeight="1">
      <c r="B140" s="33"/>
      <c r="C140" s="132" t="s">
        <v>837</v>
      </c>
      <c r="D140" s="132" t="s">
        <v>212</v>
      </c>
      <c r="E140" s="133" t="s">
        <v>3480</v>
      </c>
      <c r="F140" s="134" t="s">
        <v>3481</v>
      </c>
      <c r="G140" s="135" t="s">
        <v>286</v>
      </c>
      <c r="H140" s="136">
        <v>8.646</v>
      </c>
      <c r="I140" s="137"/>
      <c r="J140" s="138">
        <f>ROUND(I140*H140,2)</f>
        <v>0</v>
      </c>
      <c r="K140" s="134" t="s">
        <v>19</v>
      </c>
      <c r="L140" s="33"/>
      <c r="M140" s="139" t="s">
        <v>19</v>
      </c>
      <c r="N140" s="140" t="s">
        <v>45</v>
      </c>
      <c r="P140" s="141">
        <f>O140*H140</f>
        <v>0</v>
      </c>
      <c r="Q140" s="141">
        <v>0</v>
      </c>
      <c r="R140" s="141">
        <f>Q140*H140</f>
        <v>0</v>
      </c>
      <c r="S140" s="141">
        <v>0</v>
      </c>
      <c r="T140" s="142">
        <f>S140*H140</f>
        <v>0</v>
      </c>
      <c r="AR140" s="143" t="s">
        <v>112</v>
      </c>
      <c r="AT140" s="143" t="s">
        <v>212</v>
      </c>
      <c r="AU140" s="143" t="s">
        <v>82</v>
      </c>
      <c r="AY140" s="18" t="s">
        <v>208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8" t="s">
        <v>80</v>
      </c>
      <c r="BK140" s="144">
        <f>ROUND(I140*H140,2)</f>
        <v>0</v>
      </c>
      <c r="BL140" s="18" t="s">
        <v>112</v>
      </c>
      <c r="BM140" s="143" t="s">
        <v>4221</v>
      </c>
    </row>
    <row r="141" spans="2:47" s="1" customFormat="1" ht="12">
      <c r="B141" s="33"/>
      <c r="D141" s="145" t="s">
        <v>218</v>
      </c>
      <c r="F141" s="146" t="s">
        <v>3481</v>
      </c>
      <c r="I141" s="147"/>
      <c r="L141" s="33"/>
      <c r="M141" s="148"/>
      <c r="T141" s="54"/>
      <c r="AT141" s="18" t="s">
        <v>218</v>
      </c>
      <c r="AU141" s="18" t="s">
        <v>82</v>
      </c>
    </row>
    <row r="142" spans="2:63" s="11" customFormat="1" ht="25.9" customHeight="1">
      <c r="B142" s="120"/>
      <c r="D142" s="121" t="s">
        <v>73</v>
      </c>
      <c r="E142" s="122" t="s">
        <v>290</v>
      </c>
      <c r="F142" s="122" t="s">
        <v>291</v>
      </c>
      <c r="I142" s="123"/>
      <c r="J142" s="124">
        <f>BK142</f>
        <v>0</v>
      </c>
      <c r="L142" s="120"/>
      <c r="M142" s="125"/>
      <c r="P142" s="126">
        <f>P143+P160</f>
        <v>0</v>
      </c>
      <c r="R142" s="126">
        <f>R143+R160</f>
        <v>0.080424</v>
      </c>
      <c r="T142" s="127">
        <f>T143+T160</f>
        <v>0</v>
      </c>
      <c r="AR142" s="121" t="s">
        <v>82</v>
      </c>
      <c r="AT142" s="128" t="s">
        <v>73</v>
      </c>
      <c r="AU142" s="128" t="s">
        <v>74</v>
      </c>
      <c r="AY142" s="121" t="s">
        <v>208</v>
      </c>
      <c r="BK142" s="129">
        <f>BK143+BK160</f>
        <v>0</v>
      </c>
    </row>
    <row r="143" spans="2:63" s="11" customFormat="1" ht="22.9" customHeight="1">
      <c r="B143" s="120"/>
      <c r="D143" s="121" t="s">
        <v>73</v>
      </c>
      <c r="E143" s="130" t="s">
        <v>4222</v>
      </c>
      <c r="F143" s="130" t="s">
        <v>4223</v>
      </c>
      <c r="I143" s="123"/>
      <c r="J143" s="131">
        <f>BK143</f>
        <v>0</v>
      </c>
      <c r="L143" s="120"/>
      <c r="M143" s="125"/>
      <c r="P143" s="126">
        <f>SUM(P144:P159)</f>
        <v>0</v>
      </c>
      <c r="R143" s="126">
        <f>SUM(R144:R159)</f>
        <v>0.011963999999999999</v>
      </c>
      <c r="T143" s="127">
        <f>SUM(T144:T159)</f>
        <v>0</v>
      </c>
      <c r="AR143" s="121" t="s">
        <v>82</v>
      </c>
      <c r="AT143" s="128" t="s">
        <v>73</v>
      </c>
      <c r="AU143" s="128" t="s">
        <v>80</v>
      </c>
      <c r="AY143" s="121" t="s">
        <v>208</v>
      </c>
      <c r="BK143" s="129">
        <f>SUM(BK144:BK159)</f>
        <v>0</v>
      </c>
    </row>
    <row r="144" spans="2:65" s="1" customFormat="1" ht="16.5" customHeight="1">
      <c r="B144" s="33"/>
      <c r="C144" s="132" t="s">
        <v>679</v>
      </c>
      <c r="D144" s="132" t="s">
        <v>212</v>
      </c>
      <c r="E144" s="133" t="s">
        <v>4224</v>
      </c>
      <c r="F144" s="134" t="s">
        <v>4225</v>
      </c>
      <c r="G144" s="135" t="s">
        <v>236</v>
      </c>
      <c r="H144" s="136">
        <v>2</v>
      </c>
      <c r="I144" s="137"/>
      <c r="J144" s="138">
        <f>ROUND(I144*H144,2)</f>
        <v>0</v>
      </c>
      <c r="K144" s="134" t="s">
        <v>19</v>
      </c>
      <c r="L144" s="33"/>
      <c r="M144" s="139" t="s">
        <v>19</v>
      </c>
      <c r="N144" s="140" t="s">
        <v>45</v>
      </c>
      <c r="P144" s="141">
        <f>O144*H144</f>
        <v>0</v>
      </c>
      <c r="Q144" s="141">
        <v>0.00029</v>
      </c>
      <c r="R144" s="141">
        <f>Q144*H144</f>
        <v>0.00058</v>
      </c>
      <c r="S144" s="141">
        <v>0</v>
      </c>
      <c r="T144" s="142">
        <f>S144*H144</f>
        <v>0</v>
      </c>
      <c r="AR144" s="143" t="s">
        <v>297</v>
      </c>
      <c r="AT144" s="143" t="s">
        <v>212</v>
      </c>
      <c r="AU144" s="143" t="s">
        <v>82</v>
      </c>
      <c r="AY144" s="18" t="s">
        <v>208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8" t="s">
        <v>80</v>
      </c>
      <c r="BK144" s="144">
        <f>ROUND(I144*H144,2)</f>
        <v>0</v>
      </c>
      <c r="BL144" s="18" t="s">
        <v>297</v>
      </c>
      <c r="BM144" s="143" t="s">
        <v>4226</v>
      </c>
    </row>
    <row r="145" spans="2:47" s="1" customFormat="1" ht="12">
      <c r="B145" s="33"/>
      <c r="D145" s="145" t="s">
        <v>218</v>
      </c>
      <c r="F145" s="146" t="s">
        <v>4225</v>
      </c>
      <c r="I145" s="147"/>
      <c r="L145" s="33"/>
      <c r="M145" s="148"/>
      <c r="T145" s="54"/>
      <c r="AT145" s="18" t="s">
        <v>218</v>
      </c>
      <c r="AU145" s="18" t="s">
        <v>82</v>
      </c>
    </row>
    <row r="146" spans="2:65" s="1" customFormat="1" ht="16.5" customHeight="1">
      <c r="B146" s="33"/>
      <c r="C146" s="132" t="s">
        <v>297</v>
      </c>
      <c r="D146" s="132" t="s">
        <v>212</v>
      </c>
      <c r="E146" s="133" t="s">
        <v>4227</v>
      </c>
      <c r="F146" s="134" t="s">
        <v>4228</v>
      </c>
      <c r="G146" s="135" t="s">
        <v>236</v>
      </c>
      <c r="H146" s="136">
        <v>9.2</v>
      </c>
      <c r="I146" s="137"/>
      <c r="J146" s="138">
        <f>ROUND(I146*H146,2)</f>
        <v>0</v>
      </c>
      <c r="K146" s="134" t="s">
        <v>19</v>
      </c>
      <c r="L146" s="33"/>
      <c r="M146" s="139" t="s">
        <v>19</v>
      </c>
      <c r="N146" s="140" t="s">
        <v>45</v>
      </c>
      <c r="P146" s="141">
        <f>O146*H146</f>
        <v>0</v>
      </c>
      <c r="Q146" s="141">
        <v>0.00031</v>
      </c>
      <c r="R146" s="141">
        <f>Q146*H146</f>
        <v>0.002852</v>
      </c>
      <c r="S146" s="141">
        <v>0</v>
      </c>
      <c r="T146" s="142">
        <f>S146*H146</f>
        <v>0</v>
      </c>
      <c r="AR146" s="143" t="s">
        <v>297</v>
      </c>
      <c r="AT146" s="143" t="s">
        <v>212</v>
      </c>
      <c r="AU146" s="143" t="s">
        <v>82</v>
      </c>
      <c r="AY146" s="18" t="s">
        <v>208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8" t="s">
        <v>80</v>
      </c>
      <c r="BK146" s="144">
        <f>ROUND(I146*H146,2)</f>
        <v>0</v>
      </c>
      <c r="BL146" s="18" t="s">
        <v>297</v>
      </c>
      <c r="BM146" s="143" t="s">
        <v>4229</v>
      </c>
    </row>
    <row r="147" spans="2:47" s="1" customFormat="1" ht="12">
      <c r="B147" s="33"/>
      <c r="D147" s="145" t="s">
        <v>218</v>
      </c>
      <c r="F147" s="146" t="s">
        <v>4228</v>
      </c>
      <c r="I147" s="147"/>
      <c r="L147" s="33"/>
      <c r="M147" s="148"/>
      <c r="T147" s="54"/>
      <c r="AT147" s="18" t="s">
        <v>218</v>
      </c>
      <c r="AU147" s="18" t="s">
        <v>82</v>
      </c>
    </row>
    <row r="148" spans="2:65" s="1" customFormat="1" ht="16.5" customHeight="1">
      <c r="B148" s="33"/>
      <c r="C148" s="132" t="s">
        <v>741</v>
      </c>
      <c r="D148" s="132" t="s">
        <v>212</v>
      </c>
      <c r="E148" s="133" t="s">
        <v>4230</v>
      </c>
      <c r="F148" s="134" t="s">
        <v>4231</v>
      </c>
      <c r="G148" s="135" t="s">
        <v>236</v>
      </c>
      <c r="H148" s="136">
        <v>3.4</v>
      </c>
      <c r="I148" s="137"/>
      <c r="J148" s="138">
        <f>ROUND(I148*H148,2)</f>
        <v>0</v>
      </c>
      <c r="K148" s="134" t="s">
        <v>19</v>
      </c>
      <c r="L148" s="33"/>
      <c r="M148" s="139" t="s">
        <v>19</v>
      </c>
      <c r="N148" s="140" t="s">
        <v>45</v>
      </c>
      <c r="P148" s="141">
        <f>O148*H148</f>
        <v>0</v>
      </c>
      <c r="Q148" s="141">
        <v>0.00036</v>
      </c>
      <c r="R148" s="141">
        <f>Q148*H148</f>
        <v>0.001224</v>
      </c>
      <c r="S148" s="141">
        <v>0</v>
      </c>
      <c r="T148" s="142">
        <f>S148*H148</f>
        <v>0</v>
      </c>
      <c r="AR148" s="143" t="s">
        <v>297</v>
      </c>
      <c r="AT148" s="143" t="s">
        <v>212</v>
      </c>
      <c r="AU148" s="143" t="s">
        <v>82</v>
      </c>
      <c r="AY148" s="18" t="s">
        <v>208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8" t="s">
        <v>80</v>
      </c>
      <c r="BK148" s="144">
        <f>ROUND(I148*H148,2)</f>
        <v>0</v>
      </c>
      <c r="BL148" s="18" t="s">
        <v>297</v>
      </c>
      <c r="BM148" s="143" t="s">
        <v>4232</v>
      </c>
    </row>
    <row r="149" spans="2:47" s="1" customFormat="1" ht="12">
      <c r="B149" s="33"/>
      <c r="D149" s="145" t="s">
        <v>218</v>
      </c>
      <c r="F149" s="146" t="s">
        <v>4231</v>
      </c>
      <c r="I149" s="147"/>
      <c r="L149" s="33"/>
      <c r="M149" s="148"/>
      <c r="T149" s="54"/>
      <c r="AT149" s="18" t="s">
        <v>218</v>
      </c>
      <c r="AU149" s="18" t="s">
        <v>82</v>
      </c>
    </row>
    <row r="150" spans="2:65" s="1" customFormat="1" ht="16.5" customHeight="1">
      <c r="B150" s="33"/>
      <c r="C150" s="132" t="s">
        <v>913</v>
      </c>
      <c r="D150" s="132" t="s">
        <v>212</v>
      </c>
      <c r="E150" s="133" t="s">
        <v>4233</v>
      </c>
      <c r="F150" s="134" t="s">
        <v>4234</v>
      </c>
      <c r="G150" s="135" t="s">
        <v>236</v>
      </c>
      <c r="H150" s="136">
        <v>14.6</v>
      </c>
      <c r="I150" s="137"/>
      <c r="J150" s="138">
        <f>ROUND(I150*H150,2)</f>
        <v>0</v>
      </c>
      <c r="K150" s="134" t="s">
        <v>19</v>
      </c>
      <c r="L150" s="33"/>
      <c r="M150" s="139" t="s">
        <v>19</v>
      </c>
      <c r="N150" s="140" t="s">
        <v>45</v>
      </c>
      <c r="P150" s="141">
        <f>O150*H150</f>
        <v>0</v>
      </c>
      <c r="Q150" s="141">
        <v>0.00013</v>
      </c>
      <c r="R150" s="141">
        <f>Q150*H150</f>
        <v>0.0018979999999999997</v>
      </c>
      <c r="S150" s="141">
        <v>0</v>
      </c>
      <c r="T150" s="142">
        <f>S150*H150</f>
        <v>0</v>
      </c>
      <c r="AR150" s="143" t="s">
        <v>297</v>
      </c>
      <c r="AT150" s="143" t="s">
        <v>212</v>
      </c>
      <c r="AU150" s="143" t="s">
        <v>82</v>
      </c>
      <c r="AY150" s="18" t="s">
        <v>208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8" t="s">
        <v>80</v>
      </c>
      <c r="BK150" s="144">
        <f>ROUND(I150*H150,2)</f>
        <v>0</v>
      </c>
      <c r="BL150" s="18" t="s">
        <v>297</v>
      </c>
      <c r="BM150" s="143" t="s">
        <v>4235</v>
      </c>
    </row>
    <row r="151" spans="2:47" s="1" customFormat="1" ht="12">
      <c r="B151" s="33"/>
      <c r="D151" s="145" t="s">
        <v>218</v>
      </c>
      <c r="F151" s="146" t="s">
        <v>4234</v>
      </c>
      <c r="I151" s="147"/>
      <c r="L151" s="33"/>
      <c r="M151" s="148"/>
      <c r="T151" s="54"/>
      <c r="AT151" s="18" t="s">
        <v>218</v>
      </c>
      <c r="AU151" s="18" t="s">
        <v>82</v>
      </c>
    </row>
    <row r="152" spans="2:65" s="1" customFormat="1" ht="16.5" customHeight="1">
      <c r="B152" s="33"/>
      <c r="C152" s="132" t="s">
        <v>1220</v>
      </c>
      <c r="D152" s="132" t="s">
        <v>212</v>
      </c>
      <c r="E152" s="133" t="s">
        <v>4236</v>
      </c>
      <c r="F152" s="134" t="s">
        <v>4237</v>
      </c>
      <c r="G152" s="135" t="s">
        <v>548</v>
      </c>
      <c r="H152" s="136">
        <v>7</v>
      </c>
      <c r="I152" s="137"/>
      <c r="J152" s="138">
        <f>ROUND(I152*H152,2)</f>
        <v>0</v>
      </c>
      <c r="K152" s="134" t="s">
        <v>19</v>
      </c>
      <c r="L152" s="33"/>
      <c r="M152" s="139" t="s">
        <v>19</v>
      </c>
      <c r="N152" s="140" t="s">
        <v>45</v>
      </c>
      <c r="P152" s="141">
        <f>O152*H152</f>
        <v>0</v>
      </c>
      <c r="Q152" s="141">
        <v>0.00026</v>
      </c>
      <c r="R152" s="141">
        <f>Q152*H152</f>
        <v>0.0018199999999999998</v>
      </c>
      <c r="S152" s="141">
        <v>0</v>
      </c>
      <c r="T152" s="142">
        <f>S152*H152</f>
        <v>0</v>
      </c>
      <c r="AR152" s="143" t="s">
        <v>297</v>
      </c>
      <c r="AT152" s="143" t="s">
        <v>212</v>
      </c>
      <c r="AU152" s="143" t="s">
        <v>82</v>
      </c>
      <c r="AY152" s="18" t="s">
        <v>208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8" t="s">
        <v>80</v>
      </c>
      <c r="BK152" s="144">
        <f>ROUND(I152*H152,2)</f>
        <v>0</v>
      </c>
      <c r="BL152" s="18" t="s">
        <v>297</v>
      </c>
      <c r="BM152" s="143" t="s">
        <v>4238</v>
      </c>
    </row>
    <row r="153" spans="2:47" s="1" customFormat="1" ht="12">
      <c r="B153" s="33"/>
      <c r="D153" s="145" t="s">
        <v>218</v>
      </c>
      <c r="F153" s="146" t="s">
        <v>4237</v>
      </c>
      <c r="I153" s="147"/>
      <c r="L153" s="33"/>
      <c r="M153" s="148"/>
      <c r="T153" s="54"/>
      <c r="AT153" s="18" t="s">
        <v>218</v>
      </c>
      <c r="AU153" s="18" t="s">
        <v>82</v>
      </c>
    </row>
    <row r="154" spans="2:65" s="1" customFormat="1" ht="16.5" customHeight="1">
      <c r="B154" s="33"/>
      <c r="C154" s="132" t="s">
        <v>649</v>
      </c>
      <c r="D154" s="132" t="s">
        <v>212</v>
      </c>
      <c r="E154" s="133" t="s">
        <v>4239</v>
      </c>
      <c r="F154" s="134" t="s">
        <v>4240</v>
      </c>
      <c r="G154" s="135" t="s">
        <v>367</v>
      </c>
      <c r="H154" s="136">
        <v>1</v>
      </c>
      <c r="I154" s="137"/>
      <c r="J154" s="138">
        <f>ROUND(I154*H154,2)</f>
        <v>0</v>
      </c>
      <c r="K154" s="134" t="s">
        <v>19</v>
      </c>
      <c r="L154" s="33"/>
      <c r="M154" s="139" t="s">
        <v>19</v>
      </c>
      <c r="N154" s="140" t="s">
        <v>45</v>
      </c>
      <c r="P154" s="141">
        <f>O154*H154</f>
        <v>0</v>
      </c>
      <c r="Q154" s="141">
        <v>0.00093</v>
      </c>
      <c r="R154" s="141">
        <f>Q154*H154</f>
        <v>0.00093</v>
      </c>
      <c r="S154" s="141">
        <v>0</v>
      </c>
      <c r="T154" s="142">
        <f>S154*H154</f>
        <v>0</v>
      </c>
      <c r="AR154" s="143" t="s">
        <v>297</v>
      </c>
      <c r="AT154" s="143" t="s">
        <v>212</v>
      </c>
      <c r="AU154" s="143" t="s">
        <v>82</v>
      </c>
      <c r="AY154" s="18" t="s">
        <v>208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8" t="s">
        <v>80</v>
      </c>
      <c r="BK154" s="144">
        <f>ROUND(I154*H154,2)</f>
        <v>0</v>
      </c>
      <c r="BL154" s="18" t="s">
        <v>297</v>
      </c>
      <c r="BM154" s="143" t="s">
        <v>4241</v>
      </c>
    </row>
    <row r="155" spans="2:47" s="1" customFormat="1" ht="12">
      <c r="B155" s="33"/>
      <c r="D155" s="145" t="s">
        <v>218</v>
      </c>
      <c r="F155" s="146" t="s">
        <v>4240</v>
      </c>
      <c r="I155" s="147"/>
      <c r="L155" s="33"/>
      <c r="M155" s="148"/>
      <c r="T155" s="54"/>
      <c r="AT155" s="18" t="s">
        <v>218</v>
      </c>
      <c r="AU155" s="18" t="s">
        <v>82</v>
      </c>
    </row>
    <row r="156" spans="2:65" s="1" customFormat="1" ht="16.5" customHeight="1">
      <c r="B156" s="33"/>
      <c r="C156" s="132" t="s">
        <v>7</v>
      </c>
      <c r="D156" s="132" t="s">
        <v>212</v>
      </c>
      <c r="E156" s="133" t="s">
        <v>4242</v>
      </c>
      <c r="F156" s="134" t="s">
        <v>4243</v>
      </c>
      <c r="G156" s="135" t="s">
        <v>367</v>
      </c>
      <c r="H156" s="136">
        <v>7</v>
      </c>
      <c r="I156" s="137"/>
      <c r="J156" s="138">
        <f>ROUND(I156*H156,2)</f>
        <v>0</v>
      </c>
      <c r="K156" s="134" t="s">
        <v>19</v>
      </c>
      <c r="L156" s="33"/>
      <c r="M156" s="139" t="s">
        <v>19</v>
      </c>
      <c r="N156" s="140" t="s">
        <v>45</v>
      </c>
      <c r="P156" s="141">
        <f>O156*H156</f>
        <v>0</v>
      </c>
      <c r="Q156" s="141">
        <v>0.00038</v>
      </c>
      <c r="R156" s="141">
        <f>Q156*H156</f>
        <v>0.00266</v>
      </c>
      <c r="S156" s="141">
        <v>0</v>
      </c>
      <c r="T156" s="142">
        <f>S156*H156</f>
        <v>0</v>
      </c>
      <c r="AR156" s="143" t="s">
        <v>297</v>
      </c>
      <c r="AT156" s="143" t="s">
        <v>212</v>
      </c>
      <c r="AU156" s="143" t="s">
        <v>82</v>
      </c>
      <c r="AY156" s="18" t="s">
        <v>208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8" t="s">
        <v>80</v>
      </c>
      <c r="BK156" s="144">
        <f>ROUND(I156*H156,2)</f>
        <v>0</v>
      </c>
      <c r="BL156" s="18" t="s">
        <v>297</v>
      </c>
      <c r="BM156" s="143" t="s">
        <v>4244</v>
      </c>
    </row>
    <row r="157" spans="2:47" s="1" customFormat="1" ht="12">
      <c r="B157" s="33"/>
      <c r="D157" s="145" t="s">
        <v>218</v>
      </c>
      <c r="F157" s="146" t="s">
        <v>4243</v>
      </c>
      <c r="I157" s="147"/>
      <c r="L157" s="33"/>
      <c r="M157" s="148"/>
      <c r="T157" s="54"/>
      <c r="AT157" s="18" t="s">
        <v>218</v>
      </c>
      <c r="AU157" s="18" t="s">
        <v>82</v>
      </c>
    </row>
    <row r="158" spans="2:65" s="1" customFormat="1" ht="16.5" customHeight="1">
      <c r="B158" s="33"/>
      <c r="C158" s="132" t="s">
        <v>533</v>
      </c>
      <c r="D158" s="132" t="s">
        <v>212</v>
      </c>
      <c r="E158" s="133" t="s">
        <v>4245</v>
      </c>
      <c r="F158" s="134" t="s">
        <v>4246</v>
      </c>
      <c r="G158" s="135" t="s">
        <v>286</v>
      </c>
      <c r="H158" s="136">
        <v>0.012</v>
      </c>
      <c r="I158" s="137"/>
      <c r="J158" s="138">
        <f>ROUND(I158*H158,2)</f>
        <v>0</v>
      </c>
      <c r="K158" s="134" t="s">
        <v>19</v>
      </c>
      <c r="L158" s="33"/>
      <c r="M158" s="139" t="s">
        <v>19</v>
      </c>
      <c r="N158" s="140" t="s">
        <v>45</v>
      </c>
      <c r="P158" s="141">
        <f>O158*H158</f>
        <v>0</v>
      </c>
      <c r="Q158" s="141">
        <v>0</v>
      </c>
      <c r="R158" s="141">
        <f>Q158*H158</f>
        <v>0</v>
      </c>
      <c r="S158" s="141">
        <v>0</v>
      </c>
      <c r="T158" s="142">
        <f>S158*H158</f>
        <v>0</v>
      </c>
      <c r="AR158" s="143" t="s">
        <v>297</v>
      </c>
      <c r="AT158" s="143" t="s">
        <v>212</v>
      </c>
      <c r="AU158" s="143" t="s">
        <v>82</v>
      </c>
      <c r="AY158" s="18" t="s">
        <v>208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8" t="s">
        <v>80</v>
      </c>
      <c r="BK158" s="144">
        <f>ROUND(I158*H158,2)</f>
        <v>0</v>
      </c>
      <c r="BL158" s="18" t="s">
        <v>297</v>
      </c>
      <c r="BM158" s="143" t="s">
        <v>4247</v>
      </c>
    </row>
    <row r="159" spans="2:47" s="1" customFormat="1" ht="12">
      <c r="B159" s="33"/>
      <c r="D159" s="145" t="s">
        <v>218</v>
      </c>
      <c r="F159" s="146" t="s">
        <v>4246</v>
      </c>
      <c r="I159" s="147"/>
      <c r="L159" s="33"/>
      <c r="M159" s="148"/>
      <c r="T159" s="54"/>
      <c r="AT159" s="18" t="s">
        <v>218</v>
      </c>
      <c r="AU159" s="18" t="s">
        <v>82</v>
      </c>
    </row>
    <row r="160" spans="2:63" s="11" customFormat="1" ht="22.9" customHeight="1">
      <c r="B160" s="120"/>
      <c r="D160" s="121" t="s">
        <v>73</v>
      </c>
      <c r="E160" s="130" t="s">
        <v>586</v>
      </c>
      <c r="F160" s="130" t="s">
        <v>587</v>
      </c>
      <c r="I160" s="123"/>
      <c r="J160" s="131">
        <f>BK160</f>
        <v>0</v>
      </c>
      <c r="L160" s="120"/>
      <c r="M160" s="125"/>
      <c r="P160" s="126">
        <f>SUM(P161:P166)</f>
        <v>0</v>
      </c>
      <c r="R160" s="126">
        <f>SUM(R161:R166)</f>
        <v>0.06846</v>
      </c>
      <c r="T160" s="127">
        <f>SUM(T161:T166)</f>
        <v>0</v>
      </c>
      <c r="AR160" s="121" t="s">
        <v>82</v>
      </c>
      <c r="AT160" s="128" t="s">
        <v>73</v>
      </c>
      <c r="AU160" s="128" t="s">
        <v>80</v>
      </c>
      <c r="AY160" s="121" t="s">
        <v>208</v>
      </c>
      <c r="BK160" s="129">
        <f>SUM(BK161:BK166)</f>
        <v>0</v>
      </c>
    </row>
    <row r="161" spans="2:65" s="1" customFormat="1" ht="16.5" customHeight="1">
      <c r="B161" s="33"/>
      <c r="C161" s="132" t="s">
        <v>1430</v>
      </c>
      <c r="D161" s="132" t="s">
        <v>212</v>
      </c>
      <c r="E161" s="133" t="s">
        <v>4248</v>
      </c>
      <c r="F161" s="134" t="s">
        <v>4249</v>
      </c>
      <c r="G161" s="135" t="s">
        <v>367</v>
      </c>
      <c r="H161" s="136">
        <v>7</v>
      </c>
      <c r="I161" s="137"/>
      <c r="J161" s="138">
        <f>ROUND(I161*H161,2)</f>
        <v>0</v>
      </c>
      <c r="K161" s="134" t="s">
        <v>19</v>
      </c>
      <c r="L161" s="33"/>
      <c r="M161" s="139" t="s">
        <v>19</v>
      </c>
      <c r="N161" s="140" t="s">
        <v>45</v>
      </c>
      <c r="P161" s="141">
        <f>O161*H161</f>
        <v>0</v>
      </c>
      <c r="Q161" s="141">
        <v>0.00198</v>
      </c>
      <c r="R161" s="141">
        <f>Q161*H161</f>
        <v>0.01386</v>
      </c>
      <c r="S161" s="141">
        <v>0</v>
      </c>
      <c r="T161" s="142">
        <f>S161*H161</f>
        <v>0</v>
      </c>
      <c r="AR161" s="143" t="s">
        <v>297</v>
      </c>
      <c r="AT161" s="143" t="s">
        <v>212</v>
      </c>
      <c r="AU161" s="143" t="s">
        <v>82</v>
      </c>
      <c r="AY161" s="18" t="s">
        <v>208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8" t="s">
        <v>80</v>
      </c>
      <c r="BK161" s="144">
        <f>ROUND(I161*H161,2)</f>
        <v>0</v>
      </c>
      <c r="BL161" s="18" t="s">
        <v>297</v>
      </c>
      <c r="BM161" s="143" t="s">
        <v>4250</v>
      </c>
    </row>
    <row r="162" spans="2:47" s="1" customFormat="1" ht="12">
      <c r="B162" s="33"/>
      <c r="D162" s="145" t="s">
        <v>218</v>
      </c>
      <c r="F162" s="146" t="s">
        <v>4249</v>
      </c>
      <c r="I162" s="147"/>
      <c r="L162" s="33"/>
      <c r="M162" s="148"/>
      <c r="T162" s="54"/>
      <c r="AT162" s="18" t="s">
        <v>218</v>
      </c>
      <c r="AU162" s="18" t="s">
        <v>82</v>
      </c>
    </row>
    <row r="163" spans="2:65" s="1" customFormat="1" ht="16.5" customHeight="1">
      <c r="B163" s="33"/>
      <c r="C163" s="171" t="s">
        <v>919</v>
      </c>
      <c r="D163" s="171" t="s">
        <v>242</v>
      </c>
      <c r="E163" s="172" t="s">
        <v>4251</v>
      </c>
      <c r="F163" s="173" t="s">
        <v>4252</v>
      </c>
      <c r="G163" s="174" t="s">
        <v>367</v>
      </c>
      <c r="H163" s="175">
        <v>7</v>
      </c>
      <c r="I163" s="176"/>
      <c r="J163" s="177">
        <f>ROUND(I163*H163,2)</f>
        <v>0</v>
      </c>
      <c r="K163" s="173" t="s">
        <v>19</v>
      </c>
      <c r="L163" s="178"/>
      <c r="M163" s="179" t="s">
        <v>19</v>
      </c>
      <c r="N163" s="180" t="s">
        <v>45</v>
      </c>
      <c r="P163" s="141">
        <f>O163*H163</f>
        <v>0</v>
      </c>
      <c r="Q163" s="141">
        <v>0.0078</v>
      </c>
      <c r="R163" s="141">
        <f>Q163*H163</f>
        <v>0.054599999999999996</v>
      </c>
      <c r="S163" s="141">
        <v>0</v>
      </c>
      <c r="T163" s="142">
        <f>S163*H163</f>
        <v>0</v>
      </c>
      <c r="AR163" s="143" t="s">
        <v>304</v>
      </c>
      <c r="AT163" s="143" t="s">
        <v>242</v>
      </c>
      <c r="AU163" s="143" t="s">
        <v>82</v>
      </c>
      <c r="AY163" s="18" t="s">
        <v>208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8" t="s">
        <v>80</v>
      </c>
      <c r="BK163" s="144">
        <f>ROUND(I163*H163,2)</f>
        <v>0</v>
      </c>
      <c r="BL163" s="18" t="s">
        <v>297</v>
      </c>
      <c r="BM163" s="143" t="s">
        <v>4253</v>
      </c>
    </row>
    <row r="164" spans="2:47" s="1" customFormat="1" ht="12">
      <c r="B164" s="33"/>
      <c r="D164" s="145" t="s">
        <v>218</v>
      </c>
      <c r="F164" s="146" t="s">
        <v>4252</v>
      </c>
      <c r="I164" s="147"/>
      <c r="L164" s="33"/>
      <c r="M164" s="148"/>
      <c r="T164" s="54"/>
      <c r="AT164" s="18" t="s">
        <v>218</v>
      </c>
      <c r="AU164" s="18" t="s">
        <v>82</v>
      </c>
    </row>
    <row r="165" spans="2:65" s="1" customFormat="1" ht="16.5" customHeight="1">
      <c r="B165" s="33"/>
      <c r="C165" s="132" t="s">
        <v>1039</v>
      </c>
      <c r="D165" s="132" t="s">
        <v>212</v>
      </c>
      <c r="E165" s="133" t="s">
        <v>625</v>
      </c>
      <c r="F165" s="134" t="s">
        <v>626</v>
      </c>
      <c r="G165" s="135" t="s">
        <v>286</v>
      </c>
      <c r="H165" s="136">
        <v>0.068</v>
      </c>
      <c r="I165" s="137"/>
      <c r="J165" s="138">
        <f>ROUND(I165*H165,2)</f>
        <v>0</v>
      </c>
      <c r="K165" s="134" t="s">
        <v>19</v>
      </c>
      <c r="L165" s="33"/>
      <c r="M165" s="139" t="s">
        <v>19</v>
      </c>
      <c r="N165" s="140" t="s">
        <v>45</v>
      </c>
      <c r="P165" s="141">
        <f>O165*H165</f>
        <v>0</v>
      </c>
      <c r="Q165" s="141">
        <v>0</v>
      </c>
      <c r="R165" s="141">
        <f>Q165*H165</f>
        <v>0</v>
      </c>
      <c r="S165" s="141">
        <v>0</v>
      </c>
      <c r="T165" s="142">
        <f>S165*H165</f>
        <v>0</v>
      </c>
      <c r="AR165" s="143" t="s">
        <v>297</v>
      </c>
      <c r="AT165" s="143" t="s">
        <v>212</v>
      </c>
      <c r="AU165" s="143" t="s">
        <v>82</v>
      </c>
      <c r="AY165" s="18" t="s">
        <v>208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8" t="s">
        <v>80</v>
      </c>
      <c r="BK165" s="144">
        <f>ROUND(I165*H165,2)</f>
        <v>0</v>
      </c>
      <c r="BL165" s="18" t="s">
        <v>297</v>
      </c>
      <c r="BM165" s="143" t="s">
        <v>4254</v>
      </c>
    </row>
    <row r="166" spans="2:47" s="1" customFormat="1" ht="12">
      <c r="B166" s="33"/>
      <c r="D166" s="145" t="s">
        <v>218</v>
      </c>
      <c r="F166" s="146" t="s">
        <v>626</v>
      </c>
      <c r="I166" s="147"/>
      <c r="L166" s="33"/>
      <c r="M166" s="148"/>
      <c r="T166" s="54"/>
      <c r="AT166" s="18" t="s">
        <v>218</v>
      </c>
      <c r="AU166" s="18" t="s">
        <v>82</v>
      </c>
    </row>
    <row r="167" spans="2:63" s="11" customFormat="1" ht="25.9" customHeight="1">
      <c r="B167" s="120"/>
      <c r="D167" s="121" t="s">
        <v>73</v>
      </c>
      <c r="E167" s="122" t="s">
        <v>630</v>
      </c>
      <c r="F167" s="122" t="s">
        <v>631</v>
      </c>
      <c r="I167" s="123"/>
      <c r="J167" s="124">
        <f>BK167</f>
        <v>0</v>
      </c>
      <c r="L167" s="120"/>
      <c r="M167" s="125"/>
      <c r="P167" s="126">
        <f>SUM(P168:P169)</f>
        <v>0</v>
      </c>
      <c r="R167" s="126">
        <f>SUM(R168:R169)</f>
        <v>0</v>
      </c>
      <c r="T167" s="127">
        <f>SUM(T168:T169)</f>
        <v>0</v>
      </c>
      <c r="AR167" s="121" t="s">
        <v>112</v>
      </c>
      <c r="AT167" s="128" t="s">
        <v>73</v>
      </c>
      <c r="AU167" s="128" t="s">
        <v>74</v>
      </c>
      <c r="AY167" s="121" t="s">
        <v>208</v>
      </c>
      <c r="BK167" s="129">
        <f>SUM(BK168:BK169)</f>
        <v>0</v>
      </c>
    </row>
    <row r="168" spans="2:65" s="1" customFormat="1" ht="16.5" customHeight="1">
      <c r="B168" s="33"/>
      <c r="C168" s="132" t="s">
        <v>921</v>
      </c>
      <c r="D168" s="132" t="s">
        <v>212</v>
      </c>
      <c r="E168" s="133" t="s">
        <v>633</v>
      </c>
      <c r="F168" s="134" t="s">
        <v>634</v>
      </c>
      <c r="G168" s="135" t="s">
        <v>635</v>
      </c>
      <c r="H168" s="136">
        <v>25</v>
      </c>
      <c r="I168" s="137"/>
      <c r="J168" s="138">
        <f>ROUND(I168*H168,2)</f>
        <v>0</v>
      </c>
      <c r="K168" s="134" t="s">
        <v>19</v>
      </c>
      <c r="L168" s="33"/>
      <c r="M168" s="139" t="s">
        <v>19</v>
      </c>
      <c r="N168" s="140" t="s">
        <v>45</v>
      </c>
      <c r="P168" s="141">
        <f>O168*H168</f>
        <v>0</v>
      </c>
      <c r="Q168" s="141">
        <v>0</v>
      </c>
      <c r="R168" s="141">
        <f>Q168*H168</f>
        <v>0</v>
      </c>
      <c r="S168" s="141">
        <v>0</v>
      </c>
      <c r="T168" s="142">
        <f>S168*H168</f>
        <v>0</v>
      </c>
      <c r="AR168" s="143" t="s">
        <v>636</v>
      </c>
      <c r="AT168" s="143" t="s">
        <v>212</v>
      </c>
      <c r="AU168" s="143" t="s">
        <v>80</v>
      </c>
      <c r="AY168" s="18" t="s">
        <v>208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18" t="s">
        <v>80</v>
      </c>
      <c r="BK168" s="144">
        <f>ROUND(I168*H168,2)</f>
        <v>0</v>
      </c>
      <c r="BL168" s="18" t="s">
        <v>636</v>
      </c>
      <c r="BM168" s="143" t="s">
        <v>4255</v>
      </c>
    </row>
    <row r="169" spans="2:47" s="1" customFormat="1" ht="12">
      <c r="B169" s="33"/>
      <c r="D169" s="145" t="s">
        <v>218</v>
      </c>
      <c r="F169" s="146" t="s">
        <v>634</v>
      </c>
      <c r="I169" s="147"/>
      <c r="L169" s="33"/>
      <c r="M169" s="182"/>
      <c r="N169" s="183"/>
      <c r="O169" s="183"/>
      <c r="P169" s="183"/>
      <c r="Q169" s="183"/>
      <c r="R169" s="183"/>
      <c r="S169" s="183"/>
      <c r="T169" s="184"/>
      <c r="AT169" s="18" t="s">
        <v>218</v>
      </c>
      <c r="AU169" s="18" t="s">
        <v>80</v>
      </c>
    </row>
    <row r="170" spans="2:12" s="1" customFormat="1" ht="6.95" customHeight="1">
      <c r="B170" s="42"/>
      <c r="C170" s="43"/>
      <c r="D170" s="43"/>
      <c r="E170" s="43"/>
      <c r="F170" s="43"/>
      <c r="G170" s="43"/>
      <c r="H170" s="43"/>
      <c r="I170" s="43"/>
      <c r="J170" s="43"/>
      <c r="K170" s="43"/>
      <c r="L170" s="33"/>
    </row>
  </sheetData>
  <sheetProtection algorithmName="SHA-512" hashValue="MNv7eM7OV58pkorl7Nz2bjCOwYRBBqnZMfZ0swnQxhnmKk+aR6w7Pfc6FDIKDeoO0VY/5C0G0HDBZ1GEtuG7dQ==" saltValue="0m1LQrryMpyTS9wSK6N0uuYSrbM9u5Tv0/LSbCFBqPS/ruapVODZ790+GxXDqlC3wdPodNt+szEkb6tx34PRUQ==" spinCount="100000" sheet="1" objects="1" scenarios="1" formatColumns="0" formatRows="0" autoFilter="0"/>
  <autoFilter ref="C99:K169"/>
  <mergeCells count="15">
    <mergeCell ref="E86:H86"/>
    <mergeCell ref="E90:H90"/>
    <mergeCell ref="E88:H88"/>
    <mergeCell ref="E92:H92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3:H3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130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9"/>
      <c r="C3" s="20"/>
      <c r="D3" s="20"/>
      <c r="E3" s="20"/>
      <c r="F3" s="20"/>
      <c r="G3" s="20"/>
      <c r="H3" s="21"/>
    </row>
    <row r="4" spans="2:8" ht="24.95" customHeight="1">
      <c r="B4" s="21"/>
      <c r="C4" s="22" t="s">
        <v>4256</v>
      </c>
      <c r="H4" s="21"/>
    </row>
    <row r="5" spans="2:8" ht="12" customHeight="1">
      <c r="B5" s="21"/>
      <c r="C5" s="25" t="s">
        <v>13</v>
      </c>
      <c r="D5" s="328" t="s">
        <v>14</v>
      </c>
      <c r="E5" s="310"/>
      <c r="F5" s="310"/>
      <c r="H5" s="21"/>
    </row>
    <row r="6" spans="2:8" ht="36.95" customHeight="1">
      <c r="B6" s="21"/>
      <c r="C6" s="27" t="s">
        <v>16</v>
      </c>
      <c r="D6" s="325" t="s">
        <v>17</v>
      </c>
      <c r="E6" s="310"/>
      <c r="F6" s="310"/>
      <c r="H6" s="21"/>
    </row>
    <row r="7" spans="2:8" ht="16.5" customHeight="1">
      <c r="B7" s="21"/>
      <c r="C7" s="28" t="s">
        <v>23</v>
      </c>
      <c r="D7" s="50" t="str">
        <f>'Rekapitulace stavby'!AN8</f>
        <v>19. 9. 2023</v>
      </c>
      <c r="H7" s="21"/>
    </row>
    <row r="8" spans="2:8" s="1" customFormat="1" ht="10.9" customHeight="1">
      <c r="B8" s="33"/>
      <c r="H8" s="33"/>
    </row>
    <row r="9" spans="2:8" s="10" customFormat="1" ht="29.25" customHeight="1">
      <c r="B9" s="112"/>
      <c r="C9" s="113" t="s">
        <v>55</v>
      </c>
      <c r="D9" s="114" t="s">
        <v>56</v>
      </c>
      <c r="E9" s="114" t="s">
        <v>195</v>
      </c>
      <c r="F9" s="115" t="s">
        <v>4257</v>
      </c>
      <c r="H9" s="112"/>
    </row>
    <row r="10" spans="2:8" s="1" customFormat="1" ht="47.25">
      <c r="B10" s="33"/>
      <c r="C10" s="198" t="s">
        <v>4258</v>
      </c>
      <c r="D10" s="198" t="s">
        <v>148</v>
      </c>
      <c r="H10" s="33"/>
    </row>
    <row r="11" spans="2:8" s="1" customFormat="1" ht="16.9" customHeight="1">
      <c r="B11" s="33"/>
      <c r="C11" s="199" t="s">
        <v>4259</v>
      </c>
      <c r="D11" s="200" t="s">
        <v>4260</v>
      </c>
      <c r="E11" s="201" t="s">
        <v>215</v>
      </c>
      <c r="F11" s="202">
        <v>32.09</v>
      </c>
      <c r="H11" s="33"/>
    </row>
    <row r="12" spans="2:8" s="1" customFormat="1" ht="16.9" customHeight="1">
      <c r="B12" s="33"/>
      <c r="C12" s="203" t="s">
        <v>19</v>
      </c>
      <c r="D12" s="203" t="s">
        <v>4261</v>
      </c>
      <c r="E12" s="18" t="s">
        <v>19</v>
      </c>
      <c r="F12" s="204">
        <v>0</v>
      </c>
      <c r="H12" s="33"/>
    </row>
    <row r="13" spans="2:8" s="1" customFormat="1" ht="16.9" customHeight="1">
      <c r="B13" s="33"/>
      <c r="C13" s="203" t="s">
        <v>19</v>
      </c>
      <c r="D13" s="203" t="s">
        <v>4262</v>
      </c>
      <c r="E13" s="18" t="s">
        <v>19</v>
      </c>
      <c r="F13" s="204">
        <v>32.09</v>
      </c>
      <c r="H13" s="33"/>
    </row>
    <row r="14" spans="2:8" s="1" customFormat="1" ht="16.9" customHeight="1">
      <c r="B14" s="33"/>
      <c r="C14" s="203" t="s">
        <v>19</v>
      </c>
      <c r="D14" s="203" t="s">
        <v>226</v>
      </c>
      <c r="E14" s="18" t="s">
        <v>19</v>
      </c>
      <c r="F14" s="204">
        <v>32.09</v>
      </c>
      <c r="H14" s="33"/>
    </row>
    <row r="15" spans="2:8" s="1" customFormat="1" ht="16.9" customHeight="1">
      <c r="B15" s="33"/>
      <c r="C15" s="199" t="s">
        <v>4263</v>
      </c>
      <c r="D15" s="200" t="s">
        <v>4264</v>
      </c>
      <c r="E15" s="201" t="s">
        <v>215</v>
      </c>
      <c r="F15" s="202">
        <v>72.36</v>
      </c>
      <c r="H15" s="33"/>
    </row>
    <row r="16" spans="2:8" s="1" customFormat="1" ht="16.9" customHeight="1">
      <c r="B16" s="33"/>
      <c r="C16" s="203" t="s">
        <v>19</v>
      </c>
      <c r="D16" s="203" t="s">
        <v>4265</v>
      </c>
      <c r="E16" s="18" t="s">
        <v>19</v>
      </c>
      <c r="F16" s="204">
        <v>0</v>
      </c>
      <c r="H16" s="33"/>
    </row>
    <row r="17" spans="2:8" s="1" customFormat="1" ht="16.9" customHeight="1">
      <c r="B17" s="33"/>
      <c r="C17" s="203" t="s">
        <v>19</v>
      </c>
      <c r="D17" s="203" t="s">
        <v>4266</v>
      </c>
      <c r="E17" s="18" t="s">
        <v>19</v>
      </c>
      <c r="F17" s="204">
        <v>72.36</v>
      </c>
      <c r="H17" s="33"/>
    </row>
    <row r="18" spans="2:8" s="1" customFormat="1" ht="16.9" customHeight="1">
      <c r="B18" s="33"/>
      <c r="C18" s="203" t="s">
        <v>19</v>
      </c>
      <c r="D18" s="203" t="s">
        <v>226</v>
      </c>
      <c r="E18" s="18" t="s">
        <v>19</v>
      </c>
      <c r="F18" s="204">
        <v>72.36</v>
      </c>
      <c r="H18" s="33"/>
    </row>
    <row r="19" spans="2:8" s="1" customFormat="1" ht="16.9" customHeight="1">
      <c r="B19" s="33"/>
      <c r="C19" s="199" t="s">
        <v>4267</v>
      </c>
      <c r="D19" s="200" t="s">
        <v>4268</v>
      </c>
      <c r="E19" s="201" t="s">
        <v>215</v>
      </c>
      <c r="F19" s="202">
        <v>7.24</v>
      </c>
      <c r="H19" s="33"/>
    </row>
    <row r="20" spans="2:8" s="1" customFormat="1" ht="16.9" customHeight="1">
      <c r="B20" s="33"/>
      <c r="C20" s="203" t="s">
        <v>19</v>
      </c>
      <c r="D20" s="203" t="s">
        <v>4269</v>
      </c>
      <c r="E20" s="18" t="s">
        <v>19</v>
      </c>
      <c r="F20" s="204">
        <v>0</v>
      </c>
      <c r="H20" s="33"/>
    </row>
    <row r="21" spans="2:8" s="1" customFormat="1" ht="16.9" customHeight="1">
      <c r="B21" s="33"/>
      <c r="C21" s="203" t="s">
        <v>19</v>
      </c>
      <c r="D21" s="203" t="s">
        <v>4270</v>
      </c>
      <c r="E21" s="18" t="s">
        <v>19</v>
      </c>
      <c r="F21" s="204">
        <v>7.24</v>
      </c>
      <c r="H21" s="33"/>
    </row>
    <row r="22" spans="2:8" s="1" customFormat="1" ht="16.9" customHeight="1">
      <c r="B22" s="33"/>
      <c r="C22" s="203" t="s">
        <v>19</v>
      </c>
      <c r="D22" s="203" t="s">
        <v>226</v>
      </c>
      <c r="E22" s="18" t="s">
        <v>19</v>
      </c>
      <c r="F22" s="204">
        <v>7.24</v>
      </c>
      <c r="H22" s="33"/>
    </row>
    <row r="23" spans="2:8" s="1" customFormat="1" ht="16.9" customHeight="1">
      <c r="B23" s="33"/>
      <c r="C23" s="199" t="s">
        <v>4271</v>
      </c>
      <c r="D23" s="200" t="s">
        <v>4272</v>
      </c>
      <c r="E23" s="201" t="s">
        <v>215</v>
      </c>
      <c r="F23" s="202">
        <v>5.76</v>
      </c>
      <c r="H23" s="33"/>
    </row>
    <row r="24" spans="2:8" s="1" customFormat="1" ht="16.9" customHeight="1">
      <c r="B24" s="33"/>
      <c r="C24" s="203" t="s">
        <v>19</v>
      </c>
      <c r="D24" s="203" t="s">
        <v>4273</v>
      </c>
      <c r="E24" s="18" t="s">
        <v>19</v>
      </c>
      <c r="F24" s="204">
        <v>5.76</v>
      </c>
      <c r="H24" s="33"/>
    </row>
    <row r="25" spans="2:8" s="1" customFormat="1" ht="16.9" customHeight="1">
      <c r="B25" s="33"/>
      <c r="C25" s="199" t="s">
        <v>4274</v>
      </c>
      <c r="D25" s="200" t="s">
        <v>4275</v>
      </c>
      <c r="E25" s="201" t="s">
        <v>215</v>
      </c>
      <c r="F25" s="202">
        <v>21.72</v>
      </c>
      <c r="H25" s="33"/>
    </row>
    <row r="26" spans="2:8" s="1" customFormat="1" ht="16.9" customHeight="1">
      <c r="B26" s="33"/>
      <c r="C26" s="203" t="s">
        <v>19</v>
      </c>
      <c r="D26" s="203" t="s">
        <v>4276</v>
      </c>
      <c r="E26" s="18" t="s">
        <v>19</v>
      </c>
      <c r="F26" s="204">
        <v>0</v>
      </c>
      <c r="H26" s="33"/>
    </row>
    <row r="27" spans="2:8" s="1" customFormat="1" ht="16.9" customHeight="1">
      <c r="B27" s="33"/>
      <c r="C27" s="203" t="s">
        <v>19</v>
      </c>
      <c r="D27" s="203" t="s">
        <v>4277</v>
      </c>
      <c r="E27" s="18" t="s">
        <v>19</v>
      </c>
      <c r="F27" s="204">
        <v>0</v>
      </c>
      <c r="H27" s="33"/>
    </row>
    <row r="28" spans="2:8" s="1" customFormat="1" ht="16.9" customHeight="1">
      <c r="B28" s="33"/>
      <c r="C28" s="203" t="s">
        <v>19</v>
      </c>
      <c r="D28" s="203" t="s">
        <v>4278</v>
      </c>
      <c r="E28" s="18" t="s">
        <v>19</v>
      </c>
      <c r="F28" s="204">
        <v>21.72</v>
      </c>
      <c r="H28" s="33"/>
    </row>
    <row r="29" spans="2:8" s="1" customFormat="1" ht="16.9" customHeight="1">
      <c r="B29" s="33"/>
      <c r="C29" s="203" t="s">
        <v>19</v>
      </c>
      <c r="D29" s="203" t="s">
        <v>226</v>
      </c>
      <c r="E29" s="18" t="s">
        <v>19</v>
      </c>
      <c r="F29" s="204">
        <v>21.72</v>
      </c>
      <c r="H29" s="33"/>
    </row>
    <row r="30" spans="2:8" s="1" customFormat="1" ht="7.35" customHeight="1">
      <c r="B30" s="42"/>
      <c r="C30" s="43"/>
      <c r="D30" s="43"/>
      <c r="E30" s="43"/>
      <c r="F30" s="43"/>
      <c r="G30" s="43"/>
      <c r="H30" s="33"/>
    </row>
    <row r="31" s="1" customFormat="1" ht="12"/>
  </sheetData>
  <sheetProtection algorithmName="SHA-512" hashValue="Q5HbKvX/vXyQur7dh8DhuhwsLFwAoW2lJboJNWftMTYQH3nStUX9Cg4NRSiaukEMAE746BMRYULafERJp6p4MQ==" saltValue="7gUaZpMvzLl8MM+PB9iJncglRjnxw1q6xbQ2K1K8/Napk4laTY1/xY21AtT9YxNnu/oSCi8TrEsfa1NqLOIpPA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2:K219"/>
  <sheetViews>
    <sheetView showGridLines="0" zoomScale="110" zoomScaleNormal="110" workbookViewId="0" topLeftCell="A58">
      <selection activeCell="N81" sqref="N81"/>
    </sheetView>
  </sheetViews>
  <sheetFormatPr defaultColWidth="9.140625" defaultRowHeight="12"/>
  <cols>
    <col min="1" max="1" width="8.28125" style="205" customWidth="1"/>
    <col min="2" max="2" width="1.7109375" style="205" customWidth="1"/>
    <col min="3" max="4" width="5.00390625" style="205" customWidth="1"/>
    <col min="5" max="5" width="11.7109375" style="205" customWidth="1"/>
    <col min="6" max="6" width="9.140625" style="205" customWidth="1"/>
    <col min="7" max="7" width="5.00390625" style="205" customWidth="1"/>
    <col min="8" max="8" width="77.8515625" style="205" customWidth="1"/>
    <col min="9" max="10" width="20.00390625" style="205" customWidth="1"/>
    <col min="11" max="11" width="1.7109375" style="205" customWidth="1"/>
  </cols>
  <sheetData>
    <row r="1" ht="37.5" customHeight="1"/>
    <row r="2" spans="2:11" ht="7.5" customHeight="1">
      <c r="B2" s="206"/>
      <c r="C2" s="207"/>
      <c r="D2" s="207"/>
      <c r="E2" s="207"/>
      <c r="F2" s="207"/>
      <c r="G2" s="207"/>
      <c r="H2" s="207"/>
      <c r="I2" s="207"/>
      <c r="J2" s="207"/>
      <c r="K2" s="208"/>
    </row>
    <row r="3" spans="2:11" s="16" customFormat="1" ht="45" customHeight="1">
      <c r="B3" s="209"/>
      <c r="C3" s="338" t="s">
        <v>4279</v>
      </c>
      <c r="D3" s="338"/>
      <c r="E3" s="338"/>
      <c r="F3" s="338"/>
      <c r="G3" s="338"/>
      <c r="H3" s="338"/>
      <c r="I3" s="338"/>
      <c r="J3" s="338"/>
      <c r="K3" s="210"/>
    </row>
    <row r="4" spans="2:11" ht="25.5" customHeight="1">
      <c r="B4" s="211"/>
      <c r="C4" s="343" t="s">
        <v>4280</v>
      </c>
      <c r="D4" s="343"/>
      <c r="E4" s="343"/>
      <c r="F4" s="343"/>
      <c r="G4" s="343"/>
      <c r="H4" s="343"/>
      <c r="I4" s="343"/>
      <c r="J4" s="343"/>
      <c r="K4" s="212"/>
    </row>
    <row r="5" spans="2:11" ht="5.25" customHeight="1">
      <c r="B5" s="211"/>
      <c r="C5" s="213"/>
      <c r="D5" s="213"/>
      <c r="E5" s="213"/>
      <c r="F5" s="213"/>
      <c r="G5" s="213"/>
      <c r="H5" s="213"/>
      <c r="I5" s="213"/>
      <c r="J5" s="213"/>
      <c r="K5" s="212"/>
    </row>
    <row r="6" spans="2:11" ht="15" customHeight="1">
      <c r="B6" s="211"/>
      <c r="C6" s="342" t="s">
        <v>4281</v>
      </c>
      <c r="D6" s="342"/>
      <c r="E6" s="342"/>
      <c r="F6" s="342"/>
      <c r="G6" s="342"/>
      <c r="H6" s="342"/>
      <c r="I6" s="342"/>
      <c r="J6" s="342"/>
      <c r="K6" s="212"/>
    </row>
    <row r="7" spans="2:11" ht="15" customHeight="1">
      <c r="B7" s="215"/>
      <c r="C7" s="342" t="s">
        <v>4282</v>
      </c>
      <c r="D7" s="342"/>
      <c r="E7" s="342"/>
      <c r="F7" s="342"/>
      <c r="G7" s="342"/>
      <c r="H7" s="342"/>
      <c r="I7" s="342"/>
      <c r="J7" s="342"/>
      <c r="K7" s="212"/>
    </row>
    <row r="8" spans="2:11" ht="12.75" customHeight="1">
      <c r="B8" s="215"/>
      <c r="C8" s="214"/>
      <c r="D8" s="214"/>
      <c r="E8" s="214"/>
      <c r="F8" s="214"/>
      <c r="G8" s="214"/>
      <c r="H8" s="214"/>
      <c r="I8" s="214"/>
      <c r="J8" s="214"/>
      <c r="K8" s="212"/>
    </row>
    <row r="9" spans="2:11" ht="15" customHeight="1">
      <c r="B9" s="215"/>
      <c r="C9" s="342" t="s">
        <v>4283</v>
      </c>
      <c r="D9" s="342"/>
      <c r="E9" s="342"/>
      <c r="F9" s="342"/>
      <c r="G9" s="342"/>
      <c r="H9" s="342"/>
      <c r="I9" s="342"/>
      <c r="J9" s="342"/>
      <c r="K9" s="212"/>
    </row>
    <row r="10" spans="2:11" ht="15" customHeight="1">
      <c r="B10" s="215"/>
      <c r="C10" s="214"/>
      <c r="D10" s="342" t="s">
        <v>4284</v>
      </c>
      <c r="E10" s="342"/>
      <c r="F10" s="342"/>
      <c r="G10" s="342"/>
      <c r="H10" s="342"/>
      <c r="I10" s="342"/>
      <c r="J10" s="342"/>
      <c r="K10" s="212"/>
    </row>
    <row r="11" spans="2:11" ht="15" customHeight="1">
      <c r="B11" s="215"/>
      <c r="C11" s="216"/>
      <c r="D11" s="342" t="s">
        <v>4285</v>
      </c>
      <c r="E11" s="342"/>
      <c r="F11" s="342"/>
      <c r="G11" s="342"/>
      <c r="H11" s="342"/>
      <c r="I11" s="342"/>
      <c r="J11" s="342"/>
      <c r="K11" s="212"/>
    </row>
    <row r="12" spans="2:11" ht="15" customHeight="1">
      <c r="B12" s="215"/>
      <c r="C12" s="216"/>
      <c r="D12" s="214"/>
      <c r="E12" s="214"/>
      <c r="F12" s="214"/>
      <c r="G12" s="214"/>
      <c r="H12" s="214"/>
      <c r="I12" s="214"/>
      <c r="J12" s="214"/>
      <c r="K12" s="212"/>
    </row>
    <row r="13" spans="2:11" ht="15" customHeight="1">
      <c r="B13" s="215"/>
      <c r="C13" s="216"/>
      <c r="D13" s="217" t="s">
        <v>4286</v>
      </c>
      <c r="E13" s="214"/>
      <c r="F13" s="214"/>
      <c r="G13" s="214"/>
      <c r="H13" s="214"/>
      <c r="I13" s="214"/>
      <c r="J13" s="214"/>
      <c r="K13" s="212"/>
    </row>
    <row r="14" spans="2:11" ht="12.75" customHeight="1">
      <c r="B14" s="215"/>
      <c r="C14" s="216"/>
      <c r="D14" s="216"/>
      <c r="E14" s="216"/>
      <c r="F14" s="216"/>
      <c r="G14" s="216"/>
      <c r="H14" s="216"/>
      <c r="I14" s="216"/>
      <c r="J14" s="216"/>
      <c r="K14" s="212"/>
    </row>
    <row r="15" spans="2:11" ht="15" customHeight="1">
      <c r="B15" s="215"/>
      <c r="C15" s="216"/>
      <c r="D15" s="342" t="s">
        <v>4287</v>
      </c>
      <c r="E15" s="342"/>
      <c r="F15" s="342"/>
      <c r="G15" s="342"/>
      <c r="H15" s="342"/>
      <c r="I15" s="342"/>
      <c r="J15" s="342"/>
      <c r="K15" s="212"/>
    </row>
    <row r="16" spans="2:11" ht="15" customHeight="1">
      <c r="B16" s="215"/>
      <c r="C16" s="216"/>
      <c r="D16" s="342" t="s">
        <v>4288</v>
      </c>
      <c r="E16" s="342"/>
      <c r="F16" s="342"/>
      <c r="G16" s="342"/>
      <c r="H16" s="342"/>
      <c r="I16" s="342"/>
      <c r="J16" s="342"/>
      <c r="K16" s="212"/>
    </row>
    <row r="17" spans="2:11" ht="15" customHeight="1">
      <c r="B17" s="215"/>
      <c r="C17" s="216"/>
      <c r="D17" s="342" t="s">
        <v>4289</v>
      </c>
      <c r="E17" s="342"/>
      <c r="F17" s="342"/>
      <c r="G17" s="342"/>
      <c r="H17" s="342"/>
      <c r="I17" s="342"/>
      <c r="J17" s="342"/>
      <c r="K17" s="212"/>
    </row>
    <row r="18" spans="2:11" ht="15" customHeight="1">
      <c r="B18" s="215"/>
      <c r="C18" s="216"/>
      <c r="D18" s="216"/>
      <c r="E18" s="218" t="s">
        <v>79</v>
      </c>
      <c r="F18" s="342" t="s">
        <v>4290</v>
      </c>
      <c r="G18" s="342"/>
      <c r="H18" s="342"/>
      <c r="I18" s="342"/>
      <c r="J18" s="342"/>
      <c r="K18" s="212"/>
    </row>
    <row r="19" spans="2:11" ht="15" customHeight="1">
      <c r="B19" s="215"/>
      <c r="C19" s="216"/>
      <c r="D19" s="216"/>
      <c r="E19" s="218" t="s">
        <v>4291</v>
      </c>
      <c r="F19" s="342" t="s">
        <v>4292</v>
      </c>
      <c r="G19" s="342"/>
      <c r="H19" s="342"/>
      <c r="I19" s="342"/>
      <c r="J19" s="342"/>
      <c r="K19" s="212"/>
    </row>
    <row r="20" spans="2:11" ht="15" customHeight="1">
      <c r="B20" s="215"/>
      <c r="C20" s="216"/>
      <c r="D20" s="216"/>
      <c r="E20" s="218" t="s">
        <v>4293</v>
      </c>
      <c r="F20" s="342" t="s">
        <v>4294</v>
      </c>
      <c r="G20" s="342"/>
      <c r="H20" s="342"/>
      <c r="I20" s="342"/>
      <c r="J20" s="342"/>
      <c r="K20" s="212"/>
    </row>
    <row r="21" spans="2:11" ht="15" customHeight="1">
      <c r="B21" s="215"/>
      <c r="C21" s="216"/>
      <c r="D21" s="216"/>
      <c r="E21" s="218" t="s">
        <v>4295</v>
      </c>
      <c r="F21" s="342" t="s">
        <v>4296</v>
      </c>
      <c r="G21" s="342"/>
      <c r="H21" s="342"/>
      <c r="I21" s="342"/>
      <c r="J21" s="342"/>
      <c r="K21" s="212"/>
    </row>
    <row r="22" spans="2:11" ht="15" customHeight="1">
      <c r="B22" s="215"/>
      <c r="C22" s="216"/>
      <c r="D22" s="216"/>
      <c r="E22" s="218" t="s">
        <v>4297</v>
      </c>
      <c r="F22" s="342" t="s">
        <v>4168</v>
      </c>
      <c r="G22" s="342"/>
      <c r="H22" s="342"/>
      <c r="I22" s="342"/>
      <c r="J22" s="342"/>
      <c r="K22" s="212"/>
    </row>
    <row r="23" spans="2:11" ht="15" customHeight="1">
      <c r="B23" s="215"/>
      <c r="C23" s="216"/>
      <c r="D23" s="216"/>
      <c r="E23" s="218" t="s">
        <v>85</v>
      </c>
      <c r="F23" s="342" t="s">
        <v>4298</v>
      </c>
      <c r="G23" s="342"/>
      <c r="H23" s="342"/>
      <c r="I23" s="342"/>
      <c r="J23" s="342"/>
      <c r="K23" s="212"/>
    </row>
    <row r="24" spans="2:11" ht="12.75" customHeight="1">
      <c r="B24" s="215"/>
      <c r="C24" s="216"/>
      <c r="D24" s="216"/>
      <c r="E24" s="216"/>
      <c r="F24" s="216"/>
      <c r="G24" s="216"/>
      <c r="H24" s="216"/>
      <c r="I24" s="216"/>
      <c r="J24" s="216"/>
      <c r="K24" s="212"/>
    </row>
    <row r="25" spans="2:11" ht="15" customHeight="1">
      <c r="B25" s="215"/>
      <c r="C25" s="342" t="s">
        <v>4299</v>
      </c>
      <c r="D25" s="342"/>
      <c r="E25" s="342"/>
      <c r="F25" s="342"/>
      <c r="G25" s="342"/>
      <c r="H25" s="342"/>
      <c r="I25" s="342"/>
      <c r="J25" s="342"/>
      <c r="K25" s="212"/>
    </row>
    <row r="26" spans="2:11" ht="15" customHeight="1">
      <c r="B26" s="215"/>
      <c r="C26" s="342" t="s">
        <v>4300</v>
      </c>
      <c r="D26" s="342"/>
      <c r="E26" s="342"/>
      <c r="F26" s="342"/>
      <c r="G26" s="342"/>
      <c r="H26" s="342"/>
      <c r="I26" s="342"/>
      <c r="J26" s="342"/>
      <c r="K26" s="212"/>
    </row>
    <row r="27" spans="2:11" ht="15" customHeight="1">
      <c r="B27" s="215"/>
      <c r="C27" s="214"/>
      <c r="D27" s="342" t="s">
        <v>4301</v>
      </c>
      <c r="E27" s="342"/>
      <c r="F27" s="342"/>
      <c r="G27" s="342"/>
      <c r="H27" s="342"/>
      <c r="I27" s="342"/>
      <c r="J27" s="342"/>
      <c r="K27" s="212"/>
    </row>
    <row r="28" spans="2:11" ht="15" customHeight="1">
      <c r="B28" s="215"/>
      <c r="C28" s="216"/>
      <c r="D28" s="342" t="s">
        <v>4302</v>
      </c>
      <c r="E28" s="342"/>
      <c r="F28" s="342"/>
      <c r="G28" s="342"/>
      <c r="H28" s="342"/>
      <c r="I28" s="342"/>
      <c r="J28" s="342"/>
      <c r="K28" s="212"/>
    </row>
    <row r="29" spans="2:11" ht="12.75" customHeight="1">
      <c r="B29" s="215"/>
      <c r="C29" s="216"/>
      <c r="D29" s="216"/>
      <c r="E29" s="216"/>
      <c r="F29" s="216"/>
      <c r="G29" s="216"/>
      <c r="H29" s="216"/>
      <c r="I29" s="216"/>
      <c r="J29" s="216"/>
      <c r="K29" s="212"/>
    </row>
    <row r="30" spans="2:11" ht="15" customHeight="1">
      <c r="B30" s="215"/>
      <c r="C30" s="216"/>
      <c r="D30" s="342" t="s">
        <v>4303</v>
      </c>
      <c r="E30" s="342"/>
      <c r="F30" s="342"/>
      <c r="G30" s="342"/>
      <c r="H30" s="342"/>
      <c r="I30" s="342"/>
      <c r="J30" s="342"/>
      <c r="K30" s="212"/>
    </row>
    <row r="31" spans="2:11" ht="15" customHeight="1">
      <c r="B31" s="215"/>
      <c r="C31" s="216"/>
      <c r="D31" s="342" t="s">
        <v>4304</v>
      </c>
      <c r="E31" s="342"/>
      <c r="F31" s="342"/>
      <c r="G31" s="342"/>
      <c r="H31" s="342"/>
      <c r="I31" s="342"/>
      <c r="J31" s="342"/>
      <c r="K31" s="212"/>
    </row>
    <row r="32" spans="2:11" ht="12.75" customHeight="1">
      <c r="B32" s="215"/>
      <c r="C32" s="216"/>
      <c r="D32" s="216"/>
      <c r="E32" s="216"/>
      <c r="F32" s="216"/>
      <c r="G32" s="216"/>
      <c r="H32" s="216"/>
      <c r="I32" s="216"/>
      <c r="J32" s="216"/>
      <c r="K32" s="212"/>
    </row>
    <row r="33" spans="2:11" ht="15" customHeight="1">
      <c r="B33" s="215"/>
      <c r="C33" s="216"/>
      <c r="D33" s="342" t="s">
        <v>4305</v>
      </c>
      <c r="E33" s="342"/>
      <c r="F33" s="342"/>
      <c r="G33" s="342"/>
      <c r="H33" s="342"/>
      <c r="I33" s="342"/>
      <c r="J33" s="342"/>
      <c r="K33" s="212"/>
    </row>
    <row r="34" spans="2:11" ht="15" customHeight="1">
      <c r="B34" s="215"/>
      <c r="C34" s="216"/>
      <c r="D34" s="342" t="s">
        <v>4306</v>
      </c>
      <c r="E34" s="342"/>
      <c r="F34" s="342"/>
      <c r="G34" s="342"/>
      <c r="H34" s="342"/>
      <c r="I34" s="342"/>
      <c r="J34" s="342"/>
      <c r="K34" s="212"/>
    </row>
    <row r="35" spans="2:11" ht="15" customHeight="1">
      <c r="B35" s="215"/>
      <c r="C35" s="216"/>
      <c r="D35" s="342" t="s">
        <v>4307</v>
      </c>
      <c r="E35" s="342"/>
      <c r="F35" s="342"/>
      <c r="G35" s="342"/>
      <c r="H35" s="342"/>
      <c r="I35" s="342"/>
      <c r="J35" s="342"/>
      <c r="K35" s="212"/>
    </row>
    <row r="36" spans="2:11" ht="15" customHeight="1">
      <c r="B36" s="215"/>
      <c r="C36" s="216"/>
      <c r="D36" s="214"/>
      <c r="E36" s="217" t="s">
        <v>194</v>
      </c>
      <c r="F36" s="214"/>
      <c r="G36" s="342" t="s">
        <v>4308</v>
      </c>
      <c r="H36" s="342"/>
      <c r="I36" s="342"/>
      <c r="J36" s="342"/>
      <c r="K36" s="212"/>
    </row>
    <row r="37" spans="2:11" ht="30.75" customHeight="1">
      <c r="B37" s="215"/>
      <c r="C37" s="216"/>
      <c r="D37" s="214"/>
      <c r="E37" s="217" t="s">
        <v>4309</v>
      </c>
      <c r="F37" s="214"/>
      <c r="G37" s="342" t="s">
        <v>4310</v>
      </c>
      <c r="H37" s="342"/>
      <c r="I37" s="342"/>
      <c r="J37" s="342"/>
      <c r="K37" s="212"/>
    </row>
    <row r="38" spans="2:11" ht="15" customHeight="1">
      <c r="B38" s="215"/>
      <c r="C38" s="216"/>
      <c r="D38" s="214"/>
      <c r="E38" s="217" t="s">
        <v>55</v>
      </c>
      <c r="F38" s="214"/>
      <c r="G38" s="342" t="s">
        <v>4311</v>
      </c>
      <c r="H38" s="342"/>
      <c r="I38" s="342"/>
      <c r="J38" s="342"/>
      <c r="K38" s="212"/>
    </row>
    <row r="39" spans="2:11" ht="15" customHeight="1">
      <c r="B39" s="215"/>
      <c r="C39" s="216"/>
      <c r="D39" s="214"/>
      <c r="E39" s="217" t="s">
        <v>56</v>
      </c>
      <c r="F39" s="214"/>
      <c r="G39" s="342" t="s">
        <v>4312</v>
      </c>
      <c r="H39" s="342"/>
      <c r="I39" s="342"/>
      <c r="J39" s="342"/>
      <c r="K39" s="212"/>
    </row>
    <row r="40" spans="2:11" ht="15" customHeight="1">
      <c r="B40" s="215"/>
      <c r="C40" s="216"/>
      <c r="D40" s="214"/>
      <c r="E40" s="217" t="s">
        <v>195</v>
      </c>
      <c r="F40" s="214"/>
      <c r="G40" s="342" t="s">
        <v>4313</v>
      </c>
      <c r="H40" s="342"/>
      <c r="I40" s="342"/>
      <c r="J40" s="342"/>
      <c r="K40" s="212"/>
    </row>
    <row r="41" spans="2:11" ht="15" customHeight="1">
      <c r="B41" s="215"/>
      <c r="C41" s="216"/>
      <c r="D41" s="214"/>
      <c r="E41" s="217" t="s">
        <v>196</v>
      </c>
      <c r="F41" s="214"/>
      <c r="G41" s="342" t="s">
        <v>4314</v>
      </c>
      <c r="H41" s="342"/>
      <c r="I41" s="342"/>
      <c r="J41" s="342"/>
      <c r="K41" s="212"/>
    </row>
    <row r="42" spans="2:11" ht="15" customHeight="1">
      <c r="B42" s="215"/>
      <c r="C42" s="216"/>
      <c r="D42" s="214"/>
      <c r="E42" s="217" t="s">
        <v>4315</v>
      </c>
      <c r="F42" s="214"/>
      <c r="G42" s="342" t="s">
        <v>4316</v>
      </c>
      <c r="H42" s="342"/>
      <c r="I42" s="342"/>
      <c r="J42" s="342"/>
      <c r="K42" s="212"/>
    </row>
    <row r="43" spans="2:11" ht="15" customHeight="1">
      <c r="B43" s="215"/>
      <c r="C43" s="216"/>
      <c r="D43" s="214"/>
      <c r="E43" s="217"/>
      <c r="F43" s="214"/>
      <c r="G43" s="342" t="s">
        <v>4317</v>
      </c>
      <c r="H43" s="342"/>
      <c r="I43" s="342"/>
      <c r="J43" s="342"/>
      <c r="K43" s="212"/>
    </row>
    <row r="44" spans="2:11" ht="15" customHeight="1">
      <c r="B44" s="215"/>
      <c r="C44" s="216"/>
      <c r="D44" s="214"/>
      <c r="E44" s="217" t="s">
        <v>4318</v>
      </c>
      <c r="F44" s="214"/>
      <c r="G44" s="342" t="s">
        <v>4319</v>
      </c>
      <c r="H44" s="342"/>
      <c r="I44" s="342"/>
      <c r="J44" s="342"/>
      <c r="K44" s="212"/>
    </row>
    <row r="45" spans="2:11" ht="15" customHeight="1">
      <c r="B45" s="215"/>
      <c r="C45" s="216"/>
      <c r="D45" s="214"/>
      <c r="E45" s="217" t="s">
        <v>198</v>
      </c>
      <c r="F45" s="214"/>
      <c r="G45" s="342" t="s">
        <v>4320</v>
      </c>
      <c r="H45" s="342"/>
      <c r="I45" s="342"/>
      <c r="J45" s="342"/>
      <c r="K45" s="212"/>
    </row>
    <row r="46" spans="2:11" ht="12.75" customHeight="1">
      <c r="B46" s="215"/>
      <c r="C46" s="216"/>
      <c r="D46" s="214"/>
      <c r="E46" s="214"/>
      <c r="F46" s="214"/>
      <c r="G46" s="214"/>
      <c r="H46" s="214"/>
      <c r="I46" s="214"/>
      <c r="J46" s="214"/>
      <c r="K46" s="212"/>
    </row>
    <row r="47" spans="2:11" ht="15" customHeight="1">
      <c r="B47" s="215"/>
      <c r="C47" s="216"/>
      <c r="D47" s="342" t="s">
        <v>4321</v>
      </c>
      <c r="E47" s="342"/>
      <c r="F47" s="342"/>
      <c r="G47" s="342"/>
      <c r="H47" s="342"/>
      <c r="I47" s="342"/>
      <c r="J47" s="342"/>
      <c r="K47" s="212"/>
    </row>
    <row r="48" spans="2:11" ht="15" customHeight="1">
      <c r="B48" s="215"/>
      <c r="C48" s="216"/>
      <c r="D48" s="216"/>
      <c r="E48" s="342" t="s">
        <v>4322</v>
      </c>
      <c r="F48" s="342"/>
      <c r="G48" s="342"/>
      <c r="H48" s="342"/>
      <c r="I48" s="342"/>
      <c r="J48" s="342"/>
      <c r="K48" s="212"/>
    </row>
    <row r="49" spans="2:11" ht="15" customHeight="1">
      <c r="B49" s="215"/>
      <c r="C49" s="216"/>
      <c r="D49" s="216"/>
      <c r="E49" s="342" t="s">
        <v>4323</v>
      </c>
      <c r="F49" s="342"/>
      <c r="G49" s="342"/>
      <c r="H49" s="342"/>
      <c r="I49" s="342"/>
      <c r="J49" s="342"/>
      <c r="K49" s="212"/>
    </row>
    <row r="50" spans="2:11" ht="15" customHeight="1">
      <c r="B50" s="215"/>
      <c r="C50" s="216"/>
      <c r="D50" s="216"/>
      <c r="E50" s="342" t="s">
        <v>4324</v>
      </c>
      <c r="F50" s="342"/>
      <c r="G50" s="342"/>
      <c r="H50" s="342"/>
      <c r="I50" s="342"/>
      <c r="J50" s="342"/>
      <c r="K50" s="212"/>
    </row>
    <row r="51" spans="2:11" ht="15" customHeight="1">
      <c r="B51" s="215"/>
      <c r="C51" s="216"/>
      <c r="D51" s="342" t="s">
        <v>4325</v>
      </c>
      <c r="E51" s="342"/>
      <c r="F51" s="342"/>
      <c r="G51" s="342"/>
      <c r="H51" s="342"/>
      <c r="I51" s="342"/>
      <c r="J51" s="342"/>
      <c r="K51" s="212"/>
    </row>
    <row r="52" spans="2:11" ht="25.5" customHeight="1">
      <c r="B52" s="211"/>
      <c r="C52" s="343" t="s">
        <v>4326</v>
      </c>
      <c r="D52" s="343"/>
      <c r="E52" s="343"/>
      <c r="F52" s="343"/>
      <c r="G52" s="343"/>
      <c r="H52" s="343"/>
      <c r="I52" s="343"/>
      <c r="J52" s="343"/>
      <c r="K52" s="212"/>
    </row>
    <row r="53" spans="2:11" ht="5.25" customHeight="1">
      <c r="B53" s="211"/>
      <c r="C53" s="213"/>
      <c r="D53" s="213"/>
      <c r="E53" s="213"/>
      <c r="F53" s="213"/>
      <c r="G53" s="213"/>
      <c r="H53" s="213"/>
      <c r="I53" s="213"/>
      <c r="J53" s="213"/>
      <c r="K53" s="212"/>
    </row>
    <row r="54" spans="2:11" ht="15" customHeight="1">
      <c r="B54" s="211"/>
      <c r="C54" s="342" t="s">
        <v>4327</v>
      </c>
      <c r="D54" s="342"/>
      <c r="E54" s="342"/>
      <c r="F54" s="342"/>
      <c r="G54" s="342"/>
      <c r="H54" s="342"/>
      <c r="I54" s="342"/>
      <c r="J54" s="342"/>
      <c r="K54" s="212"/>
    </row>
    <row r="55" spans="2:11" ht="15" customHeight="1">
      <c r="B55" s="211"/>
      <c r="C55" s="342" t="s">
        <v>4328</v>
      </c>
      <c r="D55" s="342"/>
      <c r="E55" s="342"/>
      <c r="F55" s="342"/>
      <c r="G55" s="342"/>
      <c r="H55" s="342"/>
      <c r="I55" s="342"/>
      <c r="J55" s="342"/>
      <c r="K55" s="212"/>
    </row>
    <row r="56" spans="2:11" ht="12.75" customHeight="1">
      <c r="B56" s="211"/>
      <c r="C56" s="214"/>
      <c r="D56" s="214"/>
      <c r="E56" s="214"/>
      <c r="F56" s="214"/>
      <c r="G56" s="214"/>
      <c r="H56" s="214"/>
      <c r="I56" s="214"/>
      <c r="J56" s="214"/>
      <c r="K56" s="212"/>
    </row>
    <row r="57" spans="2:11" ht="15" customHeight="1">
      <c r="B57" s="211"/>
      <c r="C57" s="342" t="s">
        <v>4329</v>
      </c>
      <c r="D57" s="342"/>
      <c r="E57" s="342"/>
      <c r="F57" s="342"/>
      <c r="G57" s="342"/>
      <c r="H57" s="342"/>
      <c r="I57" s="342"/>
      <c r="J57" s="342"/>
      <c r="K57" s="212"/>
    </row>
    <row r="58" spans="2:11" ht="15" customHeight="1">
      <c r="B58" s="211"/>
      <c r="C58" s="216"/>
      <c r="D58" s="342" t="s">
        <v>4330</v>
      </c>
      <c r="E58" s="342"/>
      <c r="F58" s="342"/>
      <c r="G58" s="342"/>
      <c r="H58" s="342"/>
      <c r="I58" s="342"/>
      <c r="J58" s="342"/>
      <c r="K58" s="212"/>
    </row>
    <row r="59" spans="2:11" ht="15" customHeight="1">
      <c r="B59" s="211"/>
      <c r="C59" s="216"/>
      <c r="D59" s="342" t="s">
        <v>4331</v>
      </c>
      <c r="E59" s="342"/>
      <c r="F59" s="342"/>
      <c r="G59" s="342"/>
      <c r="H59" s="342"/>
      <c r="I59" s="342"/>
      <c r="J59" s="342"/>
      <c r="K59" s="212"/>
    </row>
    <row r="60" spans="2:11" ht="15" customHeight="1">
      <c r="B60" s="211"/>
      <c r="C60" s="216"/>
      <c r="D60" s="342" t="s">
        <v>4332</v>
      </c>
      <c r="E60" s="342"/>
      <c r="F60" s="342"/>
      <c r="G60" s="342"/>
      <c r="H60" s="342"/>
      <c r="I60" s="342"/>
      <c r="J60" s="342"/>
      <c r="K60" s="212"/>
    </row>
    <row r="61" spans="2:11" ht="15" customHeight="1">
      <c r="B61" s="211"/>
      <c r="C61" s="216"/>
      <c r="D61" s="342" t="s">
        <v>4333</v>
      </c>
      <c r="E61" s="342"/>
      <c r="F61" s="342"/>
      <c r="G61" s="342"/>
      <c r="H61" s="342"/>
      <c r="I61" s="342"/>
      <c r="J61" s="342"/>
      <c r="K61" s="212"/>
    </row>
    <row r="62" spans="2:11" ht="15" customHeight="1">
      <c r="B62" s="211"/>
      <c r="C62" s="216"/>
      <c r="D62" s="341" t="s">
        <v>4334</v>
      </c>
      <c r="E62" s="341"/>
      <c r="F62" s="341"/>
      <c r="G62" s="341"/>
      <c r="H62" s="341"/>
      <c r="I62" s="341"/>
      <c r="J62" s="341"/>
      <c r="K62" s="212"/>
    </row>
    <row r="63" spans="2:11" ht="15" customHeight="1">
      <c r="B63" s="211"/>
      <c r="C63" s="216"/>
      <c r="D63" s="342" t="s">
        <v>4335</v>
      </c>
      <c r="E63" s="342"/>
      <c r="F63" s="342"/>
      <c r="G63" s="342"/>
      <c r="H63" s="342"/>
      <c r="I63" s="342"/>
      <c r="J63" s="342"/>
      <c r="K63" s="212"/>
    </row>
    <row r="64" spans="2:11" ht="12.75" customHeight="1">
      <c r="B64" s="211"/>
      <c r="C64" s="216"/>
      <c r="D64" s="216"/>
      <c r="E64" s="219"/>
      <c r="F64" s="216"/>
      <c r="G64" s="216"/>
      <c r="H64" s="216"/>
      <c r="I64" s="216"/>
      <c r="J64" s="216"/>
      <c r="K64" s="212"/>
    </row>
    <row r="65" spans="2:11" ht="15" customHeight="1">
      <c r="B65" s="211"/>
      <c r="C65" s="216"/>
      <c r="D65" s="342" t="s">
        <v>4336</v>
      </c>
      <c r="E65" s="342"/>
      <c r="F65" s="342"/>
      <c r="G65" s="342"/>
      <c r="H65" s="342"/>
      <c r="I65" s="342"/>
      <c r="J65" s="342"/>
      <c r="K65" s="212"/>
    </row>
    <row r="66" spans="2:11" ht="15" customHeight="1">
      <c r="B66" s="211"/>
      <c r="C66" s="216"/>
      <c r="D66" s="341" t="s">
        <v>4337</v>
      </c>
      <c r="E66" s="341"/>
      <c r="F66" s="341"/>
      <c r="G66" s="341"/>
      <c r="H66" s="341"/>
      <c r="I66" s="341"/>
      <c r="J66" s="341"/>
      <c r="K66" s="212"/>
    </row>
    <row r="67" spans="2:11" ht="15" customHeight="1">
      <c r="B67" s="211"/>
      <c r="C67" s="216"/>
      <c r="D67" s="342" t="s">
        <v>4338</v>
      </c>
      <c r="E67" s="342"/>
      <c r="F67" s="342"/>
      <c r="G67" s="342"/>
      <c r="H67" s="342"/>
      <c r="I67" s="342"/>
      <c r="J67" s="342"/>
      <c r="K67" s="212"/>
    </row>
    <row r="68" spans="2:11" ht="15" customHeight="1">
      <c r="B68" s="211"/>
      <c r="C68" s="216"/>
      <c r="D68" s="342" t="s">
        <v>4339</v>
      </c>
      <c r="E68" s="342"/>
      <c r="F68" s="342"/>
      <c r="G68" s="342"/>
      <c r="H68" s="342"/>
      <c r="I68" s="342"/>
      <c r="J68" s="342"/>
      <c r="K68" s="212"/>
    </row>
    <row r="69" spans="2:11" ht="15" customHeight="1">
      <c r="B69" s="211"/>
      <c r="C69" s="216"/>
      <c r="D69" s="342" t="s">
        <v>4340</v>
      </c>
      <c r="E69" s="342"/>
      <c r="F69" s="342"/>
      <c r="G69" s="342"/>
      <c r="H69" s="342"/>
      <c r="I69" s="342"/>
      <c r="J69" s="342"/>
      <c r="K69" s="212"/>
    </row>
    <row r="70" spans="2:11" ht="15" customHeight="1">
      <c r="B70" s="211"/>
      <c r="C70" s="216"/>
      <c r="D70" s="342" t="s">
        <v>4341</v>
      </c>
      <c r="E70" s="342"/>
      <c r="F70" s="342"/>
      <c r="G70" s="342"/>
      <c r="H70" s="342"/>
      <c r="I70" s="342"/>
      <c r="J70" s="342"/>
      <c r="K70" s="212"/>
    </row>
    <row r="71" spans="2:11" ht="12.75" customHeight="1">
      <c r="B71" s="220"/>
      <c r="C71" s="221"/>
      <c r="D71" s="221"/>
      <c r="E71" s="221"/>
      <c r="F71" s="221"/>
      <c r="G71" s="221"/>
      <c r="H71" s="221"/>
      <c r="I71" s="221"/>
      <c r="J71" s="221"/>
      <c r="K71" s="222"/>
    </row>
    <row r="72" spans="2:11" ht="18.75" customHeight="1">
      <c r="B72" s="223"/>
      <c r="C72" s="223"/>
      <c r="D72" s="223"/>
      <c r="E72" s="223"/>
      <c r="F72" s="223"/>
      <c r="G72" s="223"/>
      <c r="H72" s="223"/>
      <c r="I72" s="223"/>
      <c r="J72" s="223"/>
      <c r="K72" s="224"/>
    </row>
    <row r="73" spans="2:11" ht="18.75" customHeight="1">
      <c r="B73" s="224"/>
      <c r="C73" s="224"/>
      <c r="D73" s="224"/>
      <c r="E73" s="224"/>
      <c r="F73" s="224"/>
      <c r="G73" s="224"/>
      <c r="H73" s="224"/>
      <c r="I73" s="224"/>
      <c r="J73" s="224"/>
      <c r="K73" s="224"/>
    </row>
    <row r="74" spans="2:11" ht="7.5" customHeight="1">
      <c r="B74" s="225"/>
      <c r="C74" s="226"/>
      <c r="D74" s="226"/>
      <c r="E74" s="226"/>
      <c r="F74" s="226"/>
      <c r="G74" s="226"/>
      <c r="H74" s="226"/>
      <c r="I74" s="226"/>
      <c r="J74" s="226"/>
      <c r="K74" s="227"/>
    </row>
    <row r="75" spans="2:11" ht="45" customHeight="1">
      <c r="B75" s="228"/>
      <c r="C75" s="340" t="s">
        <v>4342</v>
      </c>
      <c r="D75" s="340"/>
      <c r="E75" s="340"/>
      <c r="F75" s="340"/>
      <c r="G75" s="340"/>
      <c r="H75" s="340"/>
      <c r="I75" s="340"/>
      <c r="J75" s="340"/>
      <c r="K75" s="229"/>
    </row>
    <row r="76" spans="2:11" ht="17.25" customHeight="1">
      <c r="B76" s="228"/>
      <c r="C76" s="230" t="s">
        <v>4343</v>
      </c>
      <c r="D76" s="230"/>
      <c r="E76" s="230"/>
      <c r="F76" s="230" t="s">
        <v>4344</v>
      </c>
      <c r="G76" s="231"/>
      <c r="H76" s="230" t="s">
        <v>56</v>
      </c>
      <c r="I76" s="230" t="s">
        <v>59</v>
      </c>
      <c r="J76" s="230" t="s">
        <v>4345</v>
      </c>
      <c r="K76" s="229"/>
    </row>
    <row r="77" spans="2:11" ht="17.25" customHeight="1">
      <c r="B77" s="228"/>
      <c r="C77" s="232" t="s">
        <v>4346</v>
      </c>
      <c r="D77" s="232"/>
      <c r="E77" s="232"/>
      <c r="F77" s="233" t="s">
        <v>4347</v>
      </c>
      <c r="G77" s="234"/>
      <c r="H77" s="232"/>
      <c r="I77" s="232"/>
      <c r="J77" s="232" t="s">
        <v>4348</v>
      </c>
      <c r="K77" s="229"/>
    </row>
    <row r="78" spans="2:11" ht="5.25" customHeight="1">
      <c r="B78" s="228"/>
      <c r="C78" s="235"/>
      <c r="D78" s="235"/>
      <c r="E78" s="235"/>
      <c r="F78" s="235"/>
      <c r="G78" s="236"/>
      <c r="H78" s="235"/>
      <c r="I78" s="235"/>
      <c r="J78" s="235"/>
      <c r="K78" s="229"/>
    </row>
    <row r="79" spans="2:11" ht="15" customHeight="1">
      <c r="B79" s="228"/>
      <c r="C79" s="217" t="s">
        <v>55</v>
      </c>
      <c r="D79" s="237"/>
      <c r="E79" s="237"/>
      <c r="F79" s="238" t="s">
        <v>88</v>
      </c>
      <c r="G79" s="239"/>
      <c r="H79" s="217" t="s">
        <v>4349</v>
      </c>
      <c r="I79" s="217" t="s">
        <v>4350</v>
      </c>
      <c r="J79" s="217">
        <v>20</v>
      </c>
      <c r="K79" s="229"/>
    </row>
    <row r="80" spans="2:11" ht="15" customHeight="1">
      <c r="B80" s="228"/>
      <c r="C80" s="217" t="s">
        <v>4351</v>
      </c>
      <c r="D80" s="217"/>
      <c r="E80" s="217"/>
      <c r="F80" s="238" t="s">
        <v>88</v>
      </c>
      <c r="G80" s="239"/>
      <c r="H80" s="217" t="s">
        <v>4352</v>
      </c>
      <c r="I80" s="217" t="s">
        <v>4350</v>
      </c>
      <c r="J80" s="217">
        <v>120</v>
      </c>
      <c r="K80" s="229"/>
    </row>
    <row r="81" spans="2:11" ht="15" customHeight="1">
      <c r="B81" s="240"/>
      <c r="C81" s="217" t="s">
        <v>4353</v>
      </c>
      <c r="D81" s="217"/>
      <c r="E81" s="217"/>
      <c r="F81" s="238" t="s">
        <v>4354</v>
      </c>
      <c r="G81" s="239"/>
      <c r="H81" s="217" t="s">
        <v>4355</v>
      </c>
      <c r="I81" s="217" t="s">
        <v>4350</v>
      </c>
      <c r="J81" s="217">
        <v>50</v>
      </c>
      <c r="K81" s="229"/>
    </row>
    <row r="82" spans="2:11" ht="15" customHeight="1">
      <c r="B82" s="240"/>
      <c r="C82" s="217" t="s">
        <v>4356</v>
      </c>
      <c r="D82" s="217"/>
      <c r="E82" s="217"/>
      <c r="F82" s="238" t="s">
        <v>88</v>
      </c>
      <c r="G82" s="239"/>
      <c r="H82" s="217" t="s">
        <v>4357</v>
      </c>
      <c r="I82" s="217" t="s">
        <v>4358</v>
      </c>
      <c r="J82" s="217"/>
      <c r="K82" s="229"/>
    </row>
    <row r="83" spans="2:11" ht="15" customHeight="1">
      <c r="B83" s="240"/>
      <c r="C83" s="217" t="s">
        <v>4359</v>
      </c>
      <c r="D83" s="217"/>
      <c r="E83" s="217"/>
      <c r="F83" s="238" t="s">
        <v>4354</v>
      </c>
      <c r="G83" s="217"/>
      <c r="H83" s="217" t="s">
        <v>4360</v>
      </c>
      <c r="I83" s="217" t="s">
        <v>4350</v>
      </c>
      <c r="J83" s="217">
        <v>15</v>
      </c>
      <c r="K83" s="229"/>
    </row>
    <row r="84" spans="2:11" ht="15" customHeight="1">
      <c r="B84" s="240"/>
      <c r="C84" s="217" t="s">
        <v>4361</v>
      </c>
      <c r="D84" s="217"/>
      <c r="E84" s="217"/>
      <c r="F84" s="238" t="s">
        <v>4354</v>
      </c>
      <c r="G84" s="217"/>
      <c r="H84" s="217" t="s">
        <v>4362</v>
      </c>
      <c r="I84" s="217" t="s">
        <v>4350</v>
      </c>
      <c r="J84" s="217">
        <v>15</v>
      </c>
      <c r="K84" s="229"/>
    </row>
    <row r="85" spans="2:11" ht="15" customHeight="1">
      <c r="B85" s="240"/>
      <c r="C85" s="217" t="s">
        <v>4363</v>
      </c>
      <c r="D85" s="217"/>
      <c r="E85" s="217"/>
      <c r="F85" s="238" t="s">
        <v>4354</v>
      </c>
      <c r="G85" s="217"/>
      <c r="H85" s="217" t="s">
        <v>4364</v>
      </c>
      <c r="I85" s="217" t="s">
        <v>4350</v>
      </c>
      <c r="J85" s="217">
        <v>20</v>
      </c>
      <c r="K85" s="229"/>
    </row>
    <row r="86" spans="2:11" ht="15" customHeight="1">
      <c r="B86" s="240"/>
      <c r="C86" s="217" t="s">
        <v>4365</v>
      </c>
      <c r="D86" s="217"/>
      <c r="E86" s="217"/>
      <c r="F86" s="238" t="s">
        <v>4354</v>
      </c>
      <c r="G86" s="217"/>
      <c r="H86" s="217" t="s">
        <v>4366</v>
      </c>
      <c r="I86" s="217" t="s">
        <v>4350</v>
      </c>
      <c r="J86" s="217">
        <v>20</v>
      </c>
      <c r="K86" s="229"/>
    </row>
    <row r="87" spans="2:11" ht="15" customHeight="1">
      <c r="B87" s="240"/>
      <c r="C87" s="217" t="s">
        <v>4367</v>
      </c>
      <c r="D87" s="217"/>
      <c r="E87" s="217"/>
      <c r="F87" s="238" t="s">
        <v>4354</v>
      </c>
      <c r="G87" s="239"/>
      <c r="H87" s="217" t="s">
        <v>4368</v>
      </c>
      <c r="I87" s="217" t="s">
        <v>4350</v>
      </c>
      <c r="J87" s="217">
        <v>50</v>
      </c>
      <c r="K87" s="229"/>
    </row>
    <row r="88" spans="2:11" ht="15" customHeight="1">
      <c r="B88" s="240"/>
      <c r="C88" s="217" t="s">
        <v>4369</v>
      </c>
      <c r="D88" s="217"/>
      <c r="E88" s="217"/>
      <c r="F88" s="238" t="s">
        <v>4354</v>
      </c>
      <c r="G88" s="239"/>
      <c r="H88" s="217" t="s">
        <v>4370</v>
      </c>
      <c r="I88" s="217" t="s">
        <v>4350</v>
      </c>
      <c r="J88" s="217">
        <v>20</v>
      </c>
      <c r="K88" s="229"/>
    </row>
    <row r="89" spans="2:11" ht="15" customHeight="1">
      <c r="B89" s="240"/>
      <c r="C89" s="217" t="s">
        <v>4371</v>
      </c>
      <c r="D89" s="217"/>
      <c r="E89" s="217"/>
      <c r="F89" s="238" t="s">
        <v>4354</v>
      </c>
      <c r="G89" s="239"/>
      <c r="H89" s="217" t="s">
        <v>4372</v>
      </c>
      <c r="I89" s="217" t="s">
        <v>4350</v>
      </c>
      <c r="J89" s="217">
        <v>20</v>
      </c>
      <c r="K89" s="229"/>
    </row>
    <row r="90" spans="2:11" ht="15" customHeight="1">
      <c r="B90" s="240"/>
      <c r="C90" s="217" t="s">
        <v>4373</v>
      </c>
      <c r="D90" s="217"/>
      <c r="E90" s="217"/>
      <c r="F90" s="238" t="s">
        <v>4354</v>
      </c>
      <c r="G90" s="239"/>
      <c r="H90" s="217" t="s">
        <v>4374</v>
      </c>
      <c r="I90" s="217" t="s">
        <v>4350</v>
      </c>
      <c r="J90" s="217">
        <v>50</v>
      </c>
      <c r="K90" s="229"/>
    </row>
    <row r="91" spans="2:11" ht="15" customHeight="1">
      <c r="B91" s="240"/>
      <c r="C91" s="217" t="s">
        <v>4375</v>
      </c>
      <c r="D91" s="217"/>
      <c r="E91" s="217"/>
      <c r="F91" s="238" t="s">
        <v>4354</v>
      </c>
      <c r="G91" s="239"/>
      <c r="H91" s="217" t="s">
        <v>4375</v>
      </c>
      <c r="I91" s="217" t="s">
        <v>4350</v>
      </c>
      <c r="J91" s="217">
        <v>50</v>
      </c>
      <c r="K91" s="229"/>
    </row>
    <row r="92" spans="2:11" ht="15" customHeight="1">
      <c r="B92" s="240"/>
      <c r="C92" s="217" t="s">
        <v>4376</v>
      </c>
      <c r="D92" s="217"/>
      <c r="E92" s="217"/>
      <c r="F92" s="238" t="s">
        <v>4354</v>
      </c>
      <c r="G92" s="239"/>
      <c r="H92" s="217" t="s">
        <v>4377</v>
      </c>
      <c r="I92" s="217" t="s">
        <v>4350</v>
      </c>
      <c r="J92" s="217">
        <v>255</v>
      </c>
      <c r="K92" s="229"/>
    </row>
    <row r="93" spans="2:11" ht="15" customHeight="1">
      <c r="B93" s="240"/>
      <c r="C93" s="217" t="s">
        <v>4378</v>
      </c>
      <c r="D93" s="217"/>
      <c r="E93" s="217"/>
      <c r="F93" s="238" t="s">
        <v>88</v>
      </c>
      <c r="G93" s="239"/>
      <c r="H93" s="217" t="s">
        <v>4379</v>
      </c>
      <c r="I93" s="217" t="s">
        <v>4380</v>
      </c>
      <c r="J93" s="217"/>
      <c r="K93" s="229"/>
    </row>
    <row r="94" spans="2:11" ht="15" customHeight="1">
      <c r="B94" s="240"/>
      <c r="C94" s="217" t="s">
        <v>4381</v>
      </c>
      <c r="D94" s="217"/>
      <c r="E94" s="217"/>
      <c r="F94" s="238" t="s">
        <v>88</v>
      </c>
      <c r="G94" s="239"/>
      <c r="H94" s="217" t="s">
        <v>4382</v>
      </c>
      <c r="I94" s="217" t="s">
        <v>4383</v>
      </c>
      <c r="J94" s="217"/>
      <c r="K94" s="229"/>
    </row>
    <row r="95" spans="2:11" ht="15" customHeight="1">
      <c r="B95" s="240"/>
      <c r="C95" s="217" t="s">
        <v>4384</v>
      </c>
      <c r="D95" s="217"/>
      <c r="E95" s="217"/>
      <c r="F95" s="238" t="s">
        <v>88</v>
      </c>
      <c r="G95" s="239"/>
      <c r="H95" s="217" t="s">
        <v>4384</v>
      </c>
      <c r="I95" s="217" t="s">
        <v>4383</v>
      </c>
      <c r="J95" s="217"/>
      <c r="K95" s="229"/>
    </row>
    <row r="96" spans="2:11" ht="15" customHeight="1">
      <c r="B96" s="240"/>
      <c r="C96" s="217" t="s">
        <v>40</v>
      </c>
      <c r="D96" s="217"/>
      <c r="E96" s="217"/>
      <c r="F96" s="238" t="s">
        <v>88</v>
      </c>
      <c r="G96" s="239"/>
      <c r="H96" s="217" t="s">
        <v>4385</v>
      </c>
      <c r="I96" s="217" t="s">
        <v>4383</v>
      </c>
      <c r="J96" s="217"/>
      <c r="K96" s="229"/>
    </row>
    <row r="97" spans="2:11" ht="15" customHeight="1">
      <c r="B97" s="240"/>
      <c r="C97" s="217" t="s">
        <v>50</v>
      </c>
      <c r="D97" s="217"/>
      <c r="E97" s="217"/>
      <c r="F97" s="238" t="s">
        <v>88</v>
      </c>
      <c r="G97" s="239"/>
      <c r="H97" s="217" t="s">
        <v>4386</v>
      </c>
      <c r="I97" s="217" t="s">
        <v>4383</v>
      </c>
      <c r="J97" s="217"/>
      <c r="K97" s="229"/>
    </row>
    <row r="98" spans="2:11" ht="15" customHeight="1">
      <c r="B98" s="241"/>
      <c r="C98" s="242"/>
      <c r="D98" s="242"/>
      <c r="E98" s="242"/>
      <c r="F98" s="242"/>
      <c r="G98" s="242"/>
      <c r="H98" s="242"/>
      <c r="I98" s="242"/>
      <c r="J98" s="242"/>
      <c r="K98" s="243"/>
    </row>
    <row r="99" spans="2:11" ht="18.75" customHeight="1">
      <c r="B99" s="244"/>
      <c r="C99" s="245"/>
      <c r="D99" s="245"/>
      <c r="E99" s="245"/>
      <c r="F99" s="245"/>
      <c r="G99" s="245"/>
      <c r="H99" s="245"/>
      <c r="I99" s="245"/>
      <c r="J99" s="245"/>
      <c r="K99" s="244"/>
    </row>
    <row r="100" spans="2:11" ht="18.75" customHeight="1"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</row>
    <row r="101" spans="2:11" ht="7.5" customHeight="1">
      <c r="B101" s="225"/>
      <c r="C101" s="226"/>
      <c r="D101" s="226"/>
      <c r="E101" s="226"/>
      <c r="F101" s="226"/>
      <c r="G101" s="226"/>
      <c r="H101" s="226"/>
      <c r="I101" s="226"/>
      <c r="J101" s="226"/>
      <c r="K101" s="227"/>
    </row>
    <row r="102" spans="2:11" ht="45" customHeight="1">
      <c r="B102" s="228"/>
      <c r="C102" s="340" t="s">
        <v>4387</v>
      </c>
      <c r="D102" s="340"/>
      <c r="E102" s="340"/>
      <c r="F102" s="340"/>
      <c r="G102" s="340"/>
      <c r="H102" s="340"/>
      <c r="I102" s="340"/>
      <c r="J102" s="340"/>
      <c r="K102" s="229"/>
    </row>
    <row r="103" spans="2:11" ht="17.25" customHeight="1">
      <c r="B103" s="228"/>
      <c r="C103" s="230" t="s">
        <v>4343</v>
      </c>
      <c r="D103" s="230"/>
      <c r="E103" s="230"/>
      <c r="F103" s="230" t="s">
        <v>4344</v>
      </c>
      <c r="G103" s="231"/>
      <c r="H103" s="230" t="s">
        <v>56</v>
      </c>
      <c r="I103" s="230" t="s">
        <v>59</v>
      </c>
      <c r="J103" s="230" t="s">
        <v>4345</v>
      </c>
      <c r="K103" s="229"/>
    </row>
    <row r="104" spans="2:11" ht="17.25" customHeight="1">
      <c r="B104" s="228"/>
      <c r="C104" s="232" t="s">
        <v>4346</v>
      </c>
      <c r="D104" s="232"/>
      <c r="E104" s="232"/>
      <c r="F104" s="233" t="s">
        <v>4347</v>
      </c>
      <c r="G104" s="234"/>
      <c r="H104" s="232"/>
      <c r="I104" s="232"/>
      <c r="J104" s="232" t="s">
        <v>4348</v>
      </c>
      <c r="K104" s="229"/>
    </row>
    <row r="105" spans="2:11" ht="5.25" customHeight="1">
      <c r="B105" s="228"/>
      <c r="C105" s="230"/>
      <c r="D105" s="230"/>
      <c r="E105" s="230"/>
      <c r="F105" s="230"/>
      <c r="G105" s="246"/>
      <c r="H105" s="230"/>
      <c r="I105" s="230"/>
      <c r="J105" s="230"/>
      <c r="K105" s="229"/>
    </row>
    <row r="106" spans="2:11" ht="15" customHeight="1">
      <c r="B106" s="228"/>
      <c r="C106" s="217" t="s">
        <v>55</v>
      </c>
      <c r="D106" s="237"/>
      <c r="E106" s="237"/>
      <c r="F106" s="238" t="s">
        <v>88</v>
      </c>
      <c r="G106" s="217"/>
      <c r="H106" s="217" t="s">
        <v>4388</v>
      </c>
      <c r="I106" s="217" t="s">
        <v>4350</v>
      </c>
      <c r="J106" s="217">
        <v>20</v>
      </c>
      <c r="K106" s="229"/>
    </row>
    <row r="107" spans="2:11" ht="15" customHeight="1">
      <c r="B107" s="228"/>
      <c r="C107" s="217" t="s">
        <v>4351</v>
      </c>
      <c r="D107" s="217"/>
      <c r="E107" s="217"/>
      <c r="F107" s="238" t="s">
        <v>88</v>
      </c>
      <c r="G107" s="217"/>
      <c r="H107" s="217" t="s">
        <v>4388</v>
      </c>
      <c r="I107" s="217" t="s">
        <v>4350</v>
      </c>
      <c r="J107" s="217">
        <v>120</v>
      </c>
      <c r="K107" s="229"/>
    </row>
    <row r="108" spans="2:11" ht="15" customHeight="1">
      <c r="B108" s="240"/>
      <c r="C108" s="217" t="s">
        <v>4353</v>
      </c>
      <c r="D108" s="217"/>
      <c r="E108" s="217"/>
      <c r="F108" s="238" t="s">
        <v>4354</v>
      </c>
      <c r="G108" s="217"/>
      <c r="H108" s="217" t="s">
        <v>4388</v>
      </c>
      <c r="I108" s="217" t="s">
        <v>4350</v>
      </c>
      <c r="J108" s="217">
        <v>50</v>
      </c>
      <c r="K108" s="229"/>
    </row>
    <row r="109" spans="2:11" ht="15" customHeight="1">
      <c r="B109" s="240"/>
      <c r="C109" s="217" t="s">
        <v>4356</v>
      </c>
      <c r="D109" s="217"/>
      <c r="E109" s="217"/>
      <c r="F109" s="238" t="s">
        <v>88</v>
      </c>
      <c r="G109" s="217"/>
      <c r="H109" s="217" t="s">
        <v>4388</v>
      </c>
      <c r="I109" s="217" t="s">
        <v>4358</v>
      </c>
      <c r="J109" s="217"/>
      <c r="K109" s="229"/>
    </row>
    <row r="110" spans="2:11" ht="15" customHeight="1">
      <c r="B110" s="240"/>
      <c r="C110" s="217" t="s">
        <v>4367</v>
      </c>
      <c r="D110" s="217"/>
      <c r="E110" s="217"/>
      <c r="F110" s="238" t="s">
        <v>4354</v>
      </c>
      <c r="G110" s="217"/>
      <c r="H110" s="217" t="s">
        <v>4388</v>
      </c>
      <c r="I110" s="217" t="s">
        <v>4350</v>
      </c>
      <c r="J110" s="217">
        <v>50</v>
      </c>
      <c r="K110" s="229"/>
    </row>
    <row r="111" spans="2:11" ht="15" customHeight="1">
      <c r="B111" s="240"/>
      <c r="C111" s="217" t="s">
        <v>4375</v>
      </c>
      <c r="D111" s="217"/>
      <c r="E111" s="217"/>
      <c r="F111" s="238" t="s">
        <v>4354</v>
      </c>
      <c r="G111" s="217"/>
      <c r="H111" s="217" t="s">
        <v>4388</v>
      </c>
      <c r="I111" s="217" t="s">
        <v>4350</v>
      </c>
      <c r="J111" s="217">
        <v>50</v>
      </c>
      <c r="K111" s="229"/>
    </row>
    <row r="112" spans="2:11" ht="15" customHeight="1">
      <c r="B112" s="240"/>
      <c r="C112" s="217" t="s">
        <v>4373</v>
      </c>
      <c r="D112" s="217"/>
      <c r="E112" s="217"/>
      <c r="F112" s="238" t="s">
        <v>4354</v>
      </c>
      <c r="G112" s="217"/>
      <c r="H112" s="217" t="s">
        <v>4388</v>
      </c>
      <c r="I112" s="217" t="s">
        <v>4350</v>
      </c>
      <c r="J112" s="217">
        <v>50</v>
      </c>
      <c r="K112" s="229"/>
    </row>
    <row r="113" spans="2:11" ht="15" customHeight="1">
      <c r="B113" s="240"/>
      <c r="C113" s="217" t="s">
        <v>55</v>
      </c>
      <c r="D113" s="217"/>
      <c r="E113" s="217"/>
      <c r="F113" s="238" t="s">
        <v>88</v>
      </c>
      <c r="G113" s="217"/>
      <c r="H113" s="217" t="s">
        <v>4389</v>
      </c>
      <c r="I113" s="217" t="s">
        <v>4350</v>
      </c>
      <c r="J113" s="217">
        <v>20</v>
      </c>
      <c r="K113" s="229"/>
    </row>
    <row r="114" spans="2:11" ht="15" customHeight="1">
      <c r="B114" s="240"/>
      <c r="C114" s="217" t="s">
        <v>4390</v>
      </c>
      <c r="D114" s="217"/>
      <c r="E114" s="217"/>
      <c r="F114" s="238" t="s">
        <v>88</v>
      </c>
      <c r="G114" s="217"/>
      <c r="H114" s="217" t="s">
        <v>4391</v>
      </c>
      <c r="I114" s="217" t="s">
        <v>4350</v>
      </c>
      <c r="J114" s="217">
        <v>120</v>
      </c>
      <c r="K114" s="229"/>
    </row>
    <row r="115" spans="2:11" ht="15" customHeight="1">
      <c r="B115" s="240"/>
      <c r="C115" s="217" t="s">
        <v>40</v>
      </c>
      <c r="D115" s="217"/>
      <c r="E115" s="217"/>
      <c r="F115" s="238" t="s">
        <v>88</v>
      </c>
      <c r="G115" s="217"/>
      <c r="H115" s="217" t="s">
        <v>4392</v>
      </c>
      <c r="I115" s="217" t="s">
        <v>4383</v>
      </c>
      <c r="J115" s="217"/>
      <c r="K115" s="229"/>
    </row>
    <row r="116" spans="2:11" ht="15" customHeight="1">
      <c r="B116" s="240"/>
      <c r="C116" s="217" t="s">
        <v>50</v>
      </c>
      <c r="D116" s="217"/>
      <c r="E116" s="217"/>
      <c r="F116" s="238" t="s">
        <v>88</v>
      </c>
      <c r="G116" s="217"/>
      <c r="H116" s="217" t="s">
        <v>4393</v>
      </c>
      <c r="I116" s="217" t="s">
        <v>4383</v>
      </c>
      <c r="J116" s="217"/>
      <c r="K116" s="229"/>
    </row>
    <row r="117" spans="2:11" ht="15" customHeight="1">
      <c r="B117" s="240"/>
      <c r="C117" s="217" t="s">
        <v>59</v>
      </c>
      <c r="D117" s="217"/>
      <c r="E117" s="217"/>
      <c r="F117" s="238" t="s">
        <v>88</v>
      </c>
      <c r="G117" s="217"/>
      <c r="H117" s="217" t="s">
        <v>4394</v>
      </c>
      <c r="I117" s="217" t="s">
        <v>4395</v>
      </c>
      <c r="J117" s="217"/>
      <c r="K117" s="229"/>
    </row>
    <row r="118" spans="2:11" ht="15" customHeight="1">
      <c r="B118" s="241"/>
      <c r="C118" s="247"/>
      <c r="D118" s="247"/>
      <c r="E118" s="247"/>
      <c r="F118" s="247"/>
      <c r="G118" s="247"/>
      <c r="H118" s="247"/>
      <c r="I118" s="247"/>
      <c r="J118" s="247"/>
      <c r="K118" s="243"/>
    </row>
    <row r="119" spans="2:11" ht="18.75" customHeight="1">
      <c r="B119" s="248"/>
      <c r="C119" s="249"/>
      <c r="D119" s="249"/>
      <c r="E119" s="249"/>
      <c r="F119" s="250"/>
      <c r="G119" s="249"/>
      <c r="H119" s="249"/>
      <c r="I119" s="249"/>
      <c r="J119" s="249"/>
      <c r="K119" s="248"/>
    </row>
    <row r="120" spans="2:11" ht="18.75" customHeight="1"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2:11" ht="7.5" customHeight="1">
      <c r="B121" s="251"/>
      <c r="C121" s="252"/>
      <c r="D121" s="252"/>
      <c r="E121" s="252"/>
      <c r="F121" s="252"/>
      <c r="G121" s="252"/>
      <c r="H121" s="252"/>
      <c r="I121" s="252"/>
      <c r="J121" s="252"/>
      <c r="K121" s="253"/>
    </row>
    <row r="122" spans="2:11" ht="45" customHeight="1">
      <c r="B122" s="254"/>
      <c r="C122" s="338" t="s">
        <v>4396</v>
      </c>
      <c r="D122" s="338"/>
      <c r="E122" s="338"/>
      <c r="F122" s="338"/>
      <c r="G122" s="338"/>
      <c r="H122" s="338"/>
      <c r="I122" s="338"/>
      <c r="J122" s="338"/>
      <c r="K122" s="255"/>
    </row>
    <row r="123" spans="2:11" ht="17.25" customHeight="1">
      <c r="B123" s="256"/>
      <c r="C123" s="230" t="s">
        <v>4343</v>
      </c>
      <c r="D123" s="230"/>
      <c r="E123" s="230"/>
      <c r="F123" s="230" t="s">
        <v>4344</v>
      </c>
      <c r="G123" s="231"/>
      <c r="H123" s="230" t="s">
        <v>56</v>
      </c>
      <c r="I123" s="230" t="s">
        <v>59</v>
      </c>
      <c r="J123" s="230" t="s">
        <v>4345</v>
      </c>
      <c r="K123" s="257"/>
    </row>
    <row r="124" spans="2:11" ht="17.25" customHeight="1">
      <c r="B124" s="256"/>
      <c r="C124" s="232" t="s">
        <v>4346</v>
      </c>
      <c r="D124" s="232"/>
      <c r="E124" s="232"/>
      <c r="F124" s="233" t="s">
        <v>4347</v>
      </c>
      <c r="G124" s="234"/>
      <c r="H124" s="232"/>
      <c r="I124" s="232"/>
      <c r="J124" s="232" t="s">
        <v>4348</v>
      </c>
      <c r="K124" s="257"/>
    </row>
    <row r="125" spans="2:11" ht="5.25" customHeight="1">
      <c r="B125" s="258"/>
      <c r="C125" s="235"/>
      <c r="D125" s="235"/>
      <c r="E125" s="235"/>
      <c r="F125" s="235"/>
      <c r="G125" s="259"/>
      <c r="H125" s="235"/>
      <c r="I125" s="235"/>
      <c r="J125" s="235"/>
      <c r="K125" s="260"/>
    </row>
    <row r="126" spans="2:11" ht="15" customHeight="1">
      <c r="B126" s="258"/>
      <c r="C126" s="217" t="s">
        <v>4351</v>
      </c>
      <c r="D126" s="237"/>
      <c r="E126" s="237"/>
      <c r="F126" s="238" t="s">
        <v>88</v>
      </c>
      <c r="G126" s="217"/>
      <c r="H126" s="217" t="s">
        <v>4388</v>
      </c>
      <c r="I126" s="217" t="s">
        <v>4350</v>
      </c>
      <c r="J126" s="217">
        <v>120</v>
      </c>
      <c r="K126" s="261"/>
    </row>
    <row r="127" spans="2:11" ht="15" customHeight="1">
      <c r="B127" s="258"/>
      <c r="C127" s="217" t="s">
        <v>4397</v>
      </c>
      <c r="D127" s="217"/>
      <c r="E127" s="217"/>
      <c r="F127" s="238" t="s">
        <v>88</v>
      </c>
      <c r="G127" s="217"/>
      <c r="H127" s="217" t="s">
        <v>4398</v>
      </c>
      <c r="I127" s="217" t="s">
        <v>4350</v>
      </c>
      <c r="J127" s="217" t="s">
        <v>4399</v>
      </c>
      <c r="K127" s="261"/>
    </row>
    <row r="128" spans="2:11" ht="15" customHeight="1">
      <c r="B128" s="258"/>
      <c r="C128" s="217" t="s">
        <v>85</v>
      </c>
      <c r="D128" s="217"/>
      <c r="E128" s="217"/>
      <c r="F128" s="238" t="s">
        <v>88</v>
      </c>
      <c r="G128" s="217"/>
      <c r="H128" s="217" t="s">
        <v>4400</v>
      </c>
      <c r="I128" s="217" t="s">
        <v>4350</v>
      </c>
      <c r="J128" s="217" t="s">
        <v>4399</v>
      </c>
      <c r="K128" s="261"/>
    </row>
    <row r="129" spans="2:11" ht="15" customHeight="1">
      <c r="B129" s="258"/>
      <c r="C129" s="217" t="s">
        <v>4359</v>
      </c>
      <c r="D129" s="217"/>
      <c r="E129" s="217"/>
      <c r="F129" s="238" t="s">
        <v>4354</v>
      </c>
      <c r="G129" s="217"/>
      <c r="H129" s="217" t="s">
        <v>4360</v>
      </c>
      <c r="I129" s="217" t="s">
        <v>4350</v>
      </c>
      <c r="J129" s="217">
        <v>15</v>
      </c>
      <c r="K129" s="261"/>
    </row>
    <row r="130" spans="2:11" ht="15" customHeight="1">
      <c r="B130" s="258"/>
      <c r="C130" s="217" t="s">
        <v>4361</v>
      </c>
      <c r="D130" s="217"/>
      <c r="E130" s="217"/>
      <c r="F130" s="238" t="s">
        <v>4354</v>
      </c>
      <c r="G130" s="217"/>
      <c r="H130" s="217" t="s">
        <v>4362</v>
      </c>
      <c r="I130" s="217" t="s">
        <v>4350</v>
      </c>
      <c r="J130" s="217">
        <v>15</v>
      </c>
      <c r="K130" s="261"/>
    </row>
    <row r="131" spans="2:11" ht="15" customHeight="1">
      <c r="B131" s="258"/>
      <c r="C131" s="217" t="s">
        <v>4363</v>
      </c>
      <c r="D131" s="217"/>
      <c r="E131" s="217"/>
      <c r="F131" s="238" t="s">
        <v>4354</v>
      </c>
      <c r="G131" s="217"/>
      <c r="H131" s="217" t="s">
        <v>4364</v>
      </c>
      <c r="I131" s="217" t="s">
        <v>4350</v>
      </c>
      <c r="J131" s="217">
        <v>20</v>
      </c>
      <c r="K131" s="261"/>
    </row>
    <row r="132" spans="2:11" ht="15" customHeight="1">
      <c r="B132" s="258"/>
      <c r="C132" s="217" t="s">
        <v>4365</v>
      </c>
      <c r="D132" s="217"/>
      <c r="E132" s="217"/>
      <c r="F132" s="238" t="s">
        <v>4354</v>
      </c>
      <c r="G132" s="217"/>
      <c r="H132" s="217" t="s">
        <v>4366</v>
      </c>
      <c r="I132" s="217" t="s">
        <v>4350</v>
      </c>
      <c r="J132" s="217">
        <v>20</v>
      </c>
      <c r="K132" s="261"/>
    </row>
    <row r="133" spans="2:11" ht="15" customHeight="1">
      <c r="B133" s="258"/>
      <c r="C133" s="217" t="s">
        <v>4353</v>
      </c>
      <c r="D133" s="217"/>
      <c r="E133" s="217"/>
      <c r="F133" s="238" t="s">
        <v>4354</v>
      </c>
      <c r="G133" s="217"/>
      <c r="H133" s="217" t="s">
        <v>4388</v>
      </c>
      <c r="I133" s="217" t="s">
        <v>4350</v>
      </c>
      <c r="J133" s="217">
        <v>50</v>
      </c>
      <c r="K133" s="261"/>
    </row>
    <row r="134" spans="2:11" ht="15" customHeight="1">
      <c r="B134" s="258"/>
      <c r="C134" s="217" t="s">
        <v>4367</v>
      </c>
      <c r="D134" s="217"/>
      <c r="E134" s="217"/>
      <c r="F134" s="238" t="s">
        <v>4354</v>
      </c>
      <c r="G134" s="217"/>
      <c r="H134" s="217" t="s">
        <v>4388</v>
      </c>
      <c r="I134" s="217" t="s">
        <v>4350</v>
      </c>
      <c r="J134" s="217">
        <v>50</v>
      </c>
      <c r="K134" s="261"/>
    </row>
    <row r="135" spans="2:11" ht="15" customHeight="1">
      <c r="B135" s="258"/>
      <c r="C135" s="217" t="s">
        <v>4373</v>
      </c>
      <c r="D135" s="217"/>
      <c r="E135" s="217"/>
      <c r="F135" s="238" t="s">
        <v>4354</v>
      </c>
      <c r="G135" s="217"/>
      <c r="H135" s="217" t="s">
        <v>4388</v>
      </c>
      <c r="I135" s="217" t="s">
        <v>4350</v>
      </c>
      <c r="J135" s="217">
        <v>50</v>
      </c>
      <c r="K135" s="261"/>
    </row>
    <row r="136" spans="2:11" ht="15" customHeight="1">
      <c r="B136" s="258"/>
      <c r="C136" s="217" t="s">
        <v>4375</v>
      </c>
      <c r="D136" s="217"/>
      <c r="E136" s="217"/>
      <c r="F136" s="238" t="s">
        <v>4354</v>
      </c>
      <c r="G136" s="217"/>
      <c r="H136" s="217" t="s">
        <v>4388</v>
      </c>
      <c r="I136" s="217" t="s">
        <v>4350</v>
      </c>
      <c r="J136" s="217">
        <v>50</v>
      </c>
      <c r="K136" s="261"/>
    </row>
    <row r="137" spans="2:11" ht="15" customHeight="1">
      <c r="B137" s="258"/>
      <c r="C137" s="217" t="s">
        <v>4376</v>
      </c>
      <c r="D137" s="217"/>
      <c r="E137" s="217"/>
      <c r="F137" s="238" t="s">
        <v>4354</v>
      </c>
      <c r="G137" s="217"/>
      <c r="H137" s="217" t="s">
        <v>4401</v>
      </c>
      <c r="I137" s="217" t="s">
        <v>4350</v>
      </c>
      <c r="J137" s="217">
        <v>255</v>
      </c>
      <c r="K137" s="261"/>
    </row>
    <row r="138" spans="2:11" ht="15" customHeight="1">
      <c r="B138" s="258"/>
      <c r="C138" s="217" t="s">
        <v>4378</v>
      </c>
      <c r="D138" s="217"/>
      <c r="E138" s="217"/>
      <c r="F138" s="238" t="s">
        <v>88</v>
      </c>
      <c r="G138" s="217"/>
      <c r="H138" s="217" t="s">
        <v>4402</v>
      </c>
      <c r="I138" s="217" t="s">
        <v>4380</v>
      </c>
      <c r="J138" s="217"/>
      <c r="K138" s="261"/>
    </row>
    <row r="139" spans="2:11" ht="15" customHeight="1">
      <c r="B139" s="258"/>
      <c r="C139" s="217" t="s">
        <v>4381</v>
      </c>
      <c r="D139" s="217"/>
      <c r="E139" s="217"/>
      <c r="F139" s="238" t="s">
        <v>88</v>
      </c>
      <c r="G139" s="217"/>
      <c r="H139" s="217" t="s">
        <v>4403</v>
      </c>
      <c r="I139" s="217" t="s">
        <v>4383</v>
      </c>
      <c r="J139" s="217"/>
      <c r="K139" s="261"/>
    </row>
    <row r="140" spans="2:11" ht="15" customHeight="1">
      <c r="B140" s="258"/>
      <c r="C140" s="217" t="s">
        <v>4384</v>
      </c>
      <c r="D140" s="217"/>
      <c r="E140" s="217"/>
      <c r="F140" s="238" t="s">
        <v>88</v>
      </c>
      <c r="G140" s="217"/>
      <c r="H140" s="217" t="s">
        <v>4384</v>
      </c>
      <c r="I140" s="217" t="s">
        <v>4383</v>
      </c>
      <c r="J140" s="217"/>
      <c r="K140" s="261"/>
    </row>
    <row r="141" spans="2:11" ht="15" customHeight="1">
      <c r="B141" s="258"/>
      <c r="C141" s="217" t="s">
        <v>40</v>
      </c>
      <c r="D141" s="217"/>
      <c r="E141" s="217"/>
      <c r="F141" s="238" t="s">
        <v>88</v>
      </c>
      <c r="G141" s="217"/>
      <c r="H141" s="217" t="s">
        <v>4404</v>
      </c>
      <c r="I141" s="217" t="s">
        <v>4383</v>
      </c>
      <c r="J141" s="217"/>
      <c r="K141" s="261"/>
    </row>
    <row r="142" spans="2:11" ht="15" customHeight="1">
      <c r="B142" s="258"/>
      <c r="C142" s="217" t="s">
        <v>4405</v>
      </c>
      <c r="D142" s="217"/>
      <c r="E142" s="217"/>
      <c r="F142" s="238" t="s">
        <v>88</v>
      </c>
      <c r="G142" s="217"/>
      <c r="H142" s="217" t="s">
        <v>4406</v>
      </c>
      <c r="I142" s="217" t="s">
        <v>4383</v>
      </c>
      <c r="J142" s="217"/>
      <c r="K142" s="261"/>
    </row>
    <row r="143" spans="2:11" ht="15" customHeight="1">
      <c r="B143" s="262"/>
      <c r="C143" s="263"/>
      <c r="D143" s="263"/>
      <c r="E143" s="263"/>
      <c r="F143" s="263"/>
      <c r="G143" s="263"/>
      <c r="H143" s="263"/>
      <c r="I143" s="263"/>
      <c r="J143" s="263"/>
      <c r="K143" s="264"/>
    </row>
    <row r="144" spans="2:11" ht="18.75" customHeight="1">
      <c r="B144" s="249"/>
      <c r="C144" s="249"/>
      <c r="D144" s="249"/>
      <c r="E144" s="249"/>
      <c r="F144" s="250"/>
      <c r="G144" s="249"/>
      <c r="H144" s="249"/>
      <c r="I144" s="249"/>
      <c r="J144" s="249"/>
      <c r="K144" s="249"/>
    </row>
    <row r="145" spans="2:11" ht="18.75" customHeight="1">
      <c r="B145" s="224"/>
      <c r="C145" s="224"/>
      <c r="D145" s="224"/>
      <c r="E145" s="224"/>
      <c r="F145" s="224"/>
      <c r="G145" s="224"/>
      <c r="H145" s="224"/>
      <c r="I145" s="224"/>
      <c r="J145" s="224"/>
      <c r="K145" s="224"/>
    </row>
    <row r="146" spans="2:11" ht="7.5" customHeight="1">
      <c r="B146" s="225"/>
      <c r="C146" s="226"/>
      <c r="D146" s="226"/>
      <c r="E146" s="226"/>
      <c r="F146" s="226"/>
      <c r="G146" s="226"/>
      <c r="H146" s="226"/>
      <c r="I146" s="226"/>
      <c r="J146" s="226"/>
      <c r="K146" s="227"/>
    </row>
    <row r="147" spans="2:11" ht="45" customHeight="1">
      <c r="B147" s="228"/>
      <c r="C147" s="340" t="s">
        <v>4407</v>
      </c>
      <c r="D147" s="340"/>
      <c r="E147" s="340"/>
      <c r="F147" s="340"/>
      <c r="G147" s="340"/>
      <c r="H147" s="340"/>
      <c r="I147" s="340"/>
      <c r="J147" s="340"/>
      <c r="K147" s="229"/>
    </row>
    <row r="148" spans="2:11" ht="17.25" customHeight="1">
      <c r="B148" s="228"/>
      <c r="C148" s="230" t="s">
        <v>4343</v>
      </c>
      <c r="D148" s="230"/>
      <c r="E148" s="230"/>
      <c r="F148" s="230" t="s">
        <v>4344</v>
      </c>
      <c r="G148" s="231"/>
      <c r="H148" s="230" t="s">
        <v>56</v>
      </c>
      <c r="I148" s="230" t="s">
        <v>59</v>
      </c>
      <c r="J148" s="230" t="s">
        <v>4345</v>
      </c>
      <c r="K148" s="229"/>
    </row>
    <row r="149" spans="2:11" ht="17.25" customHeight="1">
      <c r="B149" s="228"/>
      <c r="C149" s="232" t="s">
        <v>4346</v>
      </c>
      <c r="D149" s="232"/>
      <c r="E149" s="232"/>
      <c r="F149" s="233" t="s">
        <v>4347</v>
      </c>
      <c r="G149" s="234"/>
      <c r="H149" s="232"/>
      <c r="I149" s="232"/>
      <c r="J149" s="232" t="s">
        <v>4348</v>
      </c>
      <c r="K149" s="229"/>
    </row>
    <row r="150" spans="2:11" ht="5.25" customHeight="1">
      <c r="B150" s="240"/>
      <c r="C150" s="235"/>
      <c r="D150" s="235"/>
      <c r="E150" s="235"/>
      <c r="F150" s="235"/>
      <c r="G150" s="236"/>
      <c r="H150" s="235"/>
      <c r="I150" s="235"/>
      <c r="J150" s="235"/>
      <c r="K150" s="261"/>
    </row>
    <row r="151" spans="2:11" ht="15" customHeight="1">
      <c r="B151" s="240"/>
      <c r="C151" s="265" t="s">
        <v>4351</v>
      </c>
      <c r="D151" s="217"/>
      <c r="E151" s="217"/>
      <c r="F151" s="266" t="s">
        <v>88</v>
      </c>
      <c r="G151" s="217"/>
      <c r="H151" s="265" t="s">
        <v>4388</v>
      </c>
      <c r="I151" s="265" t="s">
        <v>4350</v>
      </c>
      <c r="J151" s="265">
        <v>120</v>
      </c>
      <c r="K151" s="261"/>
    </row>
    <row r="152" spans="2:11" ht="15" customHeight="1">
      <c r="B152" s="240"/>
      <c r="C152" s="265" t="s">
        <v>4397</v>
      </c>
      <c r="D152" s="217"/>
      <c r="E152" s="217"/>
      <c r="F152" s="266" t="s">
        <v>88</v>
      </c>
      <c r="G152" s="217"/>
      <c r="H152" s="265" t="s">
        <v>4408</v>
      </c>
      <c r="I152" s="265" t="s">
        <v>4350</v>
      </c>
      <c r="J152" s="265" t="s">
        <v>4399</v>
      </c>
      <c r="K152" s="261"/>
    </row>
    <row r="153" spans="2:11" ht="15" customHeight="1">
      <c r="B153" s="240"/>
      <c r="C153" s="265" t="s">
        <v>85</v>
      </c>
      <c r="D153" s="217"/>
      <c r="E153" s="217"/>
      <c r="F153" s="266" t="s">
        <v>88</v>
      </c>
      <c r="G153" s="217"/>
      <c r="H153" s="265" t="s">
        <v>4409</v>
      </c>
      <c r="I153" s="265" t="s">
        <v>4350</v>
      </c>
      <c r="J153" s="265" t="s">
        <v>4399</v>
      </c>
      <c r="K153" s="261"/>
    </row>
    <row r="154" spans="2:11" ht="15" customHeight="1">
      <c r="B154" s="240"/>
      <c r="C154" s="265" t="s">
        <v>4353</v>
      </c>
      <c r="D154" s="217"/>
      <c r="E154" s="217"/>
      <c r="F154" s="266" t="s">
        <v>4354</v>
      </c>
      <c r="G154" s="217"/>
      <c r="H154" s="265" t="s">
        <v>4388</v>
      </c>
      <c r="I154" s="265" t="s">
        <v>4350</v>
      </c>
      <c r="J154" s="265">
        <v>50</v>
      </c>
      <c r="K154" s="261"/>
    </row>
    <row r="155" spans="2:11" ht="15" customHeight="1">
      <c r="B155" s="240"/>
      <c r="C155" s="265" t="s">
        <v>4356</v>
      </c>
      <c r="D155" s="217"/>
      <c r="E155" s="217"/>
      <c r="F155" s="266" t="s">
        <v>88</v>
      </c>
      <c r="G155" s="217"/>
      <c r="H155" s="265" t="s">
        <v>4388</v>
      </c>
      <c r="I155" s="265" t="s">
        <v>4358</v>
      </c>
      <c r="J155" s="265"/>
      <c r="K155" s="261"/>
    </row>
    <row r="156" spans="2:11" ht="15" customHeight="1">
      <c r="B156" s="240"/>
      <c r="C156" s="265" t="s">
        <v>4367</v>
      </c>
      <c r="D156" s="217"/>
      <c r="E156" s="217"/>
      <c r="F156" s="266" t="s">
        <v>4354</v>
      </c>
      <c r="G156" s="217"/>
      <c r="H156" s="265" t="s">
        <v>4388</v>
      </c>
      <c r="I156" s="265" t="s">
        <v>4350</v>
      </c>
      <c r="J156" s="265">
        <v>50</v>
      </c>
      <c r="K156" s="261"/>
    </row>
    <row r="157" spans="2:11" ht="15" customHeight="1">
      <c r="B157" s="240"/>
      <c r="C157" s="265" t="s">
        <v>4375</v>
      </c>
      <c r="D157" s="217"/>
      <c r="E157" s="217"/>
      <c r="F157" s="266" t="s">
        <v>4354</v>
      </c>
      <c r="G157" s="217"/>
      <c r="H157" s="265" t="s">
        <v>4388</v>
      </c>
      <c r="I157" s="265" t="s">
        <v>4350</v>
      </c>
      <c r="J157" s="265">
        <v>50</v>
      </c>
      <c r="K157" s="261"/>
    </row>
    <row r="158" spans="2:11" ht="15" customHeight="1">
      <c r="B158" s="240"/>
      <c r="C158" s="265" t="s">
        <v>4373</v>
      </c>
      <c r="D158" s="217"/>
      <c r="E158" s="217"/>
      <c r="F158" s="266" t="s">
        <v>4354</v>
      </c>
      <c r="G158" s="217"/>
      <c r="H158" s="265" t="s">
        <v>4388</v>
      </c>
      <c r="I158" s="265" t="s">
        <v>4350</v>
      </c>
      <c r="J158" s="265">
        <v>50</v>
      </c>
      <c r="K158" s="261"/>
    </row>
    <row r="159" spans="2:11" ht="15" customHeight="1">
      <c r="B159" s="240"/>
      <c r="C159" s="265" t="s">
        <v>179</v>
      </c>
      <c r="D159" s="217"/>
      <c r="E159" s="217"/>
      <c r="F159" s="266" t="s">
        <v>88</v>
      </c>
      <c r="G159" s="217"/>
      <c r="H159" s="265" t="s">
        <v>4410</v>
      </c>
      <c r="I159" s="265" t="s">
        <v>4350</v>
      </c>
      <c r="J159" s="265" t="s">
        <v>4411</v>
      </c>
      <c r="K159" s="261"/>
    </row>
    <row r="160" spans="2:11" ht="15" customHeight="1">
      <c r="B160" s="240"/>
      <c r="C160" s="265" t="s">
        <v>4412</v>
      </c>
      <c r="D160" s="217"/>
      <c r="E160" s="217"/>
      <c r="F160" s="266" t="s">
        <v>88</v>
      </c>
      <c r="G160" s="217"/>
      <c r="H160" s="265" t="s">
        <v>4413</v>
      </c>
      <c r="I160" s="265" t="s">
        <v>4383</v>
      </c>
      <c r="J160" s="265"/>
      <c r="K160" s="261"/>
    </row>
    <row r="161" spans="2:11" ht="15" customHeight="1">
      <c r="B161" s="267"/>
      <c r="C161" s="247"/>
      <c r="D161" s="247"/>
      <c r="E161" s="247"/>
      <c r="F161" s="247"/>
      <c r="G161" s="247"/>
      <c r="H161" s="247"/>
      <c r="I161" s="247"/>
      <c r="J161" s="247"/>
      <c r="K161" s="268"/>
    </row>
    <row r="162" spans="2:11" ht="18.75" customHeight="1">
      <c r="B162" s="249"/>
      <c r="C162" s="259"/>
      <c r="D162" s="259"/>
      <c r="E162" s="259"/>
      <c r="F162" s="269"/>
      <c r="G162" s="259"/>
      <c r="H162" s="259"/>
      <c r="I162" s="259"/>
      <c r="J162" s="259"/>
      <c r="K162" s="249"/>
    </row>
    <row r="163" spans="2:11" ht="18.75" customHeight="1">
      <c r="B163" s="224"/>
      <c r="C163" s="224"/>
      <c r="D163" s="224"/>
      <c r="E163" s="224"/>
      <c r="F163" s="224"/>
      <c r="G163" s="224"/>
      <c r="H163" s="224"/>
      <c r="I163" s="224"/>
      <c r="J163" s="224"/>
      <c r="K163" s="224"/>
    </row>
    <row r="164" spans="2:11" ht="7.5" customHeight="1">
      <c r="B164" s="206"/>
      <c r="C164" s="207"/>
      <c r="D164" s="207"/>
      <c r="E164" s="207"/>
      <c r="F164" s="207"/>
      <c r="G164" s="207"/>
      <c r="H164" s="207"/>
      <c r="I164" s="207"/>
      <c r="J164" s="207"/>
      <c r="K164" s="208"/>
    </row>
    <row r="165" spans="2:11" ht="45" customHeight="1">
      <c r="B165" s="209"/>
      <c r="C165" s="338" t="s">
        <v>4414</v>
      </c>
      <c r="D165" s="338"/>
      <c r="E165" s="338"/>
      <c r="F165" s="338"/>
      <c r="G165" s="338"/>
      <c r="H165" s="338"/>
      <c r="I165" s="338"/>
      <c r="J165" s="338"/>
      <c r="K165" s="210"/>
    </row>
    <row r="166" spans="2:11" ht="17.25" customHeight="1">
      <c r="B166" s="209"/>
      <c r="C166" s="230" t="s">
        <v>4343</v>
      </c>
      <c r="D166" s="230"/>
      <c r="E166" s="230"/>
      <c r="F166" s="230" t="s">
        <v>4344</v>
      </c>
      <c r="G166" s="270"/>
      <c r="H166" s="271" t="s">
        <v>56</v>
      </c>
      <c r="I166" s="271" t="s">
        <v>59</v>
      </c>
      <c r="J166" s="230" t="s">
        <v>4345</v>
      </c>
      <c r="K166" s="210"/>
    </row>
    <row r="167" spans="2:11" ht="17.25" customHeight="1">
      <c r="B167" s="211"/>
      <c r="C167" s="232" t="s">
        <v>4346</v>
      </c>
      <c r="D167" s="232"/>
      <c r="E167" s="232"/>
      <c r="F167" s="233" t="s">
        <v>4347</v>
      </c>
      <c r="G167" s="272"/>
      <c r="H167" s="273"/>
      <c r="I167" s="273"/>
      <c r="J167" s="232" t="s">
        <v>4348</v>
      </c>
      <c r="K167" s="212"/>
    </row>
    <row r="168" spans="2:11" ht="5.25" customHeight="1">
      <c r="B168" s="240"/>
      <c r="C168" s="235"/>
      <c r="D168" s="235"/>
      <c r="E168" s="235"/>
      <c r="F168" s="235"/>
      <c r="G168" s="236"/>
      <c r="H168" s="235"/>
      <c r="I168" s="235"/>
      <c r="J168" s="235"/>
      <c r="K168" s="261"/>
    </row>
    <row r="169" spans="2:11" ht="15" customHeight="1">
      <c r="B169" s="240"/>
      <c r="C169" s="217" t="s">
        <v>4351</v>
      </c>
      <c r="D169" s="217"/>
      <c r="E169" s="217"/>
      <c r="F169" s="238" t="s">
        <v>88</v>
      </c>
      <c r="G169" s="217"/>
      <c r="H169" s="217" t="s">
        <v>4388</v>
      </c>
      <c r="I169" s="217" t="s">
        <v>4350</v>
      </c>
      <c r="J169" s="217">
        <v>120</v>
      </c>
      <c r="K169" s="261"/>
    </row>
    <row r="170" spans="2:11" ht="15" customHeight="1">
      <c r="B170" s="240"/>
      <c r="C170" s="217" t="s">
        <v>4397</v>
      </c>
      <c r="D170" s="217"/>
      <c r="E170" s="217"/>
      <c r="F170" s="238" t="s">
        <v>88</v>
      </c>
      <c r="G170" s="217"/>
      <c r="H170" s="217" t="s">
        <v>4398</v>
      </c>
      <c r="I170" s="217" t="s">
        <v>4350</v>
      </c>
      <c r="J170" s="217" t="s">
        <v>4399</v>
      </c>
      <c r="K170" s="261"/>
    </row>
    <row r="171" spans="2:11" ht="15" customHeight="1">
      <c r="B171" s="240"/>
      <c r="C171" s="217" t="s">
        <v>85</v>
      </c>
      <c r="D171" s="217"/>
      <c r="E171" s="217"/>
      <c r="F171" s="238" t="s">
        <v>88</v>
      </c>
      <c r="G171" s="217"/>
      <c r="H171" s="217" t="s">
        <v>4415</v>
      </c>
      <c r="I171" s="217" t="s">
        <v>4350</v>
      </c>
      <c r="J171" s="217" t="s">
        <v>4399</v>
      </c>
      <c r="K171" s="261"/>
    </row>
    <row r="172" spans="2:11" ht="15" customHeight="1">
      <c r="B172" s="240"/>
      <c r="C172" s="217" t="s">
        <v>4353</v>
      </c>
      <c r="D172" s="217"/>
      <c r="E172" s="217"/>
      <c r="F172" s="238" t="s">
        <v>4354</v>
      </c>
      <c r="G172" s="217"/>
      <c r="H172" s="217" t="s">
        <v>4415</v>
      </c>
      <c r="I172" s="217" t="s">
        <v>4350</v>
      </c>
      <c r="J172" s="217">
        <v>50</v>
      </c>
      <c r="K172" s="261"/>
    </row>
    <row r="173" spans="2:11" ht="15" customHeight="1">
      <c r="B173" s="240"/>
      <c r="C173" s="217" t="s">
        <v>4356</v>
      </c>
      <c r="D173" s="217"/>
      <c r="E173" s="217"/>
      <c r="F173" s="238" t="s">
        <v>88</v>
      </c>
      <c r="G173" s="217"/>
      <c r="H173" s="217" t="s">
        <v>4415</v>
      </c>
      <c r="I173" s="217" t="s">
        <v>4358</v>
      </c>
      <c r="J173" s="217"/>
      <c r="K173" s="261"/>
    </row>
    <row r="174" spans="2:11" ht="15" customHeight="1">
      <c r="B174" s="240"/>
      <c r="C174" s="217" t="s">
        <v>4367</v>
      </c>
      <c r="D174" s="217"/>
      <c r="E174" s="217"/>
      <c r="F174" s="238" t="s">
        <v>4354</v>
      </c>
      <c r="G174" s="217"/>
      <c r="H174" s="217" t="s">
        <v>4415</v>
      </c>
      <c r="I174" s="217" t="s">
        <v>4350</v>
      </c>
      <c r="J174" s="217">
        <v>50</v>
      </c>
      <c r="K174" s="261"/>
    </row>
    <row r="175" spans="2:11" ht="15" customHeight="1">
      <c r="B175" s="240"/>
      <c r="C175" s="217" t="s">
        <v>4375</v>
      </c>
      <c r="D175" s="217"/>
      <c r="E175" s="217"/>
      <c r="F175" s="238" t="s">
        <v>4354</v>
      </c>
      <c r="G175" s="217"/>
      <c r="H175" s="217" t="s">
        <v>4415</v>
      </c>
      <c r="I175" s="217" t="s">
        <v>4350</v>
      </c>
      <c r="J175" s="217">
        <v>50</v>
      </c>
      <c r="K175" s="261"/>
    </row>
    <row r="176" spans="2:11" ht="15" customHeight="1">
      <c r="B176" s="240"/>
      <c r="C176" s="217" t="s">
        <v>4373</v>
      </c>
      <c r="D176" s="217"/>
      <c r="E176" s="217"/>
      <c r="F176" s="238" t="s">
        <v>4354</v>
      </c>
      <c r="G176" s="217"/>
      <c r="H176" s="217" t="s">
        <v>4415</v>
      </c>
      <c r="I176" s="217" t="s">
        <v>4350</v>
      </c>
      <c r="J176" s="217">
        <v>50</v>
      </c>
      <c r="K176" s="261"/>
    </row>
    <row r="177" spans="2:11" ht="15" customHeight="1">
      <c r="B177" s="240"/>
      <c r="C177" s="217" t="s">
        <v>194</v>
      </c>
      <c r="D177" s="217"/>
      <c r="E177" s="217"/>
      <c r="F177" s="238" t="s">
        <v>88</v>
      </c>
      <c r="G177" s="217"/>
      <c r="H177" s="217" t="s">
        <v>4416</v>
      </c>
      <c r="I177" s="217" t="s">
        <v>4417</v>
      </c>
      <c r="J177" s="217"/>
      <c r="K177" s="261"/>
    </row>
    <row r="178" spans="2:11" ht="15" customHeight="1">
      <c r="B178" s="240"/>
      <c r="C178" s="217" t="s">
        <v>59</v>
      </c>
      <c r="D178" s="217"/>
      <c r="E178" s="217"/>
      <c r="F178" s="238" t="s">
        <v>88</v>
      </c>
      <c r="G178" s="217"/>
      <c r="H178" s="217" t="s">
        <v>4418</v>
      </c>
      <c r="I178" s="217" t="s">
        <v>4419</v>
      </c>
      <c r="J178" s="217">
        <v>1</v>
      </c>
      <c r="K178" s="261"/>
    </row>
    <row r="179" spans="2:11" ht="15" customHeight="1">
      <c r="B179" s="240"/>
      <c r="C179" s="217" t="s">
        <v>55</v>
      </c>
      <c r="D179" s="217"/>
      <c r="E179" s="217"/>
      <c r="F179" s="238" t="s">
        <v>88</v>
      </c>
      <c r="G179" s="217"/>
      <c r="H179" s="217" t="s">
        <v>4420</v>
      </c>
      <c r="I179" s="217" t="s">
        <v>4350</v>
      </c>
      <c r="J179" s="217">
        <v>20</v>
      </c>
      <c r="K179" s="261"/>
    </row>
    <row r="180" spans="2:11" ht="15" customHeight="1">
      <c r="B180" s="240"/>
      <c r="C180" s="217" t="s">
        <v>56</v>
      </c>
      <c r="D180" s="217"/>
      <c r="E180" s="217"/>
      <c r="F180" s="238" t="s">
        <v>88</v>
      </c>
      <c r="G180" s="217"/>
      <c r="H180" s="217" t="s">
        <v>4421</v>
      </c>
      <c r="I180" s="217" t="s">
        <v>4350</v>
      </c>
      <c r="J180" s="217">
        <v>255</v>
      </c>
      <c r="K180" s="261"/>
    </row>
    <row r="181" spans="2:11" ht="15" customHeight="1">
      <c r="B181" s="240"/>
      <c r="C181" s="217" t="s">
        <v>195</v>
      </c>
      <c r="D181" s="217"/>
      <c r="E181" s="217"/>
      <c r="F181" s="238" t="s">
        <v>88</v>
      </c>
      <c r="G181" s="217"/>
      <c r="H181" s="217" t="s">
        <v>4313</v>
      </c>
      <c r="I181" s="217" t="s">
        <v>4350</v>
      </c>
      <c r="J181" s="217">
        <v>10</v>
      </c>
      <c r="K181" s="261"/>
    </row>
    <row r="182" spans="2:11" ht="15" customHeight="1">
      <c r="B182" s="240"/>
      <c r="C182" s="217" t="s">
        <v>196</v>
      </c>
      <c r="D182" s="217"/>
      <c r="E182" s="217"/>
      <c r="F182" s="238" t="s">
        <v>88</v>
      </c>
      <c r="G182" s="217"/>
      <c r="H182" s="217" t="s">
        <v>4422</v>
      </c>
      <c r="I182" s="217" t="s">
        <v>4383</v>
      </c>
      <c r="J182" s="217"/>
      <c r="K182" s="261"/>
    </row>
    <row r="183" spans="2:11" ht="15" customHeight="1">
      <c r="B183" s="240"/>
      <c r="C183" s="217" t="s">
        <v>4423</v>
      </c>
      <c r="D183" s="217"/>
      <c r="E183" s="217"/>
      <c r="F183" s="238" t="s">
        <v>88</v>
      </c>
      <c r="G183" s="217"/>
      <c r="H183" s="217" t="s">
        <v>4424</v>
      </c>
      <c r="I183" s="217" t="s">
        <v>4383</v>
      </c>
      <c r="J183" s="217"/>
      <c r="K183" s="261"/>
    </row>
    <row r="184" spans="2:11" ht="15" customHeight="1">
      <c r="B184" s="240"/>
      <c r="C184" s="217" t="s">
        <v>4412</v>
      </c>
      <c r="D184" s="217"/>
      <c r="E184" s="217"/>
      <c r="F184" s="238" t="s">
        <v>88</v>
      </c>
      <c r="G184" s="217"/>
      <c r="H184" s="217" t="s">
        <v>4425</v>
      </c>
      <c r="I184" s="217" t="s">
        <v>4383</v>
      </c>
      <c r="J184" s="217"/>
      <c r="K184" s="261"/>
    </row>
    <row r="185" spans="2:11" ht="15" customHeight="1">
      <c r="B185" s="240"/>
      <c r="C185" s="217" t="s">
        <v>198</v>
      </c>
      <c r="D185" s="217"/>
      <c r="E185" s="217"/>
      <c r="F185" s="238" t="s">
        <v>4354</v>
      </c>
      <c r="G185" s="217"/>
      <c r="H185" s="217" t="s">
        <v>4426</v>
      </c>
      <c r="I185" s="217" t="s">
        <v>4350</v>
      </c>
      <c r="J185" s="217">
        <v>50</v>
      </c>
      <c r="K185" s="261"/>
    </row>
    <row r="186" spans="2:11" ht="15" customHeight="1">
      <c r="B186" s="240"/>
      <c r="C186" s="217" t="s">
        <v>4427</v>
      </c>
      <c r="D186" s="217"/>
      <c r="E186" s="217"/>
      <c r="F186" s="238" t="s">
        <v>4354</v>
      </c>
      <c r="G186" s="217"/>
      <c r="H186" s="217" t="s">
        <v>4428</v>
      </c>
      <c r="I186" s="217" t="s">
        <v>4429</v>
      </c>
      <c r="J186" s="217"/>
      <c r="K186" s="261"/>
    </row>
    <row r="187" spans="2:11" ht="15" customHeight="1">
      <c r="B187" s="240"/>
      <c r="C187" s="217" t="s">
        <v>4430</v>
      </c>
      <c r="D187" s="217"/>
      <c r="E187" s="217"/>
      <c r="F187" s="238" t="s">
        <v>4354</v>
      </c>
      <c r="G187" s="217"/>
      <c r="H187" s="217" t="s">
        <v>4431</v>
      </c>
      <c r="I187" s="217" t="s">
        <v>4429</v>
      </c>
      <c r="J187" s="217"/>
      <c r="K187" s="261"/>
    </row>
    <row r="188" spans="2:11" ht="15" customHeight="1">
      <c r="B188" s="240"/>
      <c r="C188" s="217" t="s">
        <v>4432</v>
      </c>
      <c r="D188" s="217"/>
      <c r="E188" s="217"/>
      <c r="F188" s="238" t="s">
        <v>4354</v>
      </c>
      <c r="G188" s="217"/>
      <c r="H188" s="217" t="s">
        <v>4433</v>
      </c>
      <c r="I188" s="217" t="s">
        <v>4429</v>
      </c>
      <c r="J188" s="217"/>
      <c r="K188" s="261"/>
    </row>
    <row r="189" spans="2:11" ht="15" customHeight="1">
      <c r="B189" s="240"/>
      <c r="C189" s="274" t="s">
        <v>4434</v>
      </c>
      <c r="D189" s="217"/>
      <c r="E189" s="217"/>
      <c r="F189" s="238" t="s">
        <v>4354</v>
      </c>
      <c r="G189" s="217"/>
      <c r="H189" s="217" t="s">
        <v>4435</v>
      </c>
      <c r="I189" s="217" t="s">
        <v>4436</v>
      </c>
      <c r="J189" s="275" t="s">
        <v>4437</v>
      </c>
      <c r="K189" s="261"/>
    </row>
    <row r="190" spans="2:11" ht="15" customHeight="1">
      <c r="B190" s="276"/>
      <c r="C190" s="277" t="s">
        <v>4438</v>
      </c>
      <c r="D190" s="278"/>
      <c r="E190" s="278"/>
      <c r="F190" s="279" t="s">
        <v>4354</v>
      </c>
      <c r="G190" s="278"/>
      <c r="H190" s="278" t="s">
        <v>4439</v>
      </c>
      <c r="I190" s="278" t="s">
        <v>4436</v>
      </c>
      <c r="J190" s="280" t="s">
        <v>4437</v>
      </c>
      <c r="K190" s="281"/>
    </row>
    <row r="191" spans="2:11" ht="15" customHeight="1">
      <c r="B191" s="240"/>
      <c r="C191" s="274" t="s">
        <v>44</v>
      </c>
      <c r="D191" s="217"/>
      <c r="E191" s="217"/>
      <c r="F191" s="238" t="s">
        <v>88</v>
      </c>
      <c r="G191" s="217"/>
      <c r="H191" s="214" t="s">
        <v>4440</v>
      </c>
      <c r="I191" s="217" t="s">
        <v>4441</v>
      </c>
      <c r="J191" s="217"/>
      <c r="K191" s="261"/>
    </row>
    <row r="192" spans="2:11" ht="15" customHeight="1">
      <c r="B192" s="240"/>
      <c r="C192" s="274" t="s">
        <v>4442</v>
      </c>
      <c r="D192" s="217"/>
      <c r="E192" s="217"/>
      <c r="F192" s="238" t="s">
        <v>88</v>
      </c>
      <c r="G192" s="217"/>
      <c r="H192" s="217" t="s">
        <v>4443</v>
      </c>
      <c r="I192" s="217" t="s">
        <v>4383</v>
      </c>
      <c r="J192" s="217"/>
      <c r="K192" s="261"/>
    </row>
    <row r="193" spans="2:11" ht="15" customHeight="1">
      <c r="B193" s="240"/>
      <c r="C193" s="274" t="s">
        <v>4444</v>
      </c>
      <c r="D193" s="217"/>
      <c r="E193" s="217"/>
      <c r="F193" s="238" t="s">
        <v>88</v>
      </c>
      <c r="G193" s="217"/>
      <c r="H193" s="217" t="s">
        <v>4445</v>
      </c>
      <c r="I193" s="217" t="s">
        <v>4383</v>
      </c>
      <c r="J193" s="217"/>
      <c r="K193" s="261"/>
    </row>
    <row r="194" spans="2:11" ht="15" customHeight="1">
      <c r="B194" s="240"/>
      <c r="C194" s="274" t="s">
        <v>4446</v>
      </c>
      <c r="D194" s="217"/>
      <c r="E194" s="217"/>
      <c r="F194" s="238" t="s">
        <v>4354</v>
      </c>
      <c r="G194" s="217"/>
      <c r="H194" s="217" t="s">
        <v>4447</v>
      </c>
      <c r="I194" s="217" t="s">
        <v>4383</v>
      </c>
      <c r="J194" s="217"/>
      <c r="K194" s="261"/>
    </row>
    <row r="195" spans="2:11" ht="15" customHeight="1">
      <c r="B195" s="267"/>
      <c r="C195" s="282"/>
      <c r="D195" s="247"/>
      <c r="E195" s="247"/>
      <c r="F195" s="247"/>
      <c r="G195" s="247"/>
      <c r="H195" s="247"/>
      <c r="I195" s="247"/>
      <c r="J195" s="247"/>
      <c r="K195" s="268"/>
    </row>
    <row r="196" spans="2:11" ht="18.75" customHeight="1">
      <c r="B196" s="249"/>
      <c r="C196" s="259"/>
      <c r="D196" s="259"/>
      <c r="E196" s="259"/>
      <c r="F196" s="269"/>
      <c r="G196" s="259"/>
      <c r="H196" s="259"/>
      <c r="I196" s="259"/>
      <c r="J196" s="259"/>
      <c r="K196" s="249"/>
    </row>
    <row r="197" spans="2:11" ht="18.75" customHeight="1">
      <c r="B197" s="249"/>
      <c r="C197" s="259"/>
      <c r="D197" s="259"/>
      <c r="E197" s="259"/>
      <c r="F197" s="269"/>
      <c r="G197" s="259"/>
      <c r="H197" s="259"/>
      <c r="I197" s="259"/>
      <c r="J197" s="259"/>
      <c r="K197" s="249"/>
    </row>
    <row r="198" spans="2:11" ht="18.75" customHeight="1">
      <c r="B198" s="224"/>
      <c r="C198" s="224"/>
      <c r="D198" s="224"/>
      <c r="E198" s="224"/>
      <c r="F198" s="224"/>
      <c r="G198" s="224"/>
      <c r="H198" s="224"/>
      <c r="I198" s="224"/>
      <c r="J198" s="224"/>
      <c r="K198" s="224"/>
    </row>
    <row r="199" spans="2:11" ht="13.5">
      <c r="B199" s="206"/>
      <c r="C199" s="207"/>
      <c r="D199" s="207"/>
      <c r="E199" s="207"/>
      <c r="F199" s="207"/>
      <c r="G199" s="207"/>
      <c r="H199" s="207"/>
      <c r="I199" s="207"/>
      <c r="J199" s="207"/>
      <c r="K199" s="208"/>
    </row>
    <row r="200" spans="2:11" ht="21">
      <c r="B200" s="209"/>
      <c r="C200" s="338" t="s">
        <v>4448</v>
      </c>
      <c r="D200" s="338"/>
      <c r="E200" s="338"/>
      <c r="F200" s="338"/>
      <c r="G200" s="338"/>
      <c r="H200" s="338"/>
      <c r="I200" s="338"/>
      <c r="J200" s="338"/>
      <c r="K200" s="210"/>
    </row>
    <row r="201" spans="2:11" ht="25.5" customHeight="1">
      <c r="B201" s="209"/>
      <c r="C201" s="283" t="s">
        <v>4449</v>
      </c>
      <c r="D201" s="283"/>
      <c r="E201" s="283"/>
      <c r="F201" s="283" t="s">
        <v>4450</v>
      </c>
      <c r="G201" s="284"/>
      <c r="H201" s="339" t="s">
        <v>4451</v>
      </c>
      <c r="I201" s="339"/>
      <c r="J201" s="339"/>
      <c r="K201" s="210"/>
    </row>
    <row r="202" spans="2:11" ht="5.25" customHeight="1">
      <c r="B202" s="240"/>
      <c r="C202" s="235"/>
      <c r="D202" s="235"/>
      <c r="E202" s="235"/>
      <c r="F202" s="235"/>
      <c r="G202" s="259"/>
      <c r="H202" s="235"/>
      <c r="I202" s="235"/>
      <c r="J202" s="235"/>
      <c r="K202" s="261"/>
    </row>
    <row r="203" spans="2:11" ht="15" customHeight="1">
      <c r="B203" s="240"/>
      <c r="C203" s="217" t="s">
        <v>4441</v>
      </c>
      <c r="D203" s="217"/>
      <c r="E203" s="217"/>
      <c r="F203" s="238" t="s">
        <v>45</v>
      </c>
      <c r="G203" s="217"/>
      <c r="H203" s="337" t="s">
        <v>4452</v>
      </c>
      <c r="I203" s="337"/>
      <c r="J203" s="337"/>
      <c r="K203" s="261"/>
    </row>
    <row r="204" spans="2:11" ht="15" customHeight="1">
      <c r="B204" s="240"/>
      <c r="C204" s="217"/>
      <c r="D204" s="217"/>
      <c r="E204" s="217"/>
      <c r="F204" s="238" t="s">
        <v>46</v>
      </c>
      <c r="G204" s="217"/>
      <c r="H204" s="337" t="s">
        <v>4453</v>
      </c>
      <c r="I204" s="337"/>
      <c r="J204" s="337"/>
      <c r="K204" s="261"/>
    </row>
    <row r="205" spans="2:11" ht="15" customHeight="1">
      <c r="B205" s="240"/>
      <c r="C205" s="217"/>
      <c r="D205" s="217"/>
      <c r="E205" s="217"/>
      <c r="F205" s="238" t="s">
        <v>49</v>
      </c>
      <c r="G205" s="217"/>
      <c r="H205" s="337" t="s">
        <v>4454</v>
      </c>
      <c r="I205" s="337"/>
      <c r="J205" s="337"/>
      <c r="K205" s="261"/>
    </row>
    <row r="206" spans="2:11" ht="15" customHeight="1">
      <c r="B206" s="240"/>
      <c r="C206" s="217"/>
      <c r="D206" s="217"/>
      <c r="E206" s="217"/>
      <c r="F206" s="238" t="s">
        <v>47</v>
      </c>
      <c r="G206" s="217"/>
      <c r="H206" s="337" t="s">
        <v>4455</v>
      </c>
      <c r="I206" s="337"/>
      <c r="J206" s="337"/>
      <c r="K206" s="261"/>
    </row>
    <row r="207" spans="2:11" ht="15" customHeight="1">
      <c r="B207" s="240"/>
      <c r="C207" s="217"/>
      <c r="D207" s="217"/>
      <c r="E207" s="217"/>
      <c r="F207" s="238" t="s">
        <v>48</v>
      </c>
      <c r="G207" s="217"/>
      <c r="H207" s="337" t="s">
        <v>4456</v>
      </c>
      <c r="I207" s="337"/>
      <c r="J207" s="337"/>
      <c r="K207" s="261"/>
    </row>
    <row r="208" spans="2:11" ht="15" customHeight="1">
      <c r="B208" s="240"/>
      <c r="C208" s="217"/>
      <c r="D208" s="217"/>
      <c r="E208" s="217"/>
      <c r="F208" s="238"/>
      <c r="G208" s="217"/>
      <c r="H208" s="217"/>
      <c r="I208" s="217"/>
      <c r="J208" s="217"/>
      <c r="K208" s="261"/>
    </row>
    <row r="209" spans="2:11" ht="15" customHeight="1">
      <c r="B209" s="240"/>
      <c r="C209" s="217" t="s">
        <v>4395</v>
      </c>
      <c r="D209" s="217"/>
      <c r="E209" s="217"/>
      <c r="F209" s="238" t="s">
        <v>79</v>
      </c>
      <c r="G209" s="217"/>
      <c r="H209" s="337" t="s">
        <v>4457</v>
      </c>
      <c r="I209" s="337"/>
      <c r="J209" s="337"/>
      <c r="K209" s="261"/>
    </row>
    <row r="210" spans="2:11" ht="15" customHeight="1">
      <c r="B210" s="240"/>
      <c r="C210" s="217"/>
      <c r="D210" s="217"/>
      <c r="E210" s="217"/>
      <c r="F210" s="238" t="s">
        <v>4293</v>
      </c>
      <c r="G210" s="217"/>
      <c r="H210" s="337" t="s">
        <v>4294</v>
      </c>
      <c r="I210" s="337"/>
      <c r="J210" s="337"/>
      <c r="K210" s="261"/>
    </row>
    <row r="211" spans="2:11" ht="15" customHeight="1">
      <c r="B211" s="240"/>
      <c r="C211" s="217"/>
      <c r="D211" s="217"/>
      <c r="E211" s="217"/>
      <c r="F211" s="238" t="s">
        <v>4291</v>
      </c>
      <c r="G211" s="217"/>
      <c r="H211" s="337" t="s">
        <v>4458</v>
      </c>
      <c r="I211" s="337"/>
      <c r="J211" s="337"/>
      <c r="K211" s="261"/>
    </row>
    <row r="212" spans="2:11" ht="15" customHeight="1">
      <c r="B212" s="285"/>
      <c r="C212" s="217"/>
      <c r="D212" s="217"/>
      <c r="E212" s="217"/>
      <c r="F212" s="238" t="s">
        <v>4295</v>
      </c>
      <c r="G212" s="274"/>
      <c r="H212" s="336" t="s">
        <v>4296</v>
      </c>
      <c r="I212" s="336"/>
      <c r="J212" s="336"/>
      <c r="K212" s="286"/>
    </row>
    <row r="213" spans="2:11" ht="15" customHeight="1">
      <c r="B213" s="285"/>
      <c r="C213" s="217"/>
      <c r="D213" s="217"/>
      <c r="E213" s="217"/>
      <c r="F213" s="238" t="s">
        <v>4297</v>
      </c>
      <c r="G213" s="274"/>
      <c r="H213" s="336" t="s">
        <v>1567</v>
      </c>
      <c r="I213" s="336"/>
      <c r="J213" s="336"/>
      <c r="K213" s="286"/>
    </row>
    <row r="214" spans="2:11" ht="15" customHeight="1">
      <c r="B214" s="285"/>
      <c r="C214" s="217"/>
      <c r="D214" s="217"/>
      <c r="E214" s="217"/>
      <c r="F214" s="238"/>
      <c r="G214" s="274"/>
      <c r="H214" s="265"/>
      <c r="I214" s="265"/>
      <c r="J214" s="265"/>
      <c r="K214" s="286"/>
    </row>
    <row r="215" spans="2:11" ht="15" customHeight="1">
      <c r="B215" s="285"/>
      <c r="C215" s="217" t="s">
        <v>4419</v>
      </c>
      <c r="D215" s="217"/>
      <c r="E215" s="217"/>
      <c r="F215" s="238">
        <v>1</v>
      </c>
      <c r="G215" s="274"/>
      <c r="H215" s="336" t="s">
        <v>4459</v>
      </c>
      <c r="I215" s="336"/>
      <c r="J215" s="336"/>
      <c r="K215" s="286"/>
    </row>
    <row r="216" spans="2:11" ht="15" customHeight="1">
      <c r="B216" s="285"/>
      <c r="C216" s="217"/>
      <c r="D216" s="217"/>
      <c r="E216" s="217"/>
      <c r="F216" s="238">
        <v>2</v>
      </c>
      <c r="G216" s="274"/>
      <c r="H216" s="336" t="s">
        <v>4460</v>
      </c>
      <c r="I216" s="336"/>
      <c r="J216" s="336"/>
      <c r="K216" s="286"/>
    </row>
    <row r="217" spans="2:11" ht="15" customHeight="1">
      <c r="B217" s="285"/>
      <c r="C217" s="217"/>
      <c r="D217" s="217"/>
      <c r="E217" s="217"/>
      <c r="F217" s="238">
        <v>3</v>
      </c>
      <c r="G217" s="274"/>
      <c r="H217" s="336" t="s">
        <v>4461</v>
      </c>
      <c r="I217" s="336"/>
      <c r="J217" s="336"/>
      <c r="K217" s="286"/>
    </row>
    <row r="218" spans="2:11" ht="15" customHeight="1">
      <c r="B218" s="285"/>
      <c r="C218" s="217"/>
      <c r="D218" s="217"/>
      <c r="E218" s="217"/>
      <c r="F218" s="238">
        <v>4</v>
      </c>
      <c r="G218" s="274"/>
      <c r="H218" s="336" t="s">
        <v>4462</v>
      </c>
      <c r="I218" s="336"/>
      <c r="J218" s="336"/>
      <c r="K218" s="286"/>
    </row>
    <row r="219" spans="2:11" ht="12.75" customHeight="1">
      <c r="B219" s="287"/>
      <c r="C219" s="288"/>
      <c r="D219" s="288"/>
      <c r="E219" s="288"/>
      <c r="F219" s="288"/>
      <c r="G219" s="288"/>
      <c r="H219" s="288"/>
      <c r="I219" s="288"/>
      <c r="J219" s="288"/>
      <c r="K219" s="289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0:J210"/>
    <mergeCell ref="H217:J217"/>
    <mergeCell ref="H218:J218"/>
    <mergeCell ref="H216:J216"/>
    <mergeCell ref="H213:J213"/>
    <mergeCell ref="H212:J212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0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97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171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2" t="str">
        <f>'Rekapitulace stavby'!K6</f>
        <v>Přístavba objektu SOŠ a SOU Kladno</v>
      </c>
      <c r="F7" s="333"/>
      <c r="G7" s="333"/>
      <c r="H7" s="333"/>
      <c r="L7" s="21"/>
    </row>
    <row r="8" spans="2:12" ht="12.75">
      <c r="B8" s="21"/>
      <c r="D8" s="28" t="s">
        <v>172</v>
      </c>
      <c r="L8" s="21"/>
    </row>
    <row r="9" spans="2:12" ht="16.5" customHeight="1">
      <c r="B9" s="21"/>
      <c r="E9" s="332" t="s">
        <v>173</v>
      </c>
      <c r="F9" s="310"/>
      <c r="G9" s="310"/>
      <c r="H9" s="310"/>
      <c r="L9" s="21"/>
    </row>
    <row r="10" spans="2:12" ht="12" customHeight="1">
      <c r="B10" s="21"/>
      <c r="D10" s="28" t="s">
        <v>174</v>
      </c>
      <c r="L10" s="21"/>
    </row>
    <row r="11" spans="2:12" s="1" customFormat="1" ht="16.5" customHeight="1">
      <c r="B11" s="33"/>
      <c r="E11" s="319" t="s">
        <v>175</v>
      </c>
      <c r="F11" s="334"/>
      <c r="G11" s="334"/>
      <c r="H11" s="334"/>
      <c r="L11" s="33"/>
    </row>
    <row r="12" spans="2:12" s="1" customFormat="1" ht="12" customHeight="1">
      <c r="B12" s="33"/>
      <c r="D12" s="28" t="s">
        <v>176</v>
      </c>
      <c r="L12" s="33"/>
    </row>
    <row r="13" spans="2:12" s="1" customFormat="1" ht="16.5" customHeight="1">
      <c r="B13" s="33"/>
      <c r="E13" s="311" t="s">
        <v>640</v>
      </c>
      <c r="F13" s="334"/>
      <c r="G13" s="334"/>
      <c r="H13" s="334"/>
      <c r="L13" s="33"/>
    </row>
    <row r="14" spans="2:12" s="1" customFormat="1" ht="12">
      <c r="B14" s="33"/>
      <c r="L14" s="33"/>
    </row>
    <row r="15" spans="2:12" s="1" customFormat="1" ht="12" customHeight="1">
      <c r="B15" s="33"/>
      <c r="D15" s="28" t="s">
        <v>18</v>
      </c>
      <c r="F15" s="26" t="s">
        <v>19</v>
      </c>
      <c r="I15" s="28" t="s">
        <v>20</v>
      </c>
      <c r="J15" s="26" t="s">
        <v>19</v>
      </c>
      <c r="L15" s="33"/>
    </row>
    <row r="16" spans="2:12" s="1" customFormat="1" ht="12" customHeight="1">
      <c r="B16" s="33"/>
      <c r="D16" s="28" t="s">
        <v>21</v>
      </c>
      <c r="F16" s="26" t="s">
        <v>22</v>
      </c>
      <c r="I16" s="28" t="s">
        <v>23</v>
      </c>
      <c r="J16" s="50" t="str">
        <f>'Rekapitulace stavby'!AN8</f>
        <v>19. 9. 2023</v>
      </c>
      <c r="L16" s="33"/>
    </row>
    <row r="17" spans="2:12" s="1" customFormat="1" ht="10.9" customHeight="1">
      <c r="B17" s="33"/>
      <c r="L17" s="33"/>
    </row>
    <row r="18" spans="2:12" s="1" customFormat="1" ht="12" customHeight="1">
      <c r="B18" s="33"/>
      <c r="D18" s="28" t="s">
        <v>25</v>
      </c>
      <c r="I18" s="28" t="s">
        <v>26</v>
      </c>
      <c r="J18" s="26" t="s">
        <v>19</v>
      </c>
      <c r="L18" s="33"/>
    </row>
    <row r="19" spans="2:12" s="1" customFormat="1" ht="18" customHeight="1">
      <c r="B19" s="33"/>
      <c r="E19" s="26" t="s">
        <v>27</v>
      </c>
      <c r="I19" s="28" t="s">
        <v>28</v>
      </c>
      <c r="J19" s="26" t="s">
        <v>19</v>
      </c>
      <c r="L19" s="33"/>
    </row>
    <row r="20" spans="2:12" s="1" customFormat="1" ht="6.95" customHeight="1">
      <c r="B20" s="33"/>
      <c r="L20" s="33"/>
    </row>
    <row r="21" spans="2:12" s="1" customFormat="1" ht="12" customHeight="1">
      <c r="B21" s="33"/>
      <c r="D21" s="28" t="s">
        <v>29</v>
      </c>
      <c r="I21" s="28" t="s">
        <v>26</v>
      </c>
      <c r="J21" s="29" t="str">
        <f>'Rekapitulace stavby'!AN13</f>
        <v>Vyplň údaj</v>
      </c>
      <c r="L21" s="33"/>
    </row>
    <row r="22" spans="2:12" s="1" customFormat="1" ht="18" customHeight="1">
      <c r="B22" s="33"/>
      <c r="E22" s="335" t="str">
        <f>'Rekapitulace stavby'!E14</f>
        <v>Vyplň údaj</v>
      </c>
      <c r="F22" s="324"/>
      <c r="G22" s="324"/>
      <c r="H22" s="324"/>
      <c r="I22" s="28" t="s">
        <v>28</v>
      </c>
      <c r="J22" s="29" t="str">
        <f>'Rekapitulace stavby'!AN14</f>
        <v>Vyplň údaj</v>
      </c>
      <c r="L22" s="33"/>
    </row>
    <row r="23" spans="2:12" s="1" customFormat="1" ht="6.95" customHeight="1">
      <c r="B23" s="33"/>
      <c r="L23" s="33"/>
    </row>
    <row r="24" spans="2:12" s="1" customFormat="1" ht="12" customHeight="1">
      <c r="B24" s="33"/>
      <c r="D24" s="28" t="s">
        <v>31</v>
      </c>
      <c r="I24" s="28" t="s">
        <v>26</v>
      </c>
      <c r="J24" s="26" t="s">
        <v>32</v>
      </c>
      <c r="L24" s="33"/>
    </row>
    <row r="25" spans="2:12" s="1" customFormat="1" ht="18" customHeight="1">
      <c r="B25" s="33"/>
      <c r="E25" s="26" t="s">
        <v>33</v>
      </c>
      <c r="I25" s="28" t="s">
        <v>28</v>
      </c>
      <c r="J25" s="26" t="s">
        <v>34</v>
      </c>
      <c r="L25" s="33"/>
    </row>
    <row r="26" spans="2:12" s="1" customFormat="1" ht="6.95" customHeight="1">
      <c r="B26" s="33"/>
      <c r="L26" s="33"/>
    </row>
    <row r="27" spans="2:12" s="1" customFormat="1" ht="12" customHeight="1">
      <c r="B27" s="33"/>
      <c r="D27" s="28" t="s">
        <v>36</v>
      </c>
      <c r="I27" s="28" t="s">
        <v>26</v>
      </c>
      <c r="J27" s="26" t="s">
        <v>19</v>
      </c>
      <c r="L27" s="33"/>
    </row>
    <row r="28" spans="2:12" s="1" customFormat="1" ht="18" customHeight="1">
      <c r="B28" s="33"/>
      <c r="E28" s="26" t="s">
        <v>37</v>
      </c>
      <c r="I28" s="28" t="s">
        <v>28</v>
      </c>
      <c r="J28" s="26" t="s">
        <v>19</v>
      </c>
      <c r="L28" s="33"/>
    </row>
    <row r="29" spans="2:12" s="1" customFormat="1" ht="6.95" customHeight="1">
      <c r="B29" s="33"/>
      <c r="L29" s="33"/>
    </row>
    <row r="30" spans="2:12" s="1" customFormat="1" ht="12" customHeight="1">
      <c r="B30" s="33"/>
      <c r="D30" s="28" t="s">
        <v>38</v>
      </c>
      <c r="L30" s="33"/>
    </row>
    <row r="31" spans="2:12" s="7" customFormat="1" ht="143.25" customHeight="1">
      <c r="B31" s="92"/>
      <c r="E31" s="328" t="s">
        <v>39</v>
      </c>
      <c r="F31" s="328"/>
      <c r="G31" s="328"/>
      <c r="H31" s="328"/>
      <c r="L31" s="92"/>
    </row>
    <row r="32" spans="2:12" s="1" customFormat="1" ht="6.95" customHeight="1">
      <c r="B32" s="33"/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25.35" customHeight="1">
      <c r="B34" s="33"/>
      <c r="D34" s="93" t="s">
        <v>40</v>
      </c>
      <c r="J34" s="64">
        <f>ROUND(J94,2)</f>
        <v>0</v>
      </c>
      <c r="L34" s="33"/>
    </row>
    <row r="35" spans="2:12" s="1" customFormat="1" ht="6.95" customHeight="1">
      <c r="B35" s="33"/>
      <c r="D35" s="51"/>
      <c r="E35" s="51"/>
      <c r="F35" s="51"/>
      <c r="G35" s="51"/>
      <c r="H35" s="51"/>
      <c r="I35" s="51"/>
      <c r="J35" s="51"/>
      <c r="K35" s="51"/>
      <c r="L35" s="33"/>
    </row>
    <row r="36" spans="2:12" s="1" customFormat="1" ht="14.45" customHeight="1">
      <c r="B36" s="33"/>
      <c r="F36" s="36" t="s">
        <v>42</v>
      </c>
      <c r="I36" s="36" t="s">
        <v>41</v>
      </c>
      <c r="J36" s="36" t="s">
        <v>43</v>
      </c>
      <c r="L36" s="33"/>
    </row>
    <row r="37" spans="2:12" s="1" customFormat="1" ht="14.45" customHeight="1">
      <c r="B37" s="33"/>
      <c r="D37" s="53" t="s">
        <v>44</v>
      </c>
      <c r="E37" s="28" t="s">
        <v>45</v>
      </c>
      <c r="F37" s="83">
        <f>ROUND((SUM(BE94:BE105)),2)</f>
        <v>0</v>
      </c>
      <c r="I37" s="94">
        <v>0.21</v>
      </c>
      <c r="J37" s="83">
        <f>ROUND(((SUM(BE94:BE105))*I37),2)</f>
        <v>0</v>
      </c>
      <c r="L37" s="33"/>
    </row>
    <row r="38" spans="2:12" s="1" customFormat="1" ht="14.45" customHeight="1">
      <c r="B38" s="33"/>
      <c r="E38" s="28" t="s">
        <v>46</v>
      </c>
      <c r="F38" s="83">
        <f>ROUND((SUM(BF94:BF105)),2)</f>
        <v>0</v>
      </c>
      <c r="I38" s="94">
        <v>0.12</v>
      </c>
      <c r="J38" s="83">
        <f>ROUND(((SUM(BF94:BF105))*I38),2)</f>
        <v>0</v>
      </c>
      <c r="L38" s="33"/>
    </row>
    <row r="39" spans="2:12" s="1" customFormat="1" ht="14.45" customHeight="1" hidden="1">
      <c r="B39" s="33"/>
      <c r="E39" s="28" t="s">
        <v>47</v>
      </c>
      <c r="F39" s="83">
        <f>ROUND((SUM(BG94:BG105)),2)</f>
        <v>0</v>
      </c>
      <c r="I39" s="94">
        <v>0.21</v>
      </c>
      <c r="J39" s="83">
        <f>0</f>
        <v>0</v>
      </c>
      <c r="L39" s="33"/>
    </row>
    <row r="40" spans="2:12" s="1" customFormat="1" ht="14.45" customHeight="1" hidden="1">
      <c r="B40" s="33"/>
      <c r="E40" s="28" t="s">
        <v>48</v>
      </c>
      <c r="F40" s="83">
        <f>ROUND((SUM(BH94:BH105)),2)</f>
        <v>0</v>
      </c>
      <c r="I40" s="94">
        <v>0.12</v>
      </c>
      <c r="J40" s="83">
        <f>0</f>
        <v>0</v>
      </c>
      <c r="L40" s="33"/>
    </row>
    <row r="41" spans="2:12" s="1" customFormat="1" ht="14.45" customHeight="1" hidden="1">
      <c r="B41" s="33"/>
      <c r="E41" s="28" t="s">
        <v>49</v>
      </c>
      <c r="F41" s="83">
        <f>ROUND((SUM(BI94:BI105)),2)</f>
        <v>0</v>
      </c>
      <c r="I41" s="94">
        <v>0</v>
      </c>
      <c r="J41" s="83">
        <f>0</f>
        <v>0</v>
      </c>
      <c r="L41" s="33"/>
    </row>
    <row r="42" spans="2:12" s="1" customFormat="1" ht="6.95" customHeight="1">
      <c r="B42" s="33"/>
      <c r="L42" s="33"/>
    </row>
    <row r="43" spans="2:12" s="1" customFormat="1" ht="25.35" customHeight="1">
      <c r="B43" s="33"/>
      <c r="C43" s="95"/>
      <c r="D43" s="96" t="s">
        <v>50</v>
      </c>
      <c r="E43" s="55"/>
      <c r="F43" s="55"/>
      <c r="G43" s="97" t="s">
        <v>51</v>
      </c>
      <c r="H43" s="98" t="s">
        <v>52</v>
      </c>
      <c r="I43" s="55"/>
      <c r="J43" s="99">
        <f>SUM(J34:J41)</f>
        <v>0</v>
      </c>
      <c r="K43" s="100"/>
      <c r="L43" s="33"/>
    </row>
    <row r="44" spans="2:12" s="1" customFormat="1" ht="14.4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3"/>
    </row>
    <row r="48" spans="2:12" s="1" customFormat="1" ht="6.95" customHeight="1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33"/>
    </row>
    <row r="49" spans="2:12" s="1" customFormat="1" ht="24.95" customHeight="1">
      <c r="B49" s="33"/>
      <c r="C49" s="22" t="s">
        <v>178</v>
      </c>
      <c r="L49" s="33"/>
    </row>
    <row r="50" spans="2:12" s="1" customFormat="1" ht="6.95" customHeight="1">
      <c r="B50" s="33"/>
      <c r="L50" s="33"/>
    </row>
    <row r="51" spans="2:12" s="1" customFormat="1" ht="12" customHeight="1">
      <c r="B51" s="33"/>
      <c r="C51" s="28" t="s">
        <v>16</v>
      </c>
      <c r="L51" s="33"/>
    </row>
    <row r="52" spans="2:12" s="1" customFormat="1" ht="16.5" customHeight="1">
      <c r="B52" s="33"/>
      <c r="E52" s="332" t="str">
        <f>E7</f>
        <v>Přístavba objektu SOŠ a SOU Kladno</v>
      </c>
      <c r="F52" s="333"/>
      <c r="G52" s="333"/>
      <c r="H52" s="333"/>
      <c r="L52" s="33"/>
    </row>
    <row r="53" spans="2:12" ht="12" customHeight="1">
      <c r="B53" s="21"/>
      <c r="C53" s="28" t="s">
        <v>172</v>
      </c>
      <c r="L53" s="21"/>
    </row>
    <row r="54" spans="2:12" ht="16.5" customHeight="1">
      <c r="B54" s="21"/>
      <c r="E54" s="332" t="s">
        <v>173</v>
      </c>
      <c r="F54" s="310"/>
      <c r="G54" s="310"/>
      <c r="H54" s="310"/>
      <c r="L54" s="21"/>
    </row>
    <row r="55" spans="2:12" ht="12" customHeight="1">
      <c r="B55" s="21"/>
      <c r="C55" s="28" t="s">
        <v>174</v>
      </c>
      <c r="L55" s="21"/>
    </row>
    <row r="56" spans="2:12" s="1" customFormat="1" ht="16.5" customHeight="1">
      <c r="B56" s="33"/>
      <c r="E56" s="319" t="s">
        <v>175</v>
      </c>
      <c r="F56" s="334"/>
      <c r="G56" s="334"/>
      <c r="H56" s="334"/>
      <c r="L56" s="33"/>
    </row>
    <row r="57" spans="2:12" s="1" customFormat="1" ht="12" customHeight="1">
      <c r="B57" s="33"/>
      <c r="C57" s="28" t="s">
        <v>176</v>
      </c>
      <c r="L57" s="33"/>
    </row>
    <row r="58" spans="2:12" s="1" customFormat="1" ht="16.5" customHeight="1">
      <c r="B58" s="33"/>
      <c r="E58" s="311" t="str">
        <f>E13</f>
        <v>C. - ÚT</v>
      </c>
      <c r="F58" s="334"/>
      <c r="G58" s="334"/>
      <c r="H58" s="334"/>
      <c r="L58" s="33"/>
    </row>
    <row r="59" spans="2:12" s="1" customFormat="1" ht="6.95" customHeight="1">
      <c r="B59" s="33"/>
      <c r="L59" s="33"/>
    </row>
    <row r="60" spans="2:12" s="1" customFormat="1" ht="12" customHeight="1">
      <c r="B60" s="33"/>
      <c r="C60" s="28" t="s">
        <v>21</v>
      </c>
      <c r="F60" s="26" t="str">
        <f>F16</f>
        <v>Kladno</v>
      </c>
      <c r="I60" s="28" t="s">
        <v>23</v>
      </c>
      <c r="J60" s="50" t="str">
        <f>IF(J16="","",J16)</f>
        <v>19. 9. 2023</v>
      </c>
      <c r="L60" s="33"/>
    </row>
    <row r="61" spans="2:12" s="1" customFormat="1" ht="6.95" customHeight="1">
      <c r="B61" s="33"/>
      <c r="L61" s="33"/>
    </row>
    <row r="62" spans="2:12" s="1" customFormat="1" ht="40.15" customHeight="1">
      <c r="B62" s="33"/>
      <c r="C62" s="28" t="s">
        <v>25</v>
      </c>
      <c r="F62" s="26" t="str">
        <f>E19</f>
        <v>SOŠ a SOU Kladno, Nám. E. Beneše 2353, Kladno</v>
      </c>
      <c r="I62" s="28" t="s">
        <v>31</v>
      </c>
      <c r="J62" s="31" t="str">
        <f>E25</f>
        <v>Ateliér Civilista s.r.o., Bratronice 241, 273 63</v>
      </c>
      <c r="L62" s="33"/>
    </row>
    <row r="63" spans="2:12" s="1" customFormat="1" ht="15.2" customHeight="1">
      <c r="B63" s="33"/>
      <c r="C63" s="28" t="s">
        <v>29</v>
      </c>
      <c r="F63" s="26" t="str">
        <f>IF(E22="","",E22)</f>
        <v>Vyplň údaj</v>
      </c>
      <c r="I63" s="28" t="s">
        <v>36</v>
      </c>
      <c r="J63" s="31" t="str">
        <f>E28</f>
        <v xml:space="preserve"> </v>
      </c>
      <c r="L63" s="33"/>
    </row>
    <row r="64" spans="2:12" s="1" customFormat="1" ht="10.35" customHeight="1">
      <c r="B64" s="33"/>
      <c r="L64" s="33"/>
    </row>
    <row r="65" spans="2:12" s="1" customFormat="1" ht="29.25" customHeight="1">
      <c r="B65" s="33"/>
      <c r="C65" s="101" t="s">
        <v>179</v>
      </c>
      <c r="D65" s="95"/>
      <c r="E65" s="95"/>
      <c r="F65" s="95"/>
      <c r="G65" s="95"/>
      <c r="H65" s="95"/>
      <c r="I65" s="95"/>
      <c r="J65" s="102" t="s">
        <v>180</v>
      </c>
      <c r="K65" s="95"/>
      <c r="L65" s="33"/>
    </row>
    <row r="66" spans="2:12" s="1" customFormat="1" ht="10.35" customHeight="1">
      <c r="B66" s="33"/>
      <c r="L66" s="33"/>
    </row>
    <row r="67" spans="2:47" s="1" customFormat="1" ht="22.9" customHeight="1">
      <c r="B67" s="33"/>
      <c r="C67" s="103" t="s">
        <v>72</v>
      </c>
      <c r="J67" s="64">
        <f>J94</f>
        <v>0</v>
      </c>
      <c r="L67" s="33"/>
      <c r="AU67" s="18" t="s">
        <v>181</v>
      </c>
    </row>
    <row r="68" spans="2:12" s="8" customFormat="1" ht="24.95" customHeight="1">
      <c r="B68" s="104"/>
      <c r="D68" s="105" t="s">
        <v>641</v>
      </c>
      <c r="E68" s="106"/>
      <c r="F68" s="106"/>
      <c r="G68" s="106"/>
      <c r="H68" s="106"/>
      <c r="I68" s="106"/>
      <c r="J68" s="107">
        <f>J95</f>
        <v>0</v>
      </c>
      <c r="L68" s="104"/>
    </row>
    <row r="69" spans="2:12" s="8" customFormat="1" ht="24.95" customHeight="1">
      <c r="B69" s="104"/>
      <c r="D69" s="105" t="s">
        <v>642</v>
      </c>
      <c r="E69" s="106"/>
      <c r="F69" s="106"/>
      <c r="G69" s="106"/>
      <c r="H69" s="106"/>
      <c r="I69" s="106"/>
      <c r="J69" s="107">
        <f>J98</f>
        <v>0</v>
      </c>
      <c r="L69" s="104"/>
    </row>
    <row r="70" spans="2:12" s="8" customFormat="1" ht="24.95" customHeight="1">
      <c r="B70" s="104"/>
      <c r="D70" s="105" t="s">
        <v>643</v>
      </c>
      <c r="E70" s="106"/>
      <c r="F70" s="106"/>
      <c r="G70" s="106"/>
      <c r="H70" s="106"/>
      <c r="I70" s="106"/>
      <c r="J70" s="107">
        <f>J101</f>
        <v>0</v>
      </c>
      <c r="L70" s="104"/>
    </row>
    <row r="71" spans="2:12" s="1" customFormat="1" ht="21.75" customHeight="1">
      <c r="B71" s="33"/>
      <c r="L71" s="33"/>
    </row>
    <row r="72" spans="2:12" s="1" customFormat="1" ht="6.95" customHeight="1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33"/>
    </row>
    <row r="76" spans="2:12" s="1" customFormat="1" ht="6.95" customHeight="1"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33"/>
    </row>
    <row r="77" spans="2:12" s="1" customFormat="1" ht="24.95" customHeight="1">
      <c r="B77" s="33"/>
      <c r="C77" s="22" t="s">
        <v>193</v>
      </c>
      <c r="L77" s="33"/>
    </row>
    <row r="78" spans="2:12" s="1" customFormat="1" ht="6.95" customHeight="1">
      <c r="B78" s="33"/>
      <c r="L78" s="33"/>
    </row>
    <row r="79" spans="2:12" s="1" customFormat="1" ht="12" customHeight="1">
      <c r="B79" s="33"/>
      <c r="C79" s="28" t="s">
        <v>16</v>
      </c>
      <c r="L79" s="33"/>
    </row>
    <row r="80" spans="2:12" s="1" customFormat="1" ht="16.5" customHeight="1">
      <c r="B80" s="33"/>
      <c r="E80" s="332" t="str">
        <f>E7</f>
        <v>Přístavba objektu SOŠ a SOU Kladno</v>
      </c>
      <c r="F80" s="333"/>
      <c r="G80" s="333"/>
      <c r="H80" s="333"/>
      <c r="L80" s="33"/>
    </row>
    <row r="81" spans="2:12" ht="12" customHeight="1">
      <c r="B81" s="21"/>
      <c r="C81" s="28" t="s">
        <v>172</v>
      </c>
      <c r="L81" s="21"/>
    </row>
    <row r="82" spans="2:12" ht="16.5" customHeight="1">
      <c r="B82" s="21"/>
      <c r="E82" s="332" t="s">
        <v>173</v>
      </c>
      <c r="F82" s="310"/>
      <c r="G82" s="310"/>
      <c r="H82" s="310"/>
      <c r="L82" s="21"/>
    </row>
    <row r="83" spans="2:12" ht="12" customHeight="1">
      <c r="B83" s="21"/>
      <c r="C83" s="28" t="s">
        <v>174</v>
      </c>
      <c r="L83" s="21"/>
    </row>
    <row r="84" spans="2:12" s="1" customFormat="1" ht="16.5" customHeight="1">
      <c r="B84" s="33"/>
      <c r="E84" s="319" t="s">
        <v>175</v>
      </c>
      <c r="F84" s="334"/>
      <c r="G84" s="334"/>
      <c r="H84" s="334"/>
      <c r="L84" s="33"/>
    </row>
    <row r="85" spans="2:12" s="1" customFormat="1" ht="12" customHeight="1">
      <c r="B85" s="33"/>
      <c r="C85" s="28" t="s">
        <v>176</v>
      </c>
      <c r="L85" s="33"/>
    </row>
    <row r="86" spans="2:12" s="1" customFormat="1" ht="16.5" customHeight="1">
      <c r="B86" s="33"/>
      <c r="E86" s="311" t="str">
        <f>E13</f>
        <v>C. - ÚT</v>
      </c>
      <c r="F86" s="334"/>
      <c r="G86" s="334"/>
      <c r="H86" s="334"/>
      <c r="L86" s="33"/>
    </row>
    <row r="87" spans="2:12" s="1" customFormat="1" ht="6.95" customHeight="1">
      <c r="B87" s="33"/>
      <c r="L87" s="33"/>
    </row>
    <row r="88" spans="2:12" s="1" customFormat="1" ht="12" customHeight="1">
      <c r="B88" s="33"/>
      <c r="C88" s="28" t="s">
        <v>21</v>
      </c>
      <c r="F88" s="26" t="str">
        <f>F16</f>
        <v>Kladno</v>
      </c>
      <c r="I88" s="28" t="s">
        <v>23</v>
      </c>
      <c r="J88" s="50" t="str">
        <f>IF(J16="","",J16)</f>
        <v>19. 9. 2023</v>
      </c>
      <c r="L88" s="33"/>
    </row>
    <row r="89" spans="2:12" s="1" customFormat="1" ht="6.95" customHeight="1">
      <c r="B89" s="33"/>
      <c r="L89" s="33"/>
    </row>
    <row r="90" spans="2:12" s="1" customFormat="1" ht="40.15" customHeight="1">
      <c r="B90" s="33"/>
      <c r="C90" s="28" t="s">
        <v>25</v>
      </c>
      <c r="F90" s="26" t="str">
        <f>E19</f>
        <v>SOŠ a SOU Kladno, Nám. E. Beneše 2353, Kladno</v>
      </c>
      <c r="I90" s="28" t="s">
        <v>31</v>
      </c>
      <c r="J90" s="31" t="str">
        <f>E25</f>
        <v>Ateliér Civilista s.r.o., Bratronice 241, 273 63</v>
      </c>
      <c r="L90" s="33"/>
    </row>
    <row r="91" spans="2:12" s="1" customFormat="1" ht="15.2" customHeight="1">
      <c r="B91" s="33"/>
      <c r="C91" s="28" t="s">
        <v>29</v>
      </c>
      <c r="F91" s="26" t="str">
        <f>IF(E22="","",E22)</f>
        <v>Vyplň údaj</v>
      </c>
      <c r="I91" s="28" t="s">
        <v>36</v>
      </c>
      <c r="J91" s="31" t="str">
        <f>E28</f>
        <v xml:space="preserve"> </v>
      </c>
      <c r="L91" s="33"/>
    </row>
    <row r="92" spans="2:12" s="1" customFormat="1" ht="10.35" customHeight="1">
      <c r="B92" s="33"/>
      <c r="L92" s="33"/>
    </row>
    <row r="93" spans="2:20" s="10" customFormat="1" ht="29.25" customHeight="1">
      <c r="B93" s="112"/>
      <c r="C93" s="113" t="s">
        <v>194</v>
      </c>
      <c r="D93" s="114" t="s">
        <v>59</v>
      </c>
      <c r="E93" s="114" t="s">
        <v>55</v>
      </c>
      <c r="F93" s="114" t="s">
        <v>56</v>
      </c>
      <c r="G93" s="114" t="s">
        <v>195</v>
      </c>
      <c r="H93" s="114" t="s">
        <v>196</v>
      </c>
      <c r="I93" s="114" t="s">
        <v>197</v>
      </c>
      <c r="J93" s="114" t="s">
        <v>180</v>
      </c>
      <c r="K93" s="115" t="s">
        <v>198</v>
      </c>
      <c r="L93" s="112"/>
      <c r="M93" s="57" t="s">
        <v>19</v>
      </c>
      <c r="N93" s="58" t="s">
        <v>44</v>
      </c>
      <c r="O93" s="58" t="s">
        <v>199</v>
      </c>
      <c r="P93" s="58" t="s">
        <v>200</v>
      </c>
      <c r="Q93" s="58" t="s">
        <v>201</v>
      </c>
      <c r="R93" s="58" t="s">
        <v>202</v>
      </c>
      <c r="S93" s="58" t="s">
        <v>203</v>
      </c>
      <c r="T93" s="59" t="s">
        <v>204</v>
      </c>
    </row>
    <row r="94" spans="2:63" s="1" customFormat="1" ht="22.9" customHeight="1">
      <c r="B94" s="33"/>
      <c r="C94" s="62" t="s">
        <v>205</v>
      </c>
      <c r="J94" s="116">
        <f>BK94</f>
        <v>0</v>
      </c>
      <c r="L94" s="33"/>
      <c r="M94" s="60"/>
      <c r="N94" s="51"/>
      <c r="O94" s="51"/>
      <c r="P94" s="117">
        <f>P95+P98+P101</f>
        <v>0</v>
      </c>
      <c r="Q94" s="51"/>
      <c r="R94" s="117">
        <f>R95+R98+R101</f>
        <v>0</v>
      </c>
      <c r="S94" s="51"/>
      <c r="T94" s="118">
        <f>T95+T98+T101</f>
        <v>0</v>
      </c>
      <c r="AT94" s="18" t="s">
        <v>73</v>
      </c>
      <c r="AU94" s="18" t="s">
        <v>181</v>
      </c>
      <c r="BK94" s="119">
        <f>BK95+BK98+BK101</f>
        <v>0</v>
      </c>
    </row>
    <row r="95" spans="2:63" s="11" customFormat="1" ht="25.9" customHeight="1">
      <c r="B95" s="120"/>
      <c r="D95" s="121" t="s">
        <v>73</v>
      </c>
      <c r="E95" s="122" t="s">
        <v>644</v>
      </c>
      <c r="F95" s="122" t="s">
        <v>645</v>
      </c>
      <c r="I95" s="123"/>
      <c r="J95" s="124">
        <f>BK95</f>
        <v>0</v>
      </c>
      <c r="L95" s="120"/>
      <c r="M95" s="125"/>
      <c r="P95" s="126">
        <f>SUM(P96:P97)</f>
        <v>0</v>
      </c>
      <c r="R95" s="126">
        <f>SUM(R96:R97)</f>
        <v>0</v>
      </c>
      <c r="T95" s="127">
        <f>SUM(T96:T97)</f>
        <v>0</v>
      </c>
      <c r="AR95" s="121" t="s">
        <v>80</v>
      </c>
      <c r="AT95" s="128" t="s">
        <v>73</v>
      </c>
      <c r="AU95" s="128" t="s">
        <v>74</v>
      </c>
      <c r="AY95" s="121" t="s">
        <v>208</v>
      </c>
      <c r="BK95" s="129">
        <f>SUM(BK96:BK97)</f>
        <v>0</v>
      </c>
    </row>
    <row r="96" spans="2:65" s="1" customFormat="1" ht="16.5" customHeight="1">
      <c r="B96" s="33"/>
      <c r="C96" s="132" t="s">
        <v>646</v>
      </c>
      <c r="D96" s="132" t="s">
        <v>212</v>
      </c>
      <c r="E96" s="133" t="s">
        <v>647</v>
      </c>
      <c r="F96" s="134" t="s">
        <v>648</v>
      </c>
      <c r="G96" s="135" t="s">
        <v>236</v>
      </c>
      <c r="H96" s="136">
        <v>192</v>
      </c>
      <c r="I96" s="137"/>
      <c r="J96" s="138">
        <f>ROUND(I96*H96,2)</f>
        <v>0</v>
      </c>
      <c r="K96" s="134" t="s">
        <v>19</v>
      </c>
      <c r="L96" s="33"/>
      <c r="M96" s="139" t="s">
        <v>19</v>
      </c>
      <c r="N96" s="140" t="s">
        <v>45</v>
      </c>
      <c r="P96" s="141">
        <f>O96*H96</f>
        <v>0</v>
      </c>
      <c r="Q96" s="141">
        <v>0</v>
      </c>
      <c r="R96" s="141">
        <f>Q96*H96</f>
        <v>0</v>
      </c>
      <c r="S96" s="141">
        <v>0</v>
      </c>
      <c r="T96" s="142">
        <f>S96*H96</f>
        <v>0</v>
      </c>
      <c r="AR96" s="143" t="s">
        <v>112</v>
      </c>
      <c r="AT96" s="143" t="s">
        <v>212</v>
      </c>
      <c r="AU96" s="143" t="s">
        <v>80</v>
      </c>
      <c r="AY96" s="18" t="s">
        <v>208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8" t="s">
        <v>80</v>
      </c>
      <c r="BK96" s="144">
        <f>ROUND(I96*H96,2)</f>
        <v>0</v>
      </c>
      <c r="BL96" s="18" t="s">
        <v>112</v>
      </c>
      <c r="BM96" s="143" t="s">
        <v>649</v>
      </c>
    </row>
    <row r="97" spans="2:47" s="1" customFormat="1" ht="12">
      <c r="B97" s="33"/>
      <c r="D97" s="145" t="s">
        <v>218</v>
      </c>
      <c r="F97" s="146" t="s">
        <v>648</v>
      </c>
      <c r="I97" s="147"/>
      <c r="L97" s="33"/>
      <c r="M97" s="148"/>
      <c r="T97" s="54"/>
      <c r="AT97" s="18" t="s">
        <v>218</v>
      </c>
      <c r="AU97" s="18" t="s">
        <v>80</v>
      </c>
    </row>
    <row r="98" spans="2:63" s="11" customFormat="1" ht="25.9" customHeight="1">
      <c r="B98" s="120"/>
      <c r="D98" s="121" t="s">
        <v>73</v>
      </c>
      <c r="E98" s="122" t="s">
        <v>650</v>
      </c>
      <c r="F98" s="122" t="s">
        <v>651</v>
      </c>
      <c r="I98" s="123"/>
      <c r="J98" s="124">
        <f>BK98</f>
        <v>0</v>
      </c>
      <c r="L98" s="120"/>
      <c r="M98" s="125"/>
      <c r="P98" s="126">
        <f>SUM(P99:P100)</f>
        <v>0</v>
      </c>
      <c r="R98" s="126">
        <f>SUM(R99:R100)</f>
        <v>0</v>
      </c>
      <c r="T98" s="127">
        <f>SUM(T99:T100)</f>
        <v>0</v>
      </c>
      <c r="AR98" s="121" t="s">
        <v>80</v>
      </c>
      <c r="AT98" s="128" t="s">
        <v>73</v>
      </c>
      <c r="AU98" s="128" t="s">
        <v>74</v>
      </c>
      <c r="AY98" s="121" t="s">
        <v>208</v>
      </c>
      <c r="BK98" s="129">
        <f>SUM(BK99:BK100)</f>
        <v>0</v>
      </c>
    </row>
    <row r="99" spans="2:65" s="1" customFormat="1" ht="16.5" customHeight="1">
      <c r="B99" s="33"/>
      <c r="C99" s="132" t="s">
        <v>565</v>
      </c>
      <c r="D99" s="132" t="s">
        <v>212</v>
      </c>
      <c r="E99" s="133" t="s">
        <v>652</v>
      </c>
      <c r="F99" s="134" t="s">
        <v>653</v>
      </c>
      <c r="G99" s="135" t="s">
        <v>654</v>
      </c>
      <c r="H99" s="136">
        <v>6</v>
      </c>
      <c r="I99" s="137"/>
      <c r="J99" s="138">
        <f>ROUND(I99*H99,2)</f>
        <v>0</v>
      </c>
      <c r="K99" s="134" t="s">
        <v>19</v>
      </c>
      <c r="L99" s="33"/>
      <c r="M99" s="139" t="s">
        <v>19</v>
      </c>
      <c r="N99" s="140" t="s">
        <v>45</v>
      </c>
      <c r="P99" s="141">
        <f>O99*H99</f>
        <v>0</v>
      </c>
      <c r="Q99" s="141">
        <v>0</v>
      </c>
      <c r="R99" s="141">
        <f>Q99*H99</f>
        <v>0</v>
      </c>
      <c r="S99" s="141">
        <v>0</v>
      </c>
      <c r="T99" s="142">
        <f>S99*H99</f>
        <v>0</v>
      </c>
      <c r="AR99" s="143" t="s">
        <v>112</v>
      </c>
      <c r="AT99" s="143" t="s">
        <v>212</v>
      </c>
      <c r="AU99" s="143" t="s">
        <v>80</v>
      </c>
      <c r="AY99" s="18" t="s">
        <v>208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8" t="s">
        <v>80</v>
      </c>
      <c r="BK99" s="144">
        <f>ROUND(I99*H99,2)</f>
        <v>0</v>
      </c>
      <c r="BL99" s="18" t="s">
        <v>112</v>
      </c>
      <c r="BM99" s="143" t="s">
        <v>632</v>
      </c>
    </row>
    <row r="100" spans="2:47" s="1" customFormat="1" ht="12">
      <c r="B100" s="33"/>
      <c r="D100" s="145" t="s">
        <v>218</v>
      </c>
      <c r="F100" s="146" t="s">
        <v>653</v>
      </c>
      <c r="I100" s="147"/>
      <c r="L100" s="33"/>
      <c r="M100" s="148"/>
      <c r="T100" s="54"/>
      <c r="AT100" s="18" t="s">
        <v>218</v>
      </c>
      <c r="AU100" s="18" t="s">
        <v>80</v>
      </c>
    </row>
    <row r="101" spans="2:63" s="11" customFormat="1" ht="25.9" customHeight="1">
      <c r="B101" s="120"/>
      <c r="D101" s="121" t="s">
        <v>73</v>
      </c>
      <c r="E101" s="122" t="s">
        <v>655</v>
      </c>
      <c r="F101" s="122" t="s">
        <v>656</v>
      </c>
      <c r="I101" s="123"/>
      <c r="J101" s="124">
        <f>BK101</f>
        <v>0</v>
      </c>
      <c r="L101" s="120"/>
      <c r="M101" s="125"/>
      <c r="P101" s="126">
        <f>SUM(P102:P105)</f>
        <v>0</v>
      </c>
      <c r="R101" s="126">
        <f>SUM(R102:R105)</f>
        <v>0</v>
      </c>
      <c r="T101" s="127">
        <f>SUM(T102:T105)</f>
        <v>0</v>
      </c>
      <c r="AR101" s="121" t="s">
        <v>80</v>
      </c>
      <c r="AT101" s="128" t="s">
        <v>73</v>
      </c>
      <c r="AU101" s="128" t="s">
        <v>74</v>
      </c>
      <c r="AY101" s="121" t="s">
        <v>208</v>
      </c>
      <c r="BK101" s="129">
        <f>SUM(BK102:BK105)</f>
        <v>0</v>
      </c>
    </row>
    <row r="102" spans="2:65" s="1" customFormat="1" ht="16.5" customHeight="1">
      <c r="B102" s="33"/>
      <c r="C102" s="132" t="s">
        <v>657</v>
      </c>
      <c r="D102" s="132" t="s">
        <v>212</v>
      </c>
      <c r="E102" s="133" t="s">
        <v>658</v>
      </c>
      <c r="F102" s="134" t="s">
        <v>659</v>
      </c>
      <c r="G102" s="135" t="s">
        <v>215</v>
      </c>
      <c r="H102" s="136">
        <v>24.4</v>
      </c>
      <c r="I102" s="137"/>
      <c r="J102" s="138">
        <f>ROUND(I102*H102,2)</f>
        <v>0</v>
      </c>
      <c r="K102" s="134" t="s">
        <v>19</v>
      </c>
      <c r="L102" s="33"/>
      <c r="M102" s="139" t="s">
        <v>19</v>
      </c>
      <c r="N102" s="140" t="s">
        <v>45</v>
      </c>
      <c r="P102" s="141">
        <f>O102*H102</f>
        <v>0</v>
      </c>
      <c r="Q102" s="141">
        <v>0</v>
      </c>
      <c r="R102" s="141">
        <f>Q102*H102</f>
        <v>0</v>
      </c>
      <c r="S102" s="141">
        <v>0</v>
      </c>
      <c r="T102" s="142">
        <f>S102*H102</f>
        <v>0</v>
      </c>
      <c r="AR102" s="143" t="s">
        <v>112</v>
      </c>
      <c r="AT102" s="143" t="s">
        <v>212</v>
      </c>
      <c r="AU102" s="143" t="s">
        <v>80</v>
      </c>
      <c r="AY102" s="18" t="s">
        <v>208</v>
      </c>
      <c r="BE102" s="144">
        <f>IF(N102="základní",J102,0)</f>
        <v>0</v>
      </c>
      <c r="BF102" s="144">
        <f>IF(N102="snížená",J102,0)</f>
        <v>0</v>
      </c>
      <c r="BG102" s="144">
        <f>IF(N102="zákl. přenesená",J102,0)</f>
        <v>0</v>
      </c>
      <c r="BH102" s="144">
        <f>IF(N102="sníž. přenesená",J102,0)</f>
        <v>0</v>
      </c>
      <c r="BI102" s="144">
        <f>IF(N102="nulová",J102,0)</f>
        <v>0</v>
      </c>
      <c r="BJ102" s="18" t="s">
        <v>80</v>
      </c>
      <c r="BK102" s="144">
        <f>ROUND(I102*H102,2)</f>
        <v>0</v>
      </c>
      <c r="BL102" s="18" t="s">
        <v>112</v>
      </c>
      <c r="BM102" s="143" t="s">
        <v>660</v>
      </c>
    </row>
    <row r="103" spans="2:47" s="1" customFormat="1" ht="12">
      <c r="B103" s="33"/>
      <c r="D103" s="145" t="s">
        <v>218</v>
      </c>
      <c r="F103" s="146" t="s">
        <v>659</v>
      </c>
      <c r="I103" s="147"/>
      <c r="L103" s="33"/>
      <c r="M103" s="148"/>
      <c r="T103" s="54"/>
      <c r="AT103" s="18" t="s">
        <v>218</v>
      </c>
      <c r="AU103" s="18" t="s">
        <v>80</v>
      </c>
    </row>
    <row r="104" spans="2:65" s="1" customFormat="1" ht="16.5" customHeight="1">
      <c r="B104" s="33"/>
      <c r="C104" s="132" t="s">
        <v>661</v>
      </c>
      <c r="D104" s="132" t="s">
        <v>212</v>
      </c>
      <c r="E104" s="133" t="s">
        <v>662</v>
      </c>
      <c r="F104" s="134" t="s">
        <v>663</v>
      </c>
      <c r="G104" s="135" t="s">
        <v>236</v>
      </c>
      <c r="H104" s="136">
        <v>19.59</v>
      </c>
      <c r="I104" s="137"/>
      <c r="J104" s="138">
        <f>ROUND(I104*H104,2)</f>
        <v>0</v>
      </c>
      <c r="K104" s="134" t="s">
        <v>19</v>
      </c>
      <c r="L104" s="33"/>
      <c r="M104" s="139" t="s">
        <v>19</v>
      </c>
      <c r="N104" s="140" t="s">
        <v>45</v>
      </c>
      <c r="P104" s="141">
        <f>O104*H104</f>
        <v>0</v>
      </c>
      <c r="Q104" s="141">
        <v>0</v>
      </c>
      <c r="R104" s="141">
        <f>Q104*H104</f>
        <v>0</v>
      </c>
      <c r="S104" s="141">
        <v>0</v>
      </c>
      <c r="T104" s="142">
        <f>S104*H104</f>
        <v>0</v>
      </c>
      <c r="AR104" s="143" t="s">
        <v>112</v>
      </c>
      <c r="AT104" s="143" t="s">
        <v>212</v>
      </c>
      <c r="AU104" s="143" t="s">
        <v>80</v>
      </c>
      <c r="AY104" s="18" t="s">
        <v>208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8" t="s">
        <v>80</v>
      </c>
      <c r="BK104" s="144">
        <f>ROUND(I104*H104,2)</f>
        <v>0</v>
      </c>
      <c r="BL104" s="18" t="s">
        <v>112</v>
      </c>
      <c r="BM104" s="143" t="s">
        <v>664</v>
      </c>
    </row>
    <row r="105" spans="2:47" s="1" customFormat="1" ht="12">
      <c r="B105" s="33"/>
      <c r="D105" s="145" t="s">
        <v>218</v>
      </c>
      <c r="F105" s="146" t="s">
        <v>663</v>
      </c>
      <c r="I105" s="147"/>
      <c r="L105" s="33"/>
      <c r="M105" s="182"/>
      <c r="N105" s="183"/>
      <c r="O105" s="183"/>
      <c r="P105" s="183"/>
      <c r="Q105" s="183"/>
      <c r="R105" s="183"/>
      <c r="S105" s="183"/>
      <c r="T105" s="184"/>
      <c r="AT105" s="18" t="s">
        <v>218</v>
      </c>
      <c r="AU105" s="18" t="s">
        <v>80</v>
      </c>
    </row>
    <row r="106" spans="2:12" s="1" customFormat="1" ht="6.95" customHeight="1"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33"/>
    </row>
  </sheetData>
  <sheetProtection algorithmName="SHA-512" hashValue="vSADvrS7Sni+iz8l1FXP+GzSYwJBEd3yprghGmvqjWIfUHYmmpdTiDTQHiGo0ZJxLAbWxIReudq87Xj91Uwblw==" saltValue="RC6pbIo7txX3b+Kb+phgRkbDaLaeORZuYRW9BUfDf1jQtOJmAyto7qLedD8iSet8HmZyjTge1zMBNDOzxaJbBA==" spinCount="100000" sheet="1" objects="1" scenarios="1" formatColumns="0" formatRows="0" autoFilter="0"/>
  <autoFilter ref="C93:K105"/>
  <mergeCells count="15">
    <mergeCell ref="E80:H80"/>
    <mergeCell ref="E84:H84"/>
    <mergeCell ref="E82:H82"/>
    <mergeCell ref="E86:H86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3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99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171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2" t="str">
        <f>'Rekapitulace stavby'!K6</f>
        <v>Přístavba objektu SOŠ a SOU Kladno</v>
      </c>
      <c r="F7" s="333"/>
      <c r="G7" s="333"/>
      <c r="H7" s="333"/>
      <c r="L7" s="21"/>
    </row>
    <row r="8" spans="2:12" ht="12.75">
      <c r="B8" s="21"/>
      <c r="D8" s="28" t="s">
        <v>172</v>
      </c>
      <c r="L8" s="21"/>
    </row>
    <row r="9" spans="2:12" ht="16.5" customHeight="1">
      <c r="B9" s="21"/>
      <c r="E9" s="332" t="s">
        <v>173</v>
      </c>
      <c r="F9" s="310"/>
      <c r="G9" s="310"/>
      <c r="H9" s="310"/>
      <c r="L9" s="21"/>
    </row>
    <row r="10" spans="2:12" ht="12" customHeight="1">
      <c r="B10" s="21"/>
      <c r="D10" s="28" t="s">
        <v>174</v>
      </c>
      <c r="L10" s="21"/>
    </row>
    <row r="11" spans="2:12" s="1" customFormat="1" ht="16.5" customHeight="1">
      <c r="B11" s="33"/>
      <c r="E11" s="319" t="s">
        <v>175</v>
      </c>
      <c r="F11" s="334"/>
      <c r="G11" s="334"/>
      <c r="H11" s="334"/>
      <c r="L11" s="33"/>
    </row>
    <row r="12" spans="2:12" s="1" customFormat="1" ht="12" customHeight="1">
      <c r="B12" s="33"/>
      <c r="D12" s="28" t="s">
        <v>176</v>
      </c>
      <c r="L12" s="33"/>
    </row>
    <row r="13" spans="2:12" s="1" customFormat="1" ht="16.5" customHeight="1">
      <c r="B13" s="33"/>
      <c r="E13" s="311" t="s">
        <v>665</v>
      </c>
      <c r="F13" s="334"/>
      <c r="G13" s="334"/>
      <c r="H13" s="334"/>
      <c r="L13" s="33"/>
    </row>
    <row r="14" spans="2:12" s="1" customFormat="1" ht="12">
      <c r="B14" s="33"/>
      <c r="L14" s="33"/>
    </row>
    <row r="15" spans="2:12" s="1" customFormat="1" ht="12" customHeight="1">
      <c r="B15" s="33"/>
      <c r="D15" s="28" t="s">
        <v>18</v>
      </c>
      <c r="F15" s="26" t="s">
        <v>19</v>
      </c>
      <c r="I15" s="28" t="s">
        <v>20</v>
      </c>
      <c r="J15" s="26" t="s">
        <v>19</v>
      </c>
      <c r="L15" s="33"/>
    </row>
    <row r="16" spans="2:12" s="1" customFormat="1" ht="12" customHeight="1">
      <c r="B16" s="33"/>
      <c r="D16" s="28" t="s">
        <v>21</v>
      </c>
      <c r="F16" s="26" t="s">
        <v>22</v>
      </c>
      <c r="I16" s="28" t="s">
        <v>23</v>
      </c>
      <c r="J16" s="50" t="str">
        <f>'Rekapitulace stavby'!AN8</f>
        <v>19. 9. 2023</v>
      </c>
      <c r="L16" s="33"/>
    </row>
    <row r="17" spans="2:12" s="1" customFormat="1" ht="10.9" customHeight="1">
      <c r="B17" s="33"/>
      <c r="L17" s="33"/>
    </row>
    <row r="18" spans="2:12" s="1" customFormat="1" ht="12" customHeight="1">
      <c r="B18" s="33"/>
      <c r="D18" s="28" t="s">
        <v>25</v>
      </c>
      <c r="I18" s="28" t="s">
        <v>26</v>
      </c>
      <c r="J18" s="26" t="s">
        <v>19</v>
      </c>
      <c r="L18" s="33"/>
    </row>
    <row r="19" spans="2:12" s="1" customFormat="1" ht="18" customHeight="1">
      <c r="B19" s="33"/>
      <c r="E19" s="26" t="s">
        <v>27</v>
      </c>
      <c r="I19" s="28" t="s">
        <v>28</v>
      </c>
      <c r="J19" s="26" t="s">
        <v>19</v>
      </c>
      <c r="L19" s="33"/>
    </row>
    <row r="20" spans="2:12" s="1" customFormat="1" ht="6.95" customHeight="1">
      <c r="B20" s="33"/>
      <c r="L20" s="33"/>
    </row>
    <row r="21" spans="2:12" s="1" customFormat="1" ht="12" customHeight="1">
      <c r="B21" s="33"/>
      <c r="D21" s="28" t="s">
        <v>29</v>
      </c>
      <c r="I21" s="28" t="s">
        <v>26</v>
      </c>
      <c r="J21" s="29" t="str">
        <f>'Rekapitulace stavby'!AN13</f>
        <v>Vyplň údaj</v>
      </c>
      <c r="L21" s="33"/>
    </row>
    <row r="22" spans="2:12" s="1" customFormat="1" ht="18" customHeight="1">
      <c r="B22" s="33"/>
      <c r="E22" s="335" t="str">
        <f>'Rekapitulace stavby'!E14</f>
        <v>Vyplň údaj</v>
      </c>
      <c r="F22" s="324"/>
      <c r="G22" s="324"/>
      <c r="H22" s="324"/>
      <c r="I22" s="28" t="s">
        <v>28</v>
      </c>
      <c r="J22" s="29" t="str">
        <f>'Rekapitulace stavby'!AN14</f>
        <v>Vyplň údaj</v>
      </c>
      <c r="L22" s="33"/>
    </row>
    <row r="23" spans="2:12" s="1" customFormat="1" ht="6.95" customHeight="1">
      <c r="B23" s="33"/>
      <c r="L23" s="33"/>
    </row>
    <row r="24" spans="2:12" s="1" customFormat="1" ht="12" customHeight="1">
      <c r="B24" s="33"/>
      <c r="D24" s="28" t="s">
        <v>31</v>
      </c>
      <c r="I24" s="28" t="s">
        <v>26</v>
      </c>
      <c r="J24" s="26" t="s">
        <v>32</v>
      </c>
      <c r="L24" s="33"/>
    </row>
    <row r="25" spans="2:12" s="1" customFormat="1" ht="18" customHeight="1">
      <c r="B25" s="33"/>
      <c r="E25" s="26" t="s">
        <v>33</v>
      </c>
      <c r="I25" s="28" t="s">
        <v>28</v>
      </c>
      <c r="J25" s="26" t="s">
        <v>34</v>
      </c>
      <c r="L25" s="33"/>
    </row>
    <row r="26" spans="2:12" s="1" customFormat="1" ht="6.95" customHeight="1">
      <c r="B26" s="33"/>
      <c r="L26" s="33"/>
    </row>
    <row r="27" spans="2:12" s="1" customFormat="1" ht="12" customHeight="1">
      <c r="B27" s="33"/>
      <c r="D27" s="28" t="s">
        <v>36</v>
      </c>
      <c r="I27" s="28" t="s">
        <v>26</v>
      </c>
      <c r="J27" s="26" t="s">
        <v>19</v>
      </c>
      <c r="L27" s="33"/>
    </row>
    <row r="28" spans="2:12" s="1" customFormat="1" ht="18" customHeight="1">
      <c r="B28" s="33"/>
      <c r="E28" s="26" t="s">
        <v>37</v>
      </c>
      <c r="I28" s="28" t="s">
        <v>28</v>
      </c>
      <c r="J28" s="26" t="s">
        <v>19</v>
      </c>
      <c r="L28" s="33"/>
    </row>
    <row r="29" spans="2:12" s="1" customFormat="1" ht="6.95" customHeight="1">
      <c r="B29" s="33"/>
      <c r="L29" s="33"/>
    </row>
    <row r="30" spans="2:12" s="1" customFormat="1" ht="12" customHeight="1">
      <c r="B30" s="33"/>
      <c r="D30" s="28" t="s">
        <v>38</v>
      </c>
      <c r="L30" s="33"/>
    </row>
    <row r="31" spans="2:12" s="7" customFormat="1" ht="143.25" customHeight="1">
      <c r="B31" s="92"/>
      <c r="E31" s="328" t="s">
        <v>39</v>
      </c>
      <c r="F31" s="328"/>
      <c r="G31" s="328"/>
      <c r="H31" s="328"/>
      <c r="L31" s="92"/>
    </row>
    <row r="32" spans="2:12" s="1" customFormat="1" ht="6.95" customHeight="1">
      <c r="B32" s="33"/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25.35" customHeight="1">
      <c r="B34" s="33"/>
      <c r="D34" s="93" t="s">
        <v>40</v>
      </c>
      <c r="J34" s="64">
        <f>ROUND(J95,2)</f>
        <v>0</v>
      </c>
      <c r="L34" s="33"/>
    </row>
    <row r="35" spans="2:12" s="1" customFormat="1" ht="6.95" customHeight="1">
      <c r="B35" s="33"/>
      <c r="D35" s="51"/>
      <c r="E35" s="51"/>
      <c r="F35" s="51"/>
      <c r="G35" s="51"/>
      <c r="H35" s="51"/>
      <c r="I35" s="51"/>
      <c r="J35" s="51"/>
      <c r="K35" s="51"/>
      <c r="L35" s="33"/>
    </row>
    <row r="36" spans="2:12" s="1" customFormat="1" ht="14.45" customHeight="1">
      <c r="B36" s="33"/>
      <c r="F36" s="36" t="s">
        <v>42</v>
      </c>
      <c r="I36" s="36" t="s">
        <v>41</v>
      </c>
      <c r="J36" s="36" t="s">
        <v>43</v>
      </c>
      <c r="L36" s="33"/>
    </row>
    <row r="37" spans="2:12" s="1" customFormat="1" ht="14.45" customHeight="1">
      <c r="B37" s="33"/>
      <c r="D37" s="53" t="s">
        <v>44</v>
      </c>
      <c r="E37" s="28" t="s">
        <v>45</v>
      </c>
      <c r="F37" s="83">
        <f>ROUND((SUM(BE95:BE131)),2)</f>
        <v>0</v>
      </c>
      <c r="I37" s="94">
        <v>0.21</v>
      </c>
      <c r="J37" s="83">
        <f>ROUND(((SUM(BE95:BE131))*I37),2)</f>
        <v>0</v>
      </c>
      <c r="L37" s="33"/>
    </row>
    <row r="38" spans="2:12" s="1" customFormat="1" ht="14.45" customHeight="1">
      <c r="B38" s="33"/>
      <c r="E38" s="28" t="s">
        <v>46</v>
      </c>
      <c r="F38" s="83">
        <f>ROUND((SUM(BF95:BF131)),2)</f>
        <v>0</v>
      </c>
      <c r="I38" s="94">
        <v>0.12</v>
      </c>
      <c r="J38" s="83">
        <f>ROUND(((SUM(BF95:BF131))*I38),2)</f>
        <v>0</v>
      </c>
      <c r="L38" s="33"/>
    </row>
    <row r="39" spans="2:12" s="1" customFormat="1" ht="14.45" customHeight="1" hidden="1">
      <c r="B39" s="33"/>
      <c r="E39" s="28" t="s">
        <v>47</v>
      </c>
      <c r="F39" s="83">
        <f>ROUND((SUM(BG95:BG131)),2)</f>
        <v>0</v>
      </c>
      <c r="I39" s="94">
        <v>0.21</v>
      </c>
      <c r="J39" s="83">
        <f>0</f>
        <v>0</v>
      </c>
      <c r="L39" s="33"/>
    </row>
    <row r="40" spans="2:12" s="1" customFormat="1" ht="14.45" customHeight="1" hidden="1">
      <c r="B40" s="33"/>
      <c r="E40" s="28" t="s">
        <v>48</v>
      </c>
      <c r="F40" s="83">
        <f>ROUND((SUM(BH95:BH131)),2)</f>
        <v>0</v>
      </c>
      <c r="I40" s="94">
        <v>0.12</v>
      </c>
      <c r="J40" s="83">
        <f>0</f>
        <v>0</v>
      </c>
      <c r="L40" s="33"/>
    </row>
    <row r="41" spans="2:12" s="1" customFormat="1" ht="14.45" customHeight="1" hidden="1">
      <c r="B41" s="33"/>
      <c r="E41" s="28" t="s">
        <v>49</v>
      </c>
      <c r="F41" s="83">
        <f>ROUND((SUM(BI95:BI131)),2)</f>
        <v>0</v>
      </c>
      <c r="I41" s="94">
        <v>0</v>
      </c>
      <c r="J41" s="83">
        <f>0</f>
        <v>0</v>
      </c>
      <c r="L41" s="33"/>
    </row>
    <row r="42" spans="2:12" s="1" customFormat="1" ht="6.95" customHeight="1">
      <c r="B42" s="33"/>
      <c r="L42" s="33"/>
    </row>
    <row r="43" spans="2:12" s="1" customFormat="1" ht="25.35" customHeight="1">
      <c r="B43" s="33"/>
      <c r="C43" s="95"/>
      <c r="D43" s="96" t="s">
        <v>50</v>
      </c>
      <c r="E43" s="55"/>
      <c r="F43" s="55"/>
      <c r="G43" s="97" t="s">
        <v>51</v>
      </c>
      <c r="H43" s="98" t="s">
        <v>52</v>
      </c>
      <c r="I43" s="55"/>
      <c r="J43" s="99">
        <f>SUM(J34:J41)</f>
        <v>0</v>
      </c>
      <c r="K43" s="100"/>
      <c r="L43" s="33"/>
    </row>
    <row r="44" spans="2:12" s="1" customFormat="1" ht="14.4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3"/>
    </row>
    <row r="48" spans="2:12" s="1" customFormat="1" ht="6.95" customHeight="1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33"/>
    </row>
    <row r="49" spans="2:12" s="1" customFormat="1" ht="24.95" customHeight="1">
      <c r="B49" s="33"/>
      <c r="C49" s="22" t="s">
        <v>178</v>
      </c>
      <c r="L49" s="33"/>
    </row>
    <row r="50" spans="2:12" s="1" customFormat="1" ht="6.95" customHeight="1">
      <c r="B50" s="33"/>
      <c r="L50" s="33"/>
    </row>
    <row r="51" spans="2:12" s="1" customFormat="1" ht="12" customHeight="1">
      <c r="B51" s="33"/>
      <c r="C51" s="28" t="s">
        <v>16</v>
      </c>
      <c r="L51" s="33"/>
    </row>
    <row r="52" spans="2:12" s="1" customFormat="1" ht="16.5" customHeight="1">
      <c r="B52" s="33"/>
      <c r="E52" s="332" t="str">
        <f>E7</f>
        <v>Přístavba objektu SOŠ a SOU Kladno</v>
      </c>
      <c r="F52" s="333"/>
      <c r="G52" s="333"/>
      <c r="H52" s="333"/>
      <c r="L52" s="33"/>
    </row>
    <row r="53" spans="2:12" ht="12" customHeight="1">
      <c r="B53" s="21"/>
      <c r="C53" s="28" t="s">
        <v>172</v>
      </c>
      <c r="L53" s="21"/>
    </row>
    <row r="54" spans="2:12" ht="16.5" customHeight="1">
      <c r="B54" s="21"/>
      <c r="E54" s="332" t="s">
        <v>173</v>
      </c>
      <c r="F54" s="310"/>
      <c r="G54" s="310"/>
      <c r="H54" s="310"/>
      <c r="L54" s="21"/>
    </row>
    <row r="55" spans="2:12" ht="12" customHeight="1">
      <c r="B55" s="21"/>
      <c r="C55" s="28" t="s">
        <v>174</v>
      </c>
      <c r="L55" s="21"/>
    </row>
    <row r="56" spans="2:12" s="1" customFormat="1" ht="16.5" customHeight="1">
      <c r="B56" s="33"/>
      <c r="E56" s="319" t="s">
        <v>175</v>
      </c>
      <c r="F56" s="334"/>
      <c r="G56" s="334"/>
      <c r="H56" s="334"/>
      <c r="L56" s="33"/>
    </row>
    <row r="57" spans="2:12" s="1" customFormat="1" ht="12" customHeight="1">
      <c r="B57" s="33"/>
      <c r="C57" s="28" t="s">
        <v>176</v>
      </c>
      <c r="L57" s="33"/>
    </row>
    <row r="58" spans="2:12" s="1" customFormat="1" ht="16.5" customHeight="1">
      <c r="B58" s="33"/>
      <c r="E58" s="311" t="str">
        <f>E13</f>
        <v>D - Silnoproud</v>
      </c>
      <c r="F58" s="334"/>
      <c r="G58" s="334"/>
      <c r="H58" s="334"/>
      <c r="L58" s="33"/>
    </row>
    <row r="59" spans="2:12" s="1" customFormat="1" ht="6.95" customHeight="1">
      <c r="B59" s="33"/>
      <c r="L59" s="33"/>
    </row>
    <row r="60" spans="2:12" s="1" customFormat="1" ht="12" customHeight="1">
      <c r="B60" s="33"/>
      <c r="C60" s="28" t="s">
        <v>21</v>
      </c>
      <c r="F60" s="26" t="str">
        <f>F16</f>
        <v>Kladno</v>
      </c>
      <c r="I60" s="28" t="s">
        <v>23</v>
      </c>
      <c r="J60" s="50" t="str">
        <f>IF(J16="","",J16)</f>
        <v>19. 9. 2023</v>
      </c>
      <c r="L60" s="33"/>
    </row>
    <row r="61" spans="2:12" s="1" customFormat="1" ht="6.95" customHeight="1">
      <c r="B61" s="33"/>
      <c r="L61" s="33"/>
    </row>
    <row r="62" spans="2:12" s="1" customFormat="1" ht="40.15" customHeight="1">
      <c r="B62" s="33"/>
      <c r="C62" s="28" t="s">
        <v>25</v>
      </c>
      <c r="F62" s="26" t="str">
        <f>E19</f>
        <v>SOŠ a SOU Kladno, Nám. E. Beneše 2353, Kladno</v>
      </c>
      <c r="I62" s="28" t="s">
        <v>31</v>
      </c>
      <c r="J62" s="31" t="str">
        <f>E25</f>
        <v>Ateliér Civilista s.r.o., Bratronice 241, 273 63</v>
      </c>
      <c r="L62" s="33"/>
    </row>
    <row r="63" spans="2:12" s="1" customFormat="1" ht="15.2" customHeight="1">
      <c r="B63" s="33"/>
      <c r="C63" s="28" t="s">
        <v>29</v>
      </c>
      <c r="F63" s="26" t="str">
        <f>IF(E22="","",E22)</f>
        <v>Vyplň údaj</v>
      </c>
      <c r="I63" s="28" t="s">
        <v>36</v>
      </c>
      <c r="J63" s="31" t="str">
        <f>E28</f>
        <v xml:space="preserve"> </v>
      </c>
      <c r="L63" s="33"/>
    </row>
    <row r="64" spans="2:12" s="1" customFormat="1" ht="10.35" customHeight="1">
      <c r="B64" s="33"/>
      <c r="L64" s="33"/>
    </row>
    <row r="65" spans="2:12" s="1" customFormat="1" ht="29.25" customHeight="1">
      <c r="B65" s="33"/>
      <c r="C65" s="101" t="s">
        <v>179</v>
      </c>
      <c r="D65" s="95"/>
      <c r="E65" s="95"/>
      <c r="F65" s="95"/>
      <c r="G65" s="95"/>
      <c r="H65" s="95"/>
      <c r="I65" s="95"/>
      <c r="J65" s="102" t="s">
        <v>180</v>
      </c>
      <c r="K65" s="95"/>
      <c r="L65" s="33"/>
    </row>
    <row r="66" spans="2:12" s="1" customFormat="1" ht="10.35" customHeight="1">
      <c r="B66" s="33"/>
      <c r="L66" s="33"/>
    </row>
    <row r="67" spans="2:47" s="1" customFormat="1" ht="22.9" customHeight="1">
      <c r="B67" s="33"/>
      <c r="C67" s="103" t="s">
        <v>72</v>
      </c>
      <c r="J67" s="64">
        <f>J95</f>
        <v>0</v>
      </c>
      <c r="L67" s="33"/>
      <c r="AU67" s="18" t="s">
        <v>181</v>
      </c>
    </row>
    <row r="68" spans="2:12" s="8" customFormat="1" ht="24.95" customHeight="1">
      <c r="B68" s="104"/>
      <c r="D68" s="105" t="s">
        <v>666</v>
      </c>
      <c r="E68" s="106"/>
      <c r="F68" s="106"/>
      <c r="G68" s="106"/>
      <c r="H68" s="106"/>
      <c r="I68" s="106"/>
      <c r="J68" s="107">
        <f>J96</f>
        <v>0</v>
      </c>
      <c r="L68" s="104"/>
    </row>
    <row r="69" spans="2:12" s="8" customFormat="1" ht="24.95" customHeight="1">
      <c r="B69" s="104"/>
      <c r="D69" s="105" t="s">
        <v>667</v>
      </c>
      <c r="E69" s="106"/>
      <c r="F69" s="106"/>
      <c r="G69" s="106"/>
      <c r="H69" s="106"/>
      <c r="I69" s="106"/>
      <c r="J69" s="107">
        <f>J105</f>
        <v>0</v>
      </c>
      <c r="L69" s="104"/>
    </row>
    <row r="70" spans="2:12" s="8" customFormat="1" ht="24.95" customHeight="1">
      <c r="B70" s="104"/>
      <c r="D70" s="105" t="s">
        <v>668</v>
      </c>
      <c r="E70" s="106"/>
      <c r="F70" s="106"/>
      <c r="G70" s="106"/>
      <c r="H70" s="106"/>
      <c r="I70" s="106"/>
      <c r="J70" s="107">
        <f>J120</f>
        <v>0</v>
      </c>
      <c r="L70" s="104"/>
    </row>
    <row r="71" spans="2:12" s="8" customFormat="1" ht="24.95" customHeight="1">
      <c r="B71" s="104"/>
      <c r="D71" s="105" t="s">
        <v>669</v>
      </c>
      <c r="E71" s="106"/>
      <c r="F71" s="106"/>
      <c r="G71" s="106"/>
      <c r="H71" s="106"/>
      <c r="I71" s="106"/>
      <c r="J71" s="107">
        <f>J125</f>
        <v>0</v>
      </c>
      <c r="L71" s="104"/>
    </row>
    <row r="72" spans="2:12" s="1" customFormat="1" ht="21.75" customHeight="1">
      <c r="B72" s="33"/>
      <c r="L72" s="33"/>
    </row>
    <row r="73" spans="2:12" s="1" customFormat="1" ht="6.95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33"/>
    </row>
    <row r="77" spans="2:12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3"/>
    </row>
    <row r="78" spans="2:12" s="1" customFormat="1" ht="24.95" customHeight="1">
      <c r="B78" s="33"/>
      <c r="C78" s="22" t="s">
        <v>193</v>
      </c>
      <c r="L78" s="33"/>
    </row>
    <row r="79" spans="2:12" s="1" customFormat="1" ht="6.95" customHeight="1">
      <c r="B79" s="33"/>
      <c r="L79" s="33"/>
    </row>
    <row r="80" spans="2:12" s="1" customFormat="1" ht="12" customHeight="1">
      <c r="B80" s="33"/>
      <c r="C80" s="28" t="s">
        <v>16</v>
      </c>
      <c r="L80" s="33"/>
    </row>
    <row r="81" spans="2:12" s="1" customFormat="1" ht="16.5" customHeight="1">
      <c r="B81" s="33"/>
      <c r="E81" s="332" t="str">
        <f>E7</f>
        <v>Přístavba objektu SOŠ a SOU Kladno</v>
      </c>
      <c r="F81" s="333"/>
      <c r="G81" s="333"/>
      <c r="H81" s="333"/>
      <c r="L81" s="33"/>
    </row>
    <row r="82" spans="2:12" ht="12" customHeight="1">
      <c r="B82" s="21"/>
      <c r="C82" s="28" t="s">
        <v>172</v>
      </c>
      <c r="L82" s="21"/>
    </row>
    <row r="83" spans="2:12" ht="16.5" customHeight="1">
      <c r="B83" s="21"/>
      <c r="E83" s="332" t="s">
        <v>173</v>
      </c>
      <c r="F83" s="310"/>
      <c r="G83" s="310"/>
      <c r="H83" s="310"/>
      <c r="L83" s="21"/>
    </row>
    <row r="84" spans="2:12" ht="12" customHeight="1">
      <c r="B84" s="21"/>
      <c r="C84" s="28" t="s">
        <v>174</v>
      </c>
      <c r="L84" s="21"/>
    </row>
    <row r="85" spans="2:12" s="1" customFormat="1" ht="16.5" customHeight="1">
      <c r="B85" s="33"/>
      <c r="E85" s="319" t="s">
        <v>175</v>
      </c>
      <c r="F85" s="334"/>
      <c r="G85" s="334"/>
      <c r="H85" s="334"/>
      <c r="L85" s="33"/>
    </row>
    <row r="86" spans="2:12" s="1" customFormat="1" ht="12" customHeight="1">
      <c r="B86" s="33"/>
      <c r="C86" s="28" t="s">
        <v>176</v>
      </c>
      <c r="L86" s="33"/>
    </row>
    <row r="87" spans="2:12" s="1" customFormat="1" ht="16.5" customHeight="1">
      <c r="B87" s="33"/>
      <c r="E87" s="311" t="str">
        <f>E13</f>
        <v>D - Silnoproud</v>
      </c>
      <c r="F87" s="334"/>
      <c r="G87" s="334"/>
      <c r="H87" s="334"/>
      <c r="L87" s="33"/>
    </row>
    <row r="88" spans="2:12" s="1" customFormat="1" ht="6.95" customHeight="1">
      <c r="B88" s="33"/>
      <c r="L88" s="33"/>
    </row>
    <row r="89" spans="2:12" s="1" customFormat="1" ht="12" customHeight="1">
      <c r="B89" s="33"/>
      <c r="C89" s="28" t="s">
        <v>21</v>
      </c>
      <c r="F89" s="26" t="str">
        <f>F16</f>
        <v>Kladno</v>
      </c>
      <c r="I89" s="28" t="s">
        <v>23</v>
      </c>
      <c r="J89" s="50" t="str">
        <f>IF(J16="","",J16)</f>
        <v>19. 9. 2023</v>
      </c>
      <c r="L89" s="33"/>
    </row>
    <row r="90" spans="2:12" s="1" customFormat="1" ht="6.95" customHeight="1">
      <c r="B90" s="33"/>
      <c r="L90" s="33"/>
    </row>
    <row r="91" spans="2:12" s="1" customFormat="1" ht="40.15" customHeight="1">
      <c r="B91" s="33"/>
      <c r="C91" s="28" t="s">
        <v>25</v>
      </c>
      <c r="F91" s="26" t="str">
        <f>E19</f>
        <v>SOŠ a SOU Kladno, Nám. E. Beneše 2353, Kladno</v>
      </c>
      <c r="I91" s="28" t="s">
        <v>31</v>
      </c>
      <c r="J91" s="31" t="str">
        <f>E25</f>
        <v>Ateliér Civilista s.r.o., Bratronice 241, 273 63</v>
      </c>
      <c r="L91" s="33"/>
    </row>
    <row r="92" spans="2:12" s="1" customFormat="1" ht="15.2" customHeight="1">
      <c r="B92" s="33"/>
      <c r="C92" s="28" t="s">
        <v>29</v>
      </c>
      <c r="F92" s="26" t="str">
        <f>IF(E22="","",E22)</f>
        <v>Vyplň údaj</v>
      </c>
      <c r="I92" s="28" t="s">
        <v>36</v>
      </c>
      <c r="J92" s="31" t="str">
        <f>E28</f>
        <v xml:space="preserve"> </v>
      </c>
      <c r="L92" s="33"/>
    </row>
    <row r="93" spans="2:12" s="1" customFormat="1" ht="10.35" customHeight="1">
      <c r="B93" s="33"/>
      <c r="L93" s="33"/>
    </row>
    <row r="94" spans="2:20" s="10" customFormat="1" ht="29.25" customHeight="1">
      <c r="B94" s="112"/>
      <c r="C94" s="113" t="s">
        <v>194</v>
      </c>
      <c r="D94" s="114" t="s">
        <v>59</v>
      </c>
      <c r="E94" s="114" t="s">
        <v>55</v>
      </c>
      <c r="F94" s="114" t="s">
        <v>56</v>
      </c>
      <c r="G94" s="114" t="s">
        <v>195</v>
      </c>
      <c r="H94" s="114" t="s">
        <v>196</v>
      </c>
      <c r="I94" s="114" t="s">
        <v>197</v>
      </c>
      <c r="J94" s="114" t="s">
        <v>180</v>
      </c>
      <c r="K94" s="115" t="s">
        <v>198</v>
      </c>
      <c r="L94" s="112"/>
      <c r="M94" s="57" t="s">
        <v>19</v>
      </c>
      <c r="N94" s="58" t="s">
        <v>44</v>
      </c>
      <c r="O94" s="58" t="s">
        <v>199</v>
      </c>
      <c r="P94" s="58" t="s">
        <v>200</v>
      </c>
      <c r="Q94" s="58" t="s">
        <v>201</v>
      </c>
      <c r="R94" s="58" t="s">
        <v>202</v>
      </c>
      <c r="S94" s="58" t="s">
        <v>203</v>
      </c>
      <c r="T94" s="59" t="s">
        <v>204</v>
      </c>
    </row>
    <row r="95" spans="2:63" s="1" customFormat="1" ht="22.9" customHeight="1">
      <c r="B95" s="33"/>
      <c r="C95" s="62" t="s">
        <v>205</v>
      </c>
      <c r="J95" s="116">
        <f>BK95</f>
        <v>0</v>
      </c>
      <c r="L95" s="33"/>
      <c r="M95" s="60"/>
      <c r="N95" s="51"/>
      <c r="O95" s="51"/>
      <c r="P95" s="117">
        <f>P96+P105+P120+P125</f>
        <v>0</v>
      </c>
      <c r="Q95" s="51"/>
      <c r="R95" s="117">
        <f>R96+R105+R120+R125</f>
        <v>0</v>
      </c>
      <c r="S95" s="51"/>
      <c r="T95" s="118">
        <f>T96+T105+T120+T125</f>
        <v>0</v>
      </c>
      <c r="AT95" s="18" t="s">
        <v>73</v>
      </c>
      <c r="AU95" s="18" t="s">
        <v>181</v>
      </c>
      <c r="BK95" s="119">
        <f>BK96+BK105+BK120+BK125</f>
        <v>0</v>
      </c>
    </row>
    <row r="96" spans="2:63" s="11" customFormat="1" ht="25.9" customHeight="1">
      <c r="B96" s="120"/>
      <c r="D96" s="121" t="s">
        <v>73</v>
      </c>
      <c r="E96" s="122" t="s">
        <v>644</v>
      </c>
      <c r="F96" s="122" t="s">
        <v>670</v>
      </c>
      <c r="I96" s="123"/>
      <c r="J96" s="124">
        <f>BK96</f>
        <v>0</v>
      </c>
      <c r="L96" s="120"/>
      <c r="M96" s="125"/>
      <c r="P96" s="126">
        <f>SUM(P97:P104)</f>
        <v>0</v>
      </c>
      <c r="R96" s="126">
        <f>SUM(R97:R104)</f>
        <v>0</v>
      </c>
      <c r="T96" s="127">
        <f>SUM(T97:T104)</f>
        <v>0</v>
      </c>
      <c r="AR96" s="121" t="s">
        <v>80</v>
      </c>
      <c r="AT96" s="128" t="s">
        <v>73</v>
      </c>
      <c r="AU96" s="128" t="s">
        <v>74</v>
      </c>
      <c r="AY96" s="121" t="s">
        <v>208</v>
      </c>
      <c r="BK96" s="129">
        <f>SUM(BK97:BK104)</f>
        <v>0</v>
      </c>
    </row>
    <row r="97" spans="2:65" s="1" customFormat="1" ht="16.5" customHeight="1">
      <c r="B97" s="33"/>
      <c r="C97" s="132" t="s">
        <v>245</v>
      </c>
      <c r="D97" s="132" t="s">
        <v>212</v>
      </c>
      <c r="E97" s="133" t="s">
        <v>671</v>
      </c>
      <c r="F97" s="134" t="s">
        <v>672</v>
      </c>
      <c r="G97" s="135" t="s">
        <v>654</v>
      </c>
      <c r="H97" s="136">
        <v>5</v>
      </c>
      <c r="I97" s="137"/>
      <c r="J97" s="138">
        <f>ROUND(I97*H97,2)</f>
        <v>0</v>
      </c>
      <c r="K97" s="134" t="s">
        <v>19</v>
      </c>
      <c r="L97" s="33"/>
      <c r="M97" s="139" t="s">
        <v>19</v>
      </c>
      <c r="N97" s="140" t="s">
        <v>45</v>
      </c>
      <c r="P97" s="141">
        <f>O97*H97</f>
        <v>0</v>
      </c>
      <c r="Q97" s="141">
        <v>0</v>
      </c>
      <c r="R97" s="141">
        <f>Q97*H97</f>
        <v>0</v>
      </c>
      <c r="S97" s="141">
        <v>0</v>
      </c>
      <c r="T97" s="142">
        <f>S97*H97</f>
        <v>0</v>
      </c>
      <c r="AR97" s="143" t="s">
        <v>112</v>
      </c>
      <c r="AT97" s="143" t="s">
        <v>212</v>
      </c>
      <c r="AU97" s="143" t="s">
        <v>80</v>
      </c>
      <c r="AY97" s="18" t="s">
        <v>208</v>
      </c>
      <c r="BE97" s="144">
        <f>IF(N97="základní",J97,0)</f>
        <v>0</v>
      </c>
      <c r="BF97" s="144">
        <f>IF(N97="snížená",J97,0)</f>
        <v>0</v>
      </c>
      <c r="BG97" s="144">
        <f>IF(N97="zákl. přenesená",J97,0)</f>
        <v>0</v>
      </c>
      <c r="BH97" s="144">
        <f>IF(N97="sníž. přenesená",J97,0)</f>
        <v>0</v>
      </c>
      <c r="BI97" s="144">
        <f>IF(N97="nulová",J97,0)</f>
        <v>0</v>
      </c>
      <c r="BJ97" s="18" t="s">
        <v>80</v>
      </c>
      <c r="BK97" s="144">
        <f>ROUND(I97*H97,2)</f>
        <v>0</v>
      </c>
      <c r="BL97" s="18" t="s">
        <v>112</v>
      </c>
      <c r="BM97" s="143" t="s">
        <v>673</v>
      </c>
    </row>
    <row r="98" spans="2:47" s="1" customFormat="1" ht="12">
      <c r="B98" s="33"/>
      <c r="D98" s="145" t="s">
        <v>218</v>
      </c>
      <c r="F98" s="146" t="s">
        <v>674</v>
      </c>
      <c r="I98" s="147"/>
      <c r="L98" s="33"/>
      <c r="M98" s="148"/>
      <c r="T98" s="54"/>
      <c r="AT98" s="18" t="s">
        <v>218</v>
      </c>
      <c r="AU98" s="18" t="s">
        <v>80</v>
      </c>
    </row>
    <row r="99" spans="2:65" s="1" customFormat="1" ht="16.5" customHeight="1">
      <c r="B99" s="33"/>
      <c r="C99" s="132" t="s">
        <v>273</v>
      </c>
      <c r="D99" s="132" t="s">
        <v>212</v>
      </c>
      <c r="E99" s="133" t="s">
        <v>675</v>
      </c>
      <c r="F99" s="134" t="s">
        <v>676</v>
      </c>
      <c r="G99" s="135" t="s">
        <v>654</v>
      </c>
      <c r="H99" s="136">
        <v>1</v>
      </c>
      <c r="I99" s="137"/>
      <c r="J99" s="138">
        <f>ROUND(I99*H99,2)</f>
        <v>0</v>
      </c>
      <c r="K99" s="134" t="s">
        <v>19</v>
      </c>
      <c r="L99" s="33"/>
      <c r="M99" s="139" t="s">
        <v>19</v>
      </c>
      <c r="N99" s="140" t="s">
        <v>45</v>
      </c>
      <c r="P99" s="141">
        <f>O99*H99</f>
        <v>0</v>
      </c>
      <c r="Q99" s="141">
        <v>0</v>
      </c>
      <c r="R99" s="141">
        <f>Q99*H99</f>
        <v>0</v>
      </c>
      <c r="S99" s="141">
        <v>0</v>
      </c>
      <c r="T99" s="142">
        <f>S99*H99</f>
        <v>0</v>
      </c>
      <c r="AR99" s="143" t="s">
        <v>112</v>
      </c>
      <c r="AT99" s="143" t="s">
        <v>212</v>
      </c>
      <c r="AU99" s="143" t="s">
        <v>80</v>
      </c>
      <c r="AY99" s="18" t="s">
        <v>208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8" t="s">
        <v>80</v>
      </c>
      <c r="BK99" s="144">
        <f>ROUND(I99*H99,2)</f>
        <v>0</v>
      </c>
      <c r="BL99" s="18" t="s">
        <v>112</v>
      </c>
      <c r="BM99" s="143" t="s">
        <v>677</v>
      </c>
    </row>
    <row r="100" spans="2:47" s="1" customFormat="1" ht="12">
      <c r="B100" s="33"/>
      <c r="D100" s="145" t="s">
        <v>218</v>
      </c>
      <c r="F100" s="146" t="s">
        <v>678</v>
      </c>
      <c r="I100" s="147"/>
      <c r="L100" s="33"/>
      <c r="M100" s="148"/>
      <c r="T100" s="54"/>
      <c r="AT100" s="18" t="s">
        <v>218</v>
      </c>
      <c r="AU100" s="18" t="s">
        <v>80</v>
      </c>
    </row>
    <row r="101" spans="2:65" s="1" customFormat="1" ht="16.5" customHeight="1">
      <c r="B101" s="33"/>
      <c r="C101" s="132" t="s">
        <v>679</v>
      </c>
      <c r="D101" s="132" t="s">
        <v>212</v>
      </c>
      <c r="E101" s="133" t="s">
        <v>680</v>
      </c>
      <c r="F101" s="134" t="s">
        <v>681</v>
      </c>
      <c r="G101" s="135" t="s">
        <v>682</v>
      </c>
      <c r="H101" s="136">
        <v>0.05</v>
      </c>
      <c r="I101" s="137"/>
      <c r="J101" s="138">
        <f>ROUND(I101*H101,2)</f>
        <v>0</v>
      </c>
      <c r="K101" s="134" t="s">
        <v>19</v>
      </c>
      <c r="L101" s="33"/>
      <c r="M101" s="139" t="s">
        <v>19</v>
      </c>
      <c r="N101" s="140" t="s">
        <v>45</v>
      </c>
      <c r="P101" s="141">
        <f>O101*H101</f>
        <v>0</v>
      </c>
      <c r="Q101" s="141">
        <v>0</v>
      </c>
      <c r="R101" s="141">
        <f>Q101*H101</f>
        <v>0</v>
      </c>
      <c r="S101" s="141">
        <v>0</v>
      </c>
      <c r="T101" s="142">
        <f>S101*H101</f>
        <v>0</v>
      </c>
      <c r="AR101" s="143" t="s">
        <v>112</v>
      </c>
      <c r="AT101" s="143" t="s">
        <v>212</v>
      </c>
      <c r="AU101" s="143" t="s">
        <v>80</v>
      </c>
      <c r="AY101" s="18" t="s">
        <v>208</v>
      </c>
      <c r="BE101" s="144">
        <f>IF(N101="základní",J101,0)</f>
        <v>0</v>
      </c>
      <c r="BF101" s="144">
        <f>IF(N101="snížená",J101,0)</f>
        <v>0</v>
      </c>
      <c r="BG101" s="144">
        <f>IF(N101="zákl. přenesená",J101,0)</f>
        <v>0</v>
      </c>
      <c r="BH101" s="144">
        <f>IF(N101="sníž. přenesená",J101,0)</f>
        <v>0</v>
      </c>
      <c r="BI101" s="144">
        <f>IF(N101="nulová",J101,0)</f>
        <v>0</v>
      </c>
      <c r="BJ101" s="18" t="s">
        <v>80</v>
      </c>
      <c r="BK101" s="144">
        <f>ROUND(I101*H101,2)</f>
        <v>0</v>
      </c>
      <c r="BL101" s="18" t="s">
        <v>112</v>
      </c>
      <c r="BM101" s="143" t="s">
        <v>683</v>
      </c>
    </row>
    <row r="102" spans="2:47" s="1" customFormat="1" ht="12">
      <c r="B102" s="33"/>
      <c r="D102" s="145" t="s">
        <v>218</v>
      </c>
      <c r="F102" s="146" t="s">
        <v>681</v>
      </c>
      <c r="I102" s="147"/>
      <c r="L102" s="33"/>
      <c r="M102" s="148"/>
      <c r="T102" s="54"/>
      <c r="AT102" s="18" t="s">
        <v>218</v>
      </c>
      <c r="AU102" s="18" t="s">
        <v>80</v>
      </c>
    </row>
    <row r="103" spans="2:65" s="1" customFormat="1" ht="16.5" customHeight="1">
      <c r="B103" s="33"/>
      <c r="C103" s="132" t="s">
        <v>297</v>
      </c>
      <c r="D103" s="132" t="s">
        <v>212</v>
      </c>
      <c r="E103" s="133" t="s">
        <v>684</v>
      </c>
      <c r="F103" s="134" t="s">
        <v>685</v>
      </c>
      <c r="G103" s="135" t="s">
        <v>682</v>
      </c>
      <c r="H103" s="136">
        <v>0.05</v>
      </c>
      <c r="I103" s="137"/>
      <c r="J103" s="138">
        <f>ROUND(I103*H103,2)</f>
        <v>0</v>
      </c>
      <c r="K103" s="134" t="s">
        <v>19</v>
      </c>
      <c r="L103" s="33"/>
      <c r="M103" s="139" t="s">
        <v>19</v>
      </c>
      <c r="N103" s="140" t="s">
        <v>45</v>
      </c>
      <c r="P103" s="141">
        <f>O103*H103</f>
        <v>0</v>
      </c>
      <c r="Q103" s="141">
        <v>0</v>
      </c>
      <c r="R103" s="141">
        <f>Q103*H103</f>
        <v>0</v>
      </c>
      <c r="S103" s="141">
        <v>0</v>
      </c>
      <c r="T103" s="142">
        <f>S103*H103</f>
        <v>0</v>
      </c>
      <c r="AR103" s="143" t="s">
        <v>112</v>
      </c>
      <c r="AT103" s="143" t="s">
        <v>212</v>
      </c>
      <c r="AU103" s="143" t="s">
        <v>80</v>
      </c>
      <c r="AY103" s="18" t="s">
        <v>208</v>
      </c>
      <c r="BE103" s="144">
        <f>IF(N103="základní",J103,0)</f>
        <v>0</v>
      </c>
      <c r="BF103" s="144">
        <f>IF(N103="snížená",J103,0)</f>
        <v>0</v>
      </c>
      <c r="BG103" s="144">
        <f>IF(N103="zákl. přenesená",J103,0)</f>
        <v>0</v>
      </c>
      <c r="BH103" s="144">
        <f>IF(N103="sníž. přenesená",J103,0)</f>
        <v>0</v>
      </c>
      <c r="BI103" s="144">
        <f>IF(N103="nulová",J103,0)</f>
        <v>0</v>
      </c>
      <c r="BJ103" s="18" t="s">
        <v>80</v>
      </c>
      <c r="BK103" s="144">
        <f>ROUND(I103*H103,2)</f>
        <v>0</v>
      </c>
      <c r="BL103" s="18" t="s">
        <v>112</v>
      </c>
      <c r="BM103" s="143" t="s">
        <v>686</v>
      </c>
    </row>
    <row r="104" spans="2:47" s="1" customFormat="1" ht="12">
      <c r="B104" s="33"/>
      <c r="D104" s="145" t="s">
        <v>218</v>
      </c>
      <c r="F104" s="146" t="s">
        <v>685</v>
      </c>
      <c r="I104" s="147"/>
      <c r="L104" s="33"/>
      <c r="M104" s="148"/>
      <c r="T104" s="54"/>
      <c r="AT104" s="18" t="s">
        <v>218</v>
      </c>
      <c r="AU104" s="18" t="s">
        <v>80</v>
      </c>
    </row>
    <row r="105" spans="2:63" s="11" customFormat="1" ht="25.9" customHeight="1">
      <c r="B105" s="120"/>
      <c r="D105" s="121" t="s">
        <v>73</v>
      </c>
      <c r="E105" s="122" t="s">
        <v>687</v>
      </c>
      <c r="F105" s="122" t="s">
        <v>688</v>
      </c>
      <c r="I105" s="123"/>
      <c r="J105" s="124">
        <f>BK105</f>
        <v>0</v>
      </c>
      <c r="L105" s="120"/>
      <c r="M105" s="125"/>
      <c r="P105" s="126">
        <f>SUM(P106:P119)</f>
        <v>0</v>
      </c>
      <c r="R105" s="126">
        <f>SUM(R106:R119)</f>
        <v>0</v>
      </c>
      <c r="T105" s="127">
        <f>SUM(T106:T119)</f>
        <v>0</v>
      </c>
      <c r="AR105" s="121" t="s">
        <v>80</v>
      </c>
      <c r="AT105" s="128" t="s">
        <v>73</v>
      </c>
      <c r="AU105" s="128" t="s">
        <v>74</v>
      </c>
      <c r="AY105" s="121" t="s">
        <v>208</v>
      </c>
      <c r="BK105" s="129">
        <f>SUM(BK106:BK119)</f>
        <v>0</v>
      </c>
    </row>
    <row r="106" spans="2:65" s="1" customFormat="1" ht="16.5" customHeight="1">
      <c r="B106" s="33"/>
      <c r="C106" s="132" t="s">
        <v>580</v>
      </c>
      <c r="D106" s="132" t="s">
        <v>212</v>
      </c>
      <c r="E106" s="133" t="s">
        <v>689</v>
      </c>
      <c r="F106" s="134" t="s">
        <v>690</v>
      </c>
      <c r="G106" s="135" t="s">
        <v>654</v>
      </c>
      <c r="H106" s="136">
        <v>1</v>
      </c>
      <c r="I106" s="137"/>
      <c r="J106" s="138">
        <f>ROUND(I106*H106,2)</f>
        <v>0</v>
      </c>
      <c r="K106" s="134" t="s">
        <v>19</v>
      </c>
      <c r="L106" s="33"/>
      <c r="M106" s="139" t="s">
        <v>19</v>
      </c>
      <c r="N106" s="140" t="s">
        <v>45</v>
      </c>
      <c r="P106" s="141">
        <f>O106*H106</f>
        <v>0</v>
      </c>
      <c r="Q106" s="141">
        <v>0</v>
      </c>
      <c r="R106" s="141">
        <f>Q106*H106</f>
        <v>0</v>
      </c>
      <c r="S106" s="141">
        <v>0</v>
      </c>
      <c r="T106" s="142">
        <f>S106*H106</f>
        <v>0</v>
      </c>
      <c r="AR106" s="143" t="s">
        <v>112</v>
      </c>
      <c r="AT106" s="143" t="s">
        <v>212</v>
      </c>
      <c r="AU106" s="143" t="s">
        <v>80</v>
      </c>
      <c r="AY106" s="18" t="s">
        <v>208</v>
      </c>
      <c r="BE106" s="144">
        <f>IF(N106="základní",J106,0)</f>
        <v>0</v>
      </c>
      <c r="BF106" s="144">
        <f>IF(N106="snížená",J106,0)</f>
        <v>0</v>
      </c>
      <c r="BG106" s="144">
        <f>IF(N106="zákl. přenesená",J106,0)</f>
        <v>0</v>
      </c>
      <c r="BH106" s="144">
        <f>IF(N106="sníž. přenesená",J106,0)</f>
        <v>0</v>
      </c>
      <c r="BI106" s="144">
        <f>IF(N106="nulová",J106,0)</f>
        <v>0</v>
      </c>
      <c r="BJ106" s="18" t="s">
        <v>80</v>
      </c>
      <c r="BK106" s="144">
        <f>ROUND(I106*H106,2)</f>
        <v>0</v>
      </c>
      <c r="BL106" s="18" t="s">
        <v>112</v>
      </c>
      <c r="BM106" s="143" t="s">
        <v>691</v>
      </c>
    </row>
    <row r="107" spans="2:47" s="1" customFormat="1" ht="12">
      <c r="B107" s="33"/>
      <c r="D107" s="145" t="s">
        <v>218</v>
      </c>
      <c r="F107" s="146" t="s">
        <v>690</v>
      </c>
      <c r="I107" s="147"/>
      <c r="L107" s="33"/>
      <c r="M107" s="148"/>
      <c r="T107" s="54"/>
      <c r="AT107" s="18" t="s">
        <v>218</v>
      </c>
      <c r="AU107" s="18" t="s">
        <v>80</v>
      </c>
    </row>
    <row r="108" spans="2:65" s="1" customFormat="1" ht="16.5" customHeight="1">
      <c r="B108" s="33"/>
      <c r="C108" s="132" t="s">
        <v>692</v>
      </c>
      <c r="D108" s="132" t="s">
        <v>212</v>
      </c>
      <c r="E108" s="133" t="s">
        <v>693</v>
      </c>
      <c r="F108" s="134" t="s">
        <v>694</v>
      </c>
      <c r="G108" s="135" t="s">
        <v>654</v>
      </c>
      <c r="H108" s="136">
        <v>1</v>
      </c>
      <c r="I108" s="137"/>
      <c r="J108" s="138">
        <f>ROUND(I108*H108,2)</f>
        <v>0</v>
      </c>
      <c r="K108" s="134" t="s">
        <v>19</v>
      </c>
      <c r="L108" s="33"/>
      <c r="M108" s="139" t="s">
        <v>19</v>
      </c>
      <c r="N108" s="140" t="s">
        <v>45</v>
      </c>
      <c r="P108" s="141">
        <f>O108*H108</f>
        <v>0</v>
      </c>
      <c r="Q108" s="141">
        <v>0</v>
      </c>
      <c r="R108" s="141">
        <f>Q108*H108</f>
        <v>0</v>
      </c>
      <c r="S108" s="141">
        <v>0</v>
      </c>
      <c r="T108" s="142">
        <f>S108*H108</f>
        <v>0</v>
      </c>
      <c r="AR108" s="143" t="s">
        <v>112</v>
      </c>
      <c r="AT108" s="143" t="s">
        <v>212</v>
      </c>
      <c r="AU108" s="143" t="s">
        <v>80</v>
      </c>
      <c r="AY108" s="18" t="s">
        <v>208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8" t="s">
        <v>80</v>
      </c>
      <c r="BK108" s="144">
        <f>ROUND(I108*H108,2)</f>
        <v>0</v>
      </c>
      <c r="BL108" s="18" t="s">
        <v>112</v>
      </c>
      <c r="BM108" s="143" t="s">
        <v>695</v>
      </c>
    </row>
    <row r="109" spans="2:47" s="1" customFormat="1" ht="12">
      <c r="B109" s="33"/>
      <c r="D109" s="145" t="s">
        <v>218</v>
      </c>
      <c r="F109" s="146" t="s">
        <v>694</v>
      </c>
      <c r="I109" s="147"/>
      <c r="L109" s="33"/>
      <c r="M109" s="148"/>
      <c r="T109" s="54"/>
      <c r="AT109" s="18" t="s">
        <v>218</v>
      </c>
      <c r="AU109" s="18" t="s">
        <v>80</v>
      </c>
    </row>
    <row r="110" spans="2:65" s="1" customFormat="1" ht="16.5" customHeight="1">
      <c r="B110" s="33"/>
      <c r="C110" s="132" t="s">
        <v>696</v>
      </c>
      <c r="D110" s="132" t="s">
        <v>212</v>
      </c>
      <c r="E110" s="133" t="s">
        <v>697</v>
      </c>
      <c r="F110" s="134" t="s">
        <v>698</v>
      </c>
      <c r="G110" s="135" t="s">
        <v>654</v>
      </c>
      <c r="H110" s="136">
        <v>14</v>
      </c>
      <c r="I110" s="137"/>
      <c r="J110" s="138">
        <f>ROUND(I110*H110,2)</f>
        <v>0</v>
      </c>
      <c r="K110" s="134" t="s">
        <v>19</v>
      </c>
      <c r="L110" s="33"/>
      <c r="M110" s="139" t="s">
        <v>19</v>
      </c>
      <c r="N110" s="140" t="s">
        <v>45</v>
      </c>
      <c r="P110" s="141">
        <f>O110*H110</f>
        <v>0</v>
      </c>
      <c r="Q110" s="141">
        <v>0</v>
      </c>
      <c r="R110" s="141">
        <f>Q110*H110</f>
        <v>0</v>
      </c>
      <c r="S110" s="141">
        <v>0</v>
      </c>
      <c r="T110" s="142">
        <f>S110*H110</f>
        <v>0</v>
      </c>
      <c r="AR110" s="143" t="s">
        <v>112</v>
      </c>
      <c r="AT110" s="143" t="s">
        <v>212</v>
      </c>
      <c r="AU110" s="143" t="s">
        <v>80</v>
      </c>
      <c r="AY110" s="18" t="s">
        <v>208</v>
      </c>
      <c r="BE110" s="144">
        <f>IF(N110="základní",J110,0)</f>
        <v>0</v>
      </c>
      <c r="BF110" s="144">
        <f>IF(N110="snížená",J110,0)</f>
        <v>0</v>
      </c>
      <c r="BG110" s="144">
        <f>IF(N110="zákl. přenesená",J110,0)</f>
        <v>0</v>
      </c>
      <c r="BH110" s="144">
        <f>IF(N110="sníž. přenesená",J110,0)</f>
        <v>0</v>
      </c>
      <c r="BI110" s="144">
        <f>IF(N110="nulová",J110,0)</f>
        <v>0</v>
      </c>
      <c r="BJ110" s="18" t="s">
        <v>80</v>
      </c>
      <c r="BK110" s="144">
        <f>ROUND(I110*H110,2)</f>
        <v>0</v>
      </c>
      <c r="BL110" s="18" t="s">
        <v>112</v>
      </c>
      <c r="BM110" s="143" t="s">
        <v>699</v>
      </c>
    </row>
    <row r="111" spans="2:47" s="1" customFormat="1" ht="12">
      <c r="B111" s="33"/>
      <c r="D111" s="145" t="s">
        <v>218</v>
      </c>
      <c r="F111" s="146" t="s">
        <v>698</v>
      </c>
      <c r="I111" s="147"/>
      <c r="L111" s="33"/>
      <c r="M111" s="148"/>
      <c r="T111" s="54"/>
      <c r="AT111" s="18" t="s">
        <v>218</v>
      </c>
      <c r="AU111" s="18" t="s">
        <v>80</v>
      </c>
    </row>
    <row r="112" spans="2:65" s="1" customFormat="1" ht="16.5" customHeight="1">
      <c r="B112" s="33"/>
      <c r="C112" s="132" t="s">
        <v>661</v>
      </c>
      <c r="D112" s="132" t="s">
        <v>212</v>
      </c>
      <c r="E112" s="133" t="s">
        <v>700</v>
      </c>
      <c r="F112" s="134" t="s">
        <v>701</v>
      </c>
      <c r="G112" s="135" t="s">
        <v>654</v>
      </c>
      <c r="H112" s="136">
        <v>14</v>
      </c>
      <c r="I112" s="137"/>
      <c r="J112" s="138">
        <f>ROUND(I112*H112,2)</f>
        <v>0</v>
      </c>
      <c r="K112" s="134" t="s">
        <v>19</v>
      </c>
      <c r="L112" s="33"/>
      <c r="M112" s="139" t="s">
        <v>19</v>
      </c>
      <c r="N112" s="140" t="s">
        <v>45</v>
      </c>
      <c r="P112" s="141">
        <f>O112*H112</f>
        <v>0</v>
      </c>
      <c r="Q112" s="141">
        <v>0</v>
      </c>
      <c r="R112" s="141">
        <f>Q112*H112</f>
        <v>0</v>
      </c>
      <c r="S112" s="141">
        <v>0</v>
      </c>
      <c r="T112" s="142">
        <f>S112*H112</f>
        <v>0</v>
      </c>
      <c r="AR112" s="143" t="s">
        <v>112</v>
      </c>
      <c r="AT112" s="143" t="s">
        <v>212</v>
      </c>
      <c r="AU112" s="143" t="s">
        <v>80</v>
      </c>
      <c r="AY112" s="18" t="s">
        <v>208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8" t="s">
        <v>80</v>
      </c>
      <c r="BK112" s="144">
        <f>ROUND(I112*H112,2)</f>
        <v>0</v>
      </c>
      <c r="BL112" s="18" t="s">
        <v>112</v>
      </c>
      <c r="BM112" s="143" t="s">
        <v>702</v>
      </c>
    </row>
    <row r="113" spans="2:47" s="1" customFormat="1" ht="12">
      <c r="B113" s="33"/>
      <c r="D113" s="145" t="s">
        <v>218</v>
      </c>
      <c r="F113" s="146" t="s">
        <v>701</v>
      </c>
      <c r="I113" s="147"/>
      <c r="L113" s="33"/>
      <c r="M113" s="148"/>
      <c r="T113" s="54"/>
      <c r="AT113" s="18" t="s">
        <v>218</v>
      </c>
      <c r="AU113" s="18" t="s">
        <v>80</v>
      </c>
    </row>
    <row r="114" spans="2:65" s="1" customFormat="1" ht="16.5" customHeight="1">
      <c r="B114" s="33"/>
      <c r="C114" s="132" t="s">
        <v>594</v>
      </c>
      <c r="D114" s="132" t="s">
        <v>212</v>
      </c>
      <c r="E114" s="133" t="s">
        <v>703</v>
      </c>
      <c r="F114" s="134" t="s">
        <v>704</v>
      </c>
      <c r="G114" s="135" t="s">
        <v>654</v>
      </c>
      <c r="H114" s="136">
        <v>15</v>
      </c>
      <c r="I114" s="137"/>
      <c r="J114" s="138">
        <f>ROUND(I114*H114,2)</f>
        <v>0</v>
      </c>
      <c r="K114" s="134" t="s">
        <v>19</v>
      </c>
      <c r="L114" s="33"/>
      <c r="M114" s="139" t="s">
        <v>19</v>
      </c>
      <c r="N114" s="140" t="s">
        <v>45</v>
      </c>
      <c r="P114" s="141">
        <f>O114*H114</f>
        <v>0</v>
      </c>
      <c r="Q114" s="141">
        <v>0</v>
      </c>
      <c r="R114" s="141">
        <f>Q114*H114</f>
        <v>0</v>
      </c>
      <c r="S114" s="141">
        <v>0</v>
      </c>
      <c r="T114" s="142">
        <f>S114*H114</f>
        <v>0</v>
      </c>
      <c r="AR114" s="143" t="s">
        <v>112</v>
      </c>
      <c r="AT114" s="143" t="s">
        <v>212</v>
      </c>
      <c r="AU114" s="143" t="s">
        <v>80</v>
      </c>
      <c r="AY114" s="18" t="s">
        <v>208</v>
      </c>
      <c r="BE114" s="144">
        <f>IF(N114="základní",J114,0)</f>
        <v>0</v>
      </c>
      <c r="BF114" s="144">
        <f>IF(N114="snížená",J114,0)</f>
        <v>0</v>
      </c>
      <c r="BG114" s="144">
        <f>IF(N114="zákl. přenesená",J114,0)</f>
        <v>0</v>
      </c>
      <c r="BH114" s="144">
        <f>IF(N114="sníž. přenesená",J114,0)</f>
        <v>0</v>
      </c>
      <c r="BI114" s="144">
        <f>IF(N114="nulová",J114,0)</f>
        <v>0</v>
      </c>
      <c r="BJ114" s="18" t="s">
        <v>80</v>
      </c>
      <c r="BK114" s="144">
        <f>ROUND(I114*H114,2)</f>
        <v>0</v>
      </c>
      <c r="BL114" s="18" t="s">
        <v>112</v>
      </c>
      <c r="BM114" s="143" t="s">
        <v>705</v>
      </c>
    </row>
    <row r="115" spans="2:47" s="1" customFormat="1" ht="12">
      <c r="B115" s="33"/>
      <c r="D115" s="145" t="s">
        <v>218</v>
      </c>
      <c r="F115" s="146" t="s">
        <v>704</v>
      </c>
      <c r="I115" s="147"/>
      <c r="L115" s="33"/>
      <c r="M115" s="148"/>
      <c r="T115" s="54"/>
      <c r="AT115" s="18" t="s">
        <v>218</v>
      </c>
      <c r="AU115" s="18" t="s">
        <v>80</v>
      </c>
    </row>
    <row r="116" spans="2:65" s="1" customFormat="1" ht="16.5" customHeight="1">
      <c r="B116" s="33"/>
      <c r="C116" s="132" t="s">
        <v>227</v>
      </c>
      <c r="D116" s="132" t="s">
        <v>212</v>
      </c>
      <c r="E116" s="133" t="s">
        <v>706</v>
      </c>
      <c r="F116" s="134" t="s">
        <v>707</v>
      </c>
      <c r="G116" s="135" t="s">
        <v>236</v>
      </c>
      <c r="H116" s="136">
        <v>10</v>
      </c>
      <c r="I116" s="137"/>
      <c r="J116" s="138">
        <f>ROUND(I116*H116,2)</f>
        <v>0</v>
      </c>
      <c r="K116" s="134" t="s">
        <v>19</v>
      </c>
      <c r="L116" s="33"/>
      <c r="M116" s="139" t="s">
        <v>19</v>
      </c>
      <c r="N116" s="140" t="s">
        <v>45</v>
      </c>
      <c r="P116" s="141">
        <f>O116*H116</f>
        <v>0</v>
      </c>
      <c r="Q116" s="141">
        <v>0</v>
      </c>
      <c r="R116" s="141">
        <f>Q116*H116</f>
        <v>0</v>
      </c>
      <c r="S116" s="141">
        <v>0</v>
      </c>
      <c r="T116" s="142">
        <f>S116*H116</f>
        <v>0</v>
      </c>
      <c r="AR116" s="143" t="s">
        <v>112</v>
      </c>
      <c r="AT116" s="143" t="s">
        <v>212</v>
      </c>
      <c r="AU116" s="143" t="s">
        <v>80</v>
      </c>
      <c r="AY116" s="18" t="s">
        <v>208</v>
      </c>
      <c r="BE116" s="144">
        <f>IF(N116="základní",J116,0)</f>
        <v>0</v>
      </c>
      <c r="BF116" s="144">
        <f>IF(N116="snížená",J116,0)</f>
        <v>0</v>
      </c>
      <c r="BG116" s="144">
        <f>IF(N116="zákl. přenesená",J116,0)</f>
        <v>0</v>
      </c>
      <c r="BH116" s="144">
        <f>IF(N116="sníž. přenesená",J116,0)</f>
        <v>0</v>
      </c>
      <c r="BI116" s="144">
        <f>IF(N116="nulová",J116,0)</f>
        <v>0</v>
      </c>
      <c r="BJ116" s="18" t="s">
        <v>80</v>
      </c>
      <c r="BK116" s="144">
        <f>ROUND(I116*H116,2)</f>
        <v>0</v>
      </c>
      <c r="BL116" s="18" t="s">
        <v>112</v>
      </c>
      <c r="BM116" s="143" t="s">
        <v>708</v>
      </c>
    </row>
    <row r="117" spans="2:47" s="1" customFormat="1" ht="12">
      <c r="B117" s="33"/>
      <c r="D117" s="145" t="s">
        <v>218</v>
      </c>
      <c r="F117" s="146" t="s">
        <v>707</v>
      </c>
      <c r="I117" s="147"/>
      <c r="L117" s="33"/>
      <c r="M117" s="148"/>
      <c r="T117" s="54"/>
      <c r="AT117" s="18" t="s">
        <v>218</v>
      </c>
      <c r="AU117" s="18" t="s">
        <v>80</v>
      </c>
    </row>
    <row r="118" spans="2:65" s="1" customFormat="1" ht="16.5" customHeight="1">
      <c r="B118" s="33"/>
      <c r="C118" s="132" t="s">
        <v>624</v>
      </c>
      <c r="D118" s="132" t="s">
        <v>212</v>
      </c>
      <c r="E118" s="133" t="s">
        <v>709</v>
      </c>
      <c r="F118" s="134" t="s">
        <v>710</v>
      </c>
      <c r="G118" s="135" t="s">
        <v>682</v>
      </c>
      <c r="H118" s="136">
        <v>0.05</v>
      </c>
      <c r="I118" s="137"/>
      <c r="J118" s="138">
        <f>ROUND(I118*H118,2)</f>
        <v>0</v>
      </c>
      <c r="K118" s="134" t="s">
        <v>19</v>
      </c>
      <c r="L118" s="33"/>
      <c r="M118" s="139" t="s">
        <v>19</v>
      </c>
      <c r="N118" s="140" t="s">
        <v>45</v>
      </c>
      <c r="P118" s="141">
        <f>O118*H118</f>
        <v>0</v>
      </c>
      <c r="Q118" s="141">
        <v>0</v>
      </c>
      <c r="R118" s="141">
        <f>Q118*H118</f>
        <v>0</v>
      </c>
      <c r="S118" s="141">
        <v>0</v>
      </c>
      <c r="T118" s="142">
        <f>S118*H118</f>
        <v>0</v>
      </c>
      <c r="AR118" s="143" t="s">
        <v>112</v>
      </c>
      <c r="AT118" s="143" t="s">
        <v>212</v>
      </c>
      <c r="AU118" s="143" t="s">
        <v>80</v>
      </c>
      <c r="AY118" s="18" t="s">
        <v>208</v>
      </c>
      <c r="BE118" s="144">
        <f>IF(N118="základní",J118,0)</f>
        <v>0</v>
      </c>
      <c r="BF118" s="144">
        <f>IF(N118="snížená",J118,0)</f>
        <v>0</v>
      </c>
      <c r="BG118" s="144">
        <f>IF(N118="zákl. přenesená",J118,0)</f>
        <v>0</v>
      </c>
      <c r="BH118" s="144">
        <f>IF(N118="sníž. přenesená",J118,0)</f>
        <v>0</v>
      </c>
      <c r="BI118" s="144">
        <f>IF(N118="nulová",J118,0)</f>
        <v>0</v>
      </c>
      <c r="BJ118" s="18" t="s">
        <v>80</v>
      </c>
      <c r="BK118" s="144">
        <f>ROUND(I118*H118,2)</f>
        <v>0</v>
      </c>
      <c r="BL118" s="18" t="s">
        <v>112</v>
      </c>
      <c r="BM118" s="143" t="s">
        <v>711</v>
      </c>
    </row>
    <row r="119" spans="2:47" s="1" customFormat="1" ht="12">
      <c r="B119" s="33"/>
      <c r="D119" s="145" t="s">
        <v>218</v>
      </c>
      <c r="F119" s="146" t="s">
        <v>710</v>
      </c>
      <c r="I119" s="147"/>
      <c r="L119" s="33"/>
      <c r="M119" s="148"/>
      <c r="T119" s="54"/>
      <c r="AT119" s="18" t="s">
        <v>218</v>
      </c>
      <c r="AU119" s="18" t="s">
        <v>80</v>
      </c>
    </row>
    <row r="120" spans="2:63" s="11" customFormat="1" ht="25.9" customHeight="1">
      <c r="B120" s="120"/>
      <c r="D120" s="121" t="s">
        <v>73</v>
      </c>
      <c r="E120" s="122" t="s">
        <v>655</v>
      </c>
      <c r="F120" s="122" t="s">
        <v>712</v>
      </c>
      <c r="I120" s="123"/>
      <c r="J120" s="124">
        <f>BK120</f>
        <v>0</v>
      </c>
      <c r="L120" s="120"/>
      <c r="M120" s="125"/>
      <c r="P120" s="126">
        <f>SUM(P121:P124)</f>
        <v>0</v>
      </c>
      <c r="R120" s="126">
        <f>SUM(R121:R124)</f>
        <v>0</v>
      </c>
      <c r="T120" s="127">
        <f>SUM(T121:T124)</f>
        <v>0</v>
      </c>
      <c r="AR120" s="121" t="s">
        <v>80</v>
      </c>
      <c r="AT120" s="128" t="s">
        <v>73</v>
      </c>
      <c r="AU120" s="128" t="s">
        <v>74</v>
      </c>
      <c r="AY120" s="121" t="s">
        <v>208</v>
      </c>
      <c r="BK120" s="129">
        <f>SUM(BK121:BK124)</f>
        <v>0</v>
      </c>
    </row>
    <row r="121" spans="2:65" s="1" customFormat="1" ht="16.5" customHeight="1">
      <c r="B121" s="33"/>
      <c r="C121" s="132" t="s">
        <v>713</v>
      </c>
      <c r="D121" s="132" t="s">
        <v>212</v>
      </c>
      <c r="E121" s="133" t="s">
        <v>714</v>
      </c>
      <c r="F121" s="134" t="s">
        <v>715</v>
      </c>
      <c r="G121" s="135" t="s">
        <v>654</v>
      </c>
      <c r="H121" s="136">
        <v>8</v>
      </c>
      <c r="I121" s="137"/>
      <c r="J121" s="138">
        <f>ROUND(I121*H121,2)</f>
        <v>0</v>
      </c>
      <c r="K121" s="134" t="s">
        <v>19</v>
      </c>
      <c r="L121" s="33"/>
      <c r="M121" s="139" t="s">
        <v>19</v>
      </c>
      <c r="N121" s="140" t="s">
        <v>45</v>
      </c>
      <c r="P121" s="141">
        <f>O121*H121</f>
        <v>0</v>
      </c>
      <c r="Q121" s="141">
        <v>0</v>
      </c>
      <c r="R121" s="141">
        <f>Q121*H121</f>
        <v>0</v>
      </c>
      <c r="S121" s="141">
        <v>0</v>
      </c>
      <c r="T121" s="142">
        <f>S121*H121</f>
        <v>0</v>
      </c>
      <c r="AR121" s="143" t="s">
        <v>112</v>
      </c>
      <c r="AT121" s="143" t="s">
        <v>212</v>
      </c>
      <c r="AU121" s="143" t="s">
        <v>80</v>
      </c>
      <c r="AY121" s="18" t="s">
        <v>208</v>
      </c>
      <c r="BE121" s="144">
        <f>IF(N121="základní",J121,0)</f>
        <v>0</v>
      </c>
      <c r="BF121" s="144">
        <f>IF(N121="snížená",J121,0)</f>
        <v>0</v>
      </c>
      <c r="BG121" s="144">
        <f>IF(N121="zákl. přenesená",J121,0)</f>
        <v>0</v>
      </c>
      <c r="BH121" s="144">
        <f>IF(N121="sníž. přenesená",J121,0)</f>
        <v>0</v>
      </c>
      <c r="BI121" s="144">
        <f>IF(N121="nulová",J121,0)</f>
        <v>0</v>
      </c>
      <c r="BJ121" s="18" t="s">
        <v>80</v>
      </c>
      <c r="BK121" s="144">
        <f>ROUND(I121*H121,2)</f>
        <v>0</v>
      </c>
      <c r="BL121" s="18" t="s">
        <v>112</v>
      </c>
      <c r="BM121" s="143" t="s">
        <v>716</v>
      </c>
    </row>
    <row r="122" spans="2:47" s="1" customFormat="1" ht="12">
      <c r="B122" s="33"/>
      <c r="D122" s="145" t="s">
        <v>218</v>
      </c>
      <c r="F122" s="146" t="s">
        <v>717</v>
      </c>
      <c r="I122" s="147"/>
      <c r="L122" s="33"/>
      <c r="M122" s="148"/>
      <c r="T122" s="54"/>
      <c r="AT122" s="18" t="s">
        <v>218</v>
      </c>
      <c r="AU122" s="18" t="s">
        <v>80</v>
      </c>
    </row>
    <row r="123" spans="2:65" s="1" customFormat="1" ht="16.5" customHeight="1">
      <c r="B123" s="33"/>
      <c r="C123" s="132" t="s">
        <v>718</v>
      </c>
      <c r="D123" s="132" t="s">
        <v>212</v>
      </c>
      <c r="E123" s="133" t="s">
        <v>719</v>
      </c>
      <c r="F123" s="134" t="s">
        <v>710</v>
      </c>
      <c r="G123" s="135" t="s">
        <v>682</v>
      </c>
      <c r="H123" s="136">
        <v>0.05</v>
      </c>
      <c r="I123" s="137"/>
      <c r="J123" s="138">
        <f>ROUND(I123*H123,2)</f>
        <v>0</v>
      </c>
      <c r="K123" s="134" t="s">
        <v>19</v>
      </c>
      <c r="L123" s="33"/>
      <c r="M123" s="139" t="s">
        <v>19</v>
      </c>
      <c r="N123" s="140" t="s">
        <v>45</v>
      </c>
      <c r="P123" s="141">
        <f>O123*H123</f>
        <v>0</v>
      </c>
      <c r="Q123" s="141">
        <v>0</v>
      </c>
      <c r="R123" s="141">
        <f>Q123*H123</f>
        <v>0</v>
      </c>
      <c r="S123" s="141">
        <v>0</v>
      </c>
      <c r="T123" s="142">
        <f>S123*H123</f>
        <v>0</v>
      </c>
      <c r="AR123" s="143" t="s">
        <v>112</v>
      </c>
      <c r="AT123" s="143" t="s">
        <v>212</v>
      </c>
      <c r="AU123" s="143" t="s">
        <v>80</v>
      </c>
      <c r="AY123" s="18" t="s">
        <v>208</v>
      </c>
      <c r="BE123" s="144">
        <f>IF(N123="základní",J123,0)</f>
        <v>0</v>
      </c>
      <c r="BF123" s="144">
        <f>IF(N123="snížená",J123,0)</f>
        <v>0</v>
      </c>
      <c r="BG123" s="144">
        <f>IF(N123="zákl. přenesená",J123,0)</f>
        <v>0</v>
      </c>
      <c r="BH123" s="144">
        <f>IF(N123="sníž. přenesená",J123,0)</f>
        <v>0</v>
      </c>
      <c r="BI123" s="144">
        <f>IF(N123="nulová",J123,0)</f>
        <v>0</v>
      </c>
      <c r="BJ123" s="18" t="s">
        <v>80</v>
      </c>
      <c r="BK123" s="144">
        <f>ROUND(I123*H123,2)</f>
        <v>0</v>
      </c>
      <c r="BL123" s="18" t="s">
        <v>112</v>
      </c>
      <c r="BM123" s="143" t="s">
        <v>720</v>
      </c>
    </row>
    <row r="124" spans="2:47" s="1" customFormat="1" ht="12">
      <c r="B124" s="33"/>
      <c r="D124" s="145" t="s">
        <v>218</v>
      </c>
      <c r="F124" s="146" t="s">
        <v>710</v>
      </c>
      <c r="I124" s="147"/>
      <c r="L124" s="33"/>
      <c r="M124" s="148"/>
      <c r="T124" s="54"/>
      <c r="AT124" s="18" t="s">
        <v>218</v>
      </c>
      <c r="AU124" s="18" t="s">
        <v>80</v>
      </c>
    </row>
    <row r="125" spans="2:63" s="11" customFormat="1" ht="25.9" customHeight="1">
      <c r="B125" s="120"/>
      <c r="D125" s="121" t="s">
        <v>73</v>
      </c>
      <c r="E125" s="122" t="s">
        <v>721</v>
      </c>
      <c r="F125" s="122" t="s">
        <v>722</v>
      </c>
      <c r="I125" s="123"/>
      <c r="J125" s="124">
        <f>BK125</f>
        <v>0</v>
      </c>
      <c r="L125" s="120"/>
      <c r="M125" s="125"/>
      <c r="P125" s="126">
        <f>SUM(P126:P131)</f>
        <v>0</v>
      </c>
      <c r="R125" s="126">
        <f>SUM(R126:R131)</f>
        <v>0</v>
      </c>
      <c r="T125" s="127">
        <f>SUM(T126:T131)</f>
        <v>0</v>
      </c>
      <c r="AR125" s="121" t="s">
        <v>80</v>
      </c>
      <c r="AT125" s="128" t="s">
        <v>73</v>
      </c>
      <c r="AU125" s="128" t="s">
        <v>74</v>
      </c>
      <c r="AY125" s="121" t="s">
        <v>208</v>
      </c>
      <c r="BK125" s="129">
        <f>SUM(BK126:BK131)</f>
        <v>0</v>
      </c>
    </row>
    <row r="126" spans="2:65" s="1" customFormat="1" ht="16.5" customHeight="1">
      <c r="B126" s="33"/>
      <c r="C126" s="132" t="s">
        <v>260</v>
      </c>
      <c r="D126" s="132" t="s">
        <v>212</v>
      </c>
      <c r="E126" s="133" t="s">
        <v>723</v>
      </c>
      <c r="F126" s="134" t="s">
        <v>724</v>
      </c>
      <c r="G126" s="135" t="s">
        <v>236</v>
      </c>
      <c r="H126" s="136">
        <v>55</v>
      </c>
      <c r="I126" s="137"/>
      <c r="J126" s="138">
        <f>ROUND(I126*H126,2)</f>
        <v>0</v>
      </c>
      <c r="K126" s="134" t="s">
        <v>19</v>
      </c>
      <c r="L126" s="33"/>
      <c r="M126" s="139" t="s">
        <v>19</v>
      </c>
      <c r="N126" s="140" t="s">
        <v>45</v>
      </c>
      <c r="P126" s="141">
        <f>O126*H126</f>
        <v>0</v>
      </c>
      <c r="Q126" s="141">
        <v>0</v>
      </c>
      <c r="R126" s="141">
        <f>Q126*H126</f>
        <v>0</v>
      </c>
      <c r="S126" s="141">
        <v>0</v>
      </c>
      <c r="T126" s="142">
        <f>S126*H126</f>
        <v>0</v>
      </c>
      <c r="AR126" s="143" t="s">
        <v>112</v>
      </c>
      <c r="AT126" s="143" t="s">
        <v>212</v>
      </c>
      <c r="AU126" s="143" t="s">
        <v>80</v>
      </c>
      <c r="AY126" s="18" t="s">
        <v>208</v>
      </c>
      <c r="BE126" s="144">
        <f>IF(N126="základní",J126,0)</f>
        <v>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8" t="s">
        <v>80</v>
      </c>
      <c r="BK126" s="144">
        <f>ROUND(I126*H126,2)</f>
        <v>0</v>
      </c>
      <c r="BL126" s="18" t="s">
        <v>112</v>
      </c>
      <c r="BM126" s="143" t="s">
        <v>725</v>
      </c>
    </row>
    <row r="127" spans="2:47" s="1" customFormat="1" ht="12">
      <c r="B127" s="33"/>
      <c r="D127" s="145" t="s">
        <v>218</v>
      </c>
      <c r="F127" s="146" t="s">
        <v>724</v>
      </c>
      <c r="I127" s="147"/>
      <c r="L127" s="33"/>
      <c r="M127" s="148"/>
      <c r="T127" s="54"/>
      <c r="AT127" s="18" t="s">
        <v>218</v>
      </c>
      <c r="AU127" s="18" t="s">
        <v>80</v>
      </c>
    </row>
    <row r="128" spans="2:65" s="1" customFormat="1" ht="16.5" customHeight="1">
      <c r="B128" s="33"/>
      <c r="C128" s="132" t="s">
        <v>726</v>
      </c>
      <c r="D128" s="132" t="s">
        <v>212</v>
      </c>
      <c r="E128" s="133" t="s">
        <v>727</v>
      </c>
      <c r="F128" s="134" t="s">
        <v>710</v>
      </c>
      <c r="G128" s="135" t="s">
        <v>682</v>
      </c>
      <c r="H128" s="136">
        <v>0.05</v>
      </c>
      <c r="I128" s="137"/>
      <c r="J128" s="138">
        <f>ROUND(I128*H128,2)</f>
        <v>0</v>
      </c>
      <c r="K128" s="134" t="s">
        <v>19</v>
      </c>
      <c r="L128" s="33"/>
      <c r="M128" s="139" t="s">
        <v>19</v>
      </c>
      <c r="N128" s="140" t="s">
        <v>45</v>
      </c>
      <c r="P128" s="141">
        <f>O128*H128</f>
        <v>0</v>
      </c>
      <c r="Q128" s="141">
        <v>0</v>
      </c>
      <c r="R128" s="141">
        <f>Q128*H128</f>
        <v>0</v>
      </c>
      <c r="S128" s="141">
        <v>0</v>
      </c>
      <c r="T128" s="142">
        <f>S128*H128</f>
        <v>0</v>
      </c>
      <c r="AR128" s="143" t="s">
        <v>112</v>
      </c>
      <c r="AT128" s="143" t="s">
        <v>212</v>
      </c>
      <c r="AU128" s="143" t="s">
        <v>80</v>
      </c>
      <c r="AY128" s="18" t="s">
        <v>208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8" t="s">
        <v>80</v>
      </c>
      <c r="BK128" s="144">
        <f>ROUND(I128*H128,2)</f>
        <v>0</v>
      </c>
      <c r="BL128" s="18" t="s">
        <v>112</v>
      </c>
      <c r="BM128" s="143" t="s">
        <v>728</v>
      </c>
    </row>
    <row r="129" spans="2:47" s="1" customFormat="1" ht="12">
      <c r="B129" s="33"/>
      <c r="D129" s="145" t="s">
        <v>218</v>
      </c>
      <c r="F129" s="146" t="s">
        <v>710</v>
      </c>
      <c r="I129" s="147"/>
      <c r="L129" s="33"/>
      <c r="M129" s="148"/>
      <c r="T129" s="54"/>
      <c r="AT129" s="18" t="s">
        <v>218</v>
      </c>
      <c r="AU129" s="18" t="s">
        <v>80</v>
      </c>
    </row>
    <row r="130" spans="2:65" s="1" customFormat="1" ht="16.5" customHeight="1">
      <c r="B130" s="33"/>
      <c r="C130" s="132" t="s">
        <v>729</v>
      </c>
      <c r="D130" s="132" t="s">
        <v>212</v>
      </c>
      <c r="E130" s="133" t="s">
        <v>730</v>
      </c>
      <c r="F130" s="134" t="s">
        <v>731</v>
      </c>
      <c r="G130" s="135" t="s">
        <v>682</v>
      </c>
      <c r="H130" s="136">
        <v>0.005</v>
      </c>
      <c r="I130" s="137"/>
      <c r="J130" s="138">
        <f>ROUND(I130*H130,2)</f>
        <v>0</v>
      </c>
      <c r="K130" s="134" t="s">
        <v>19</v>
      </c>
      <c r="L130" s="33"/>
      <c r="M130" s="139" t="s">
        <v>19</v>
      </c>
      <c r="N130" s="140" t="s">
        <v>45</v>
      </c>
      <c r="P130" s="141">
        <f>O130*H130</f>
        <v>0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AR130" s="143" t="s">
        <v>112</v>
      </c>
      <c r="AT130" s="143" t="s">
        <v>212</v>
      </c>
      <c r="AU130" s="143" t="s">
        <v>80</v>
      </c>
      <c r="AY130" s="18" t="s">
        <v>208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8" t="s">
        <v>80</v>
      </c>
      <c r="BK130" s="144">
        <f>ROUND(I130*H130,2)</f>
        <v>0</v>
      </c>
      <c r="BL130" s="18" t="s">
        <v>112</v>
      </c>
      <c r="BM130" s="143" t="s">
        <v>732</v>
      </c>
    </row>
    <row r="131" spans="2:47" s="1" customFormat="1" ht="12">
      <c r="B131" s="33"/>
      <c r="D131" s="145" t="s">
        <v>218</v>
      </c>
      <c r="F131" s="146" t="s">
        <v>731</v>
      </c>
      <c r="I131" s="147"/>
      <c r="L131" s="33"/>
      <c r="M131" s="182"/>
      <c r="N131" s="183"/>
      <c r="O131" s="183"/>
      <c r="P131" s="183"/>
      <c r="Q131" s="183"/>
      <c r="R131" s="183"/>
      <c r="S131" s="183"/>
      <c r="T131" s="184"/>
      <c r="AT131" s="18" t="s">
        <v>218</v>
      </c>
      <c r="AU131" s="18" t="s">
        <v>80</v>
      </c>
    </row>
    <row r="132" spans="2:12" s="1" customFormat="1" ht="6.95" customHeight="1"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33"/>
    </row>
  </sheetData>
  <sheetProtection algorithmName="SHA-512" hashValue="g+R2X+4h2lXSZbaEfaNBAdFeHUInAkrferViMRYDsU157l8A8Qm+JecZdANe0/wub3plBG1N2YfP/gVlqSiQkQ==" saltValue="lSf+TrcTfP6bLj2jyaMu9fsiVKr+pBmuZVQo29GehPJ059s0t7bIE5A6CYv9adFXeXa75wTBFfvt5xEHCUCaSg==" spinCount="100000" sheet="1" objects="1" scenarios="1" formatColumns="0" formatRows="0" autoFilter="0"/>
  <autoFilter ref="C94:K131"/>
  <mergeCells count="15">
    <mergeCell ref="E81:H81"/>
    <mergeCell ref="E85:H85"/>
    <mergeCell ref="E83:H83"/>
    <mergeCell ref="E87:H87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8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104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171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2" t="str">
        <f>'Rekapitulace stavby'!K6</f>
        <v>Přístavba objektu SOŠ a SOU Kladno</v>
      </c>
      <c r="F7" s="333"/>
      <c r="G7" s="333"/>
      <c r="H7" s="333"/>
      <c r="L7" s="21"/>
    </row>
    <row r="8" spans="2:12" ht="12" customHeight="1">
      <c r="B8" s="21"/>
      <c r="D8" s="28" t="s">
        <v>172</v>
      </c>
      <c r="L8" s="21"/>
    </row>
    <row r="9" spans="2:12" s="1" customFormat="1" ht="16.5" customHeight="1">
      <c r="B9" s="33"/>
      <c r="E9" s="332" t="s">
        <v>733</v>
      </c>
      <c r="F9" s="334"/>
      <c r="G9" s="334"/>
      <c r="H9" s="334"/>
      <c r="L9" s="33"/>
    </row>
    <row r="10" spans="2:12" s="1" customFormat="1" ht="12" customHeight="1">
      <c r="B10" s="33"/>
      <c r="D10" s="28" t="s">
        <v>174</v>
      </c>
      <c r="L10" s="33"/>
    </row>
    <row r="11" spans="2:12" s="1" customFormat="1" ht="16.5" customHeight="1">
      <c r="B11" s="33"/>
      <c r="E11" s="311" t="s">
        <v>734</v>
      </c>
      <c r="F11" s="334"/>
      <c r="G11" s="334"/>
      <c r="H11" s="334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19. 9. 2023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19</v>
      </c>
      <c r="L16" s="33"/>
    </row>
    <row r="17" spans="2:12" s="1" customFormat="1" ht="18" customHeight="1">
      <c r="B17" s="33"/>
      <c r="E17" s="26" t="s">
        <v>27</v>
      </c>
      <c r="I17" s="28" t="s">
        <v>28</v>
      </c>
      <c r="J17" s="26" t="s">
        <v>19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29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35" t="str">
        <f>'Rekapitulace stavby'!E14</f>
        <v>Vyplň údaj</v>
      </c>
      <c r="F20" s="324"/>
      <c r="G20" s="324"/>
      <c r="H20" s="324"/>
      <c r="I20" s="28" t="s">
        <v>28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31</v>
      </c>
      <c r="I22" s="28" t="s">
        <v>26</v>
      </c>
      <c r="J22" s="26" t="s">
        <v>32</v>
      </c>
      <c r="L22" s="33"/>
    </row>
    <row r="23" spans="2:12" s="1" customFormat="1" ht="18" customHeight="1">
      <c r="B23" s="33"/>
      <c r="E23" s="26" t="s">
        <v>33</v>
      </c>
      <c r="I23" s="28" t="s">
        <v>28</v>
      </c>
      <c r="J23" s="26" t="s">
        <v>34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36</v>
      </c>
      <c r="I25" s="28" t="s">
        <v>26</v>
      </c>
      <c r="J25" s="26" t="s">
        <v>19</v>
      </c>
      <c r="L25" s="33"/>
    </row>
    <row r="26" spans="2:12" s="1" customFormat="1" ht="18" customHeight="1">
      <c r="B26" s="33"/>
      <c r="E26" s="26" t="s">
        <v>37</v>
      </c>
      <c r="I26" s="28" t="s">
        <v>28</v>
      </c>
      <c r="J26" s="26" t="s">
        <v>19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38</v>
      </c>
      <c r="L28" s="33"/>
    </row>
    <row r="29" spans="2:12" s="7" customFormat="1" ht="143.25" customHeight="1">
      <c r="B29" s="92"/>
      <c r="E29" s="328" t="s">
        <v>39</v>
      </c>
      <c r="F29" s="328"/>
      <c r="G29" s="328"/>
      <c r="H29" s="328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40</v>
      </c>
      <c r="J32" s="64">
        <f>ROUND(J94,2)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42</v>
      </c>
      <c r="I34" s="36" t="s">
        <v>41</v>
      </c>
      <c r="J34" s="36" t="s">
        <v>43</v>
      </c>
      <c r="L34" s="33"/>
    </row>
    <row r="35" spans="2:12" s="1" customFormat="1" ht="14.45" customHeight="1">
      <c r="B35" s="33"/>
      <c r="D35" s="53" t="s">
        <v>44</v>
      </c>
      <c r="E35" s="28" t="s">
        <v>45</v>
      </c>
      <c r="F35" s="83">
        <f>ROUND((SUM(BE94:BE179)),2)</f>
        <v>0</v>
      </c>
      <c r="I35" s="94">
        <v>0.21</v>
      </c>
      <c r="J35" s="83">
        <f>ROUND(((SUM(BE94:BE179))*I35),2)</f>
        <v>0</v>
      </c>
      <c r="L35" s="33"/>
    </row>
    <row r="36" spans="2:12" s="1" customFormat="1" ht="14.45" customHeight="1">
      <c r="B36" s="33"/>
      <c r="E36" s="28" t="s">
        <v>46</v>
      </c>
      <c r="F36" s="83">
        <f>ROUND((SUM(BF94:BF179)),2)</f>
        <v>0</v>
      </c>
      <c r="I36" s="94">
        <v>0.12</v>
      </c>
      <c r="J36" s="83">
        <f>ROUND(((SUM(BF94:BF179))*I36),2)</f>
        <v>0</v>
      </c>
      <c r="L36" s="33"/>
    </row>
    <row r="37" spans="2:12" s="1" customFormat="1" ht="14.45" customHeight="1" hidden="1">
      <c r="B37" s="33"/>
      <c r="E37" s="28" t="s">
        <v>47</v>
      </c>
      <c r="F37" s="83">
        <f>ROUND((SUM(BG94:BG179)),2)</f>
        <v>0</v>
      </c>
      <c r="I37" s="94">
        <v>0.21</v>
      </c>
      <c r="J37" s="83">
        <f>0</f>
        <v>0</v>
      </c>
      <c r="L37" s="33"/>
    </row>
    <row r="38" spans="2:12" s="1" customFormat="1" ht="14.45" customHeight="1" hidden="1">
      <c r="B38" s="33"/>
      <c r="E38" s="28" t="s">
        <v>48</v>
      </c>
      <c r="F38" s="83">
        <f>ROUND((SUM(BH94:BH179)),2)</f>
        <v>0</v>
      </c>
      <c r="I38" s="94">
        <v>0.12</v>
      </c>
      <c r="J38" s="83">
        <f>0</f>
        <v>0</v>
      </c>
      <c r="L38" s="33"/>
    </row>
    <row r="39" spans="2:12" s="1" customFormat="1" ht="14.45" customHeight="1" hidden="1">
      <c r="B39" s="33"/>
      <c r="E39" s="28" t="s">
        <v>49</v>
      </c>
      <c r="F39" s="83">
        <f>ROUND((SUM(BI94:BI179)),2)</f>
        <v>0</v>
      </c>
      <c r="I39" s="94">
        <v>0</v>
      </c>
      <c r="J39" s="83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50</v>
      </c>
      <c r="E41" s="55"/>
      <c r="F41" s="55"/>
      <c r="G41" s="97" t="s">
        <v>51</v>
      </c>
      <c r="H41" s="98" t="s">
        <v>52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32" t="str">
        <f>E7</f>
        <v>Přístavba objektu SOŠ a SOU Kladno</v>
      </c>
      <c r="F50" s="333"/>
      <c r="G50" s="333"/>
      <c r="H50" s="333"/>
      <c r="L50" s="33"/>
    </row>
    <row r="51" spans="2:12" ht="12" customHeight="1">
      <c r="B51" s="21"/>
      <c r="C51" s="28" t="s">
        <v>172</v>
      </c>
      <c r="L51" s="21"/>
    </row>
    <row r="52" spans="2:12" s="1" customFormat="1" ht="16.5" customHeight="1">
      <c r="B52" s="33"/>
      <c r="E52" s="332" t="s">
        <v>733</v>
      </c>
      <c r="F52" s="334"/>
      <c r="G52" s="334"/>
      <c r="H52" s="334"/>
      <c r="L52" s="33"/>
    </row>
    <row r="53" spans="2:12" s="1" customFormat="1" ht="12" customHeight="1">
      <c r="B53" s="33"/>
      <c r="C53" s="28" t="s">
        <v>174</v>
      </c>
      <c r="L53" s="33"/>
    </row>
    <row r="54" spans="2:12" s="1" customFormat="1" ht="16.5" customHeight="1">
      <c r="B54" s="33"/>
      <c r="E54" s="311" t="str">
        <f>E11</f>
        <v>SO_00 - Bourání objektu</v>
      </c>
      <c r="F54" s="334"/>
      <c r="G54" s="334"/>
      <c r="H54" s="334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Kladno</v>
      </c>
      <c r="I56" s="28" t="s">
        <v>23</v>
      </c>
      <c r="J56" s="50" t="str">
        <f>IF(J14="","",J14)</f>
        <v>19. 9. 2023</v>
      </c>
      <c r="L56" s="33"/>
    </row>
    <row r="57" spans="2:12" s="1" customFormat="1" ht="6.95" customHeight="1">
      <c r="B57" s="33"/>
      <c r="L57" s="33"/>
    </row>
    <row r="58" spans="2:12" s="1" customFormat="1" ht="40.15" customHeight="1">
      <c r="B58" s="33"/>
      <c r="C58" s="28" t="s">
        <v>25</v>
      </c>
      <c r="F58" s="26" t="str">
        <f>E17</f>
        <v>SOŠ a SOU Kladno, Nám. E. Beneše 2353, Kladno</v>
      </c>
      <c r="I58" s="28" t="s">
        <v>31</v>
      </c>
      <c r="J58" s="31" t="str">
        <f>E23</f>
        <v>Ateliér Civilista s.r.o., Bratronice 241, 273 63</v>
      </c>
      <c r="L58" s="33"/>
    </row>
    <row r="59" spans="2:12" s="1" customFormat="1" ht="15.2" customHeight="1">
      <c r="B59" s="33"/>
      <c r="C59" s="28" t="s">
        <v>29</v>
      </c>
      <c r="F59" s="26" t="str">
        <f>IF(E20="","",E20)</f>
        <v>Vyplň údaj</v>
      </c>
      <c r="I59" s="28" t="s">
        <v>36</v>
      </c>
      <c r="J59" s="31" t="str">
        <f>E26</f>
        <v xml:space="preserve">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72</v>
      </c>
      <c r="J63" s="64">
        <f>J94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J95</f>
        <v>0</v>
      </c>
      <c r="L64" s="104"/>
    </row>
    <row r="65" spans="2:12" s="9" customFormat="1" ht="19.9" customHeight="1">
      <c r="B65" s="108"/>
      <c r="D65" s="109" t="s">
        <v>735</v>
      </c>
      <c r="E65" s="110"/>
      <c r="F65" s="110"/>
      <c r="G65" s="110"/>
      <c r="H65" s="110"/>
      <c r="I65" s="110"/>
      <c r="J65" s="111">
        <f>J96</f>
        <v>0</v>
      </c>
      <c r="L65" s="108"/>
    </row>
    <row r="66" spans="2:12" s="9" customFormat="1" ht="19.9" customHeight="1">
      <c r="B66" s="108"/>
      <c r="D66" s="109" t="s">
        <v>184</v>
      </c>
      <c r="E66" s="110"/>
      <c r="F66" s="110"/>
      <c r="G66" s="110"/>
      <c r="H66" s="110"/>
      <c r="I66" s="110"/>
      <c r="J66" s="111">
        <f>J102</f>
        <v>0</v>
      </c>
      <c r="L66" s="108"/>
    </row>
    <row r="67" spans="2:12" s="9" customFormat="1" ht="19.9" customHeight="1">
      <c r="B67" s="108"/>
      <c r="D67" s="109" t="s">
        <v>736</v>
      </c>
      <c r="E67" s="110"/>
      <c r="F67" s="110"/>
      <c r="G67" s="110"/>
      <c r="H67" s="110"/>
      <c r="I67" s="110"/>
      <c r="J67" s="111">
        <f>J117</f>
        <v>0</v>
      </c>
      <c r="L67" s="108"/>
    </row>
    <row r="68" spans="2:12" s="8" customFormat="1" ht="24.95" customHeight="1">
      <c r="B68" s="104"/>
      <c r="D68" s="105" t="s">
        <v>186</v>
      </c>
      <c r="E68" s="106"/>
      <c r="F68" s="106"/>
      <c r="G68" s="106"/>
      <c r="H68" s="106"/>
      <c r="I68" s="106"/>
      <c r="J68" s="107">
        <f>J150</f>
        <v>0</v>
      </c>
      <c r="L68" s="104"/>
    </row>
    <row r="69" spans="2:12" s="9" customFormat="1" ht="19.9" customHeight="1">
      <c r="B69" s="108"/>
      <c r="D69" s="109" t="s">
        <v>737</v>
      </c>
      <c r="E69" s="110"/>
      <c r="F69" s="110"/>
      <c r="G69" s="110"/>
      <c r="H69" s="110"/>
      <c r="I69" s="110"/>
      <c r="J69" s="111">
        <f>J151</f>
        <v>0</v>
      </c>
      <c r="L69" s="108"/>
    </row>
    <row r="70" spans="2:12" s="9" customFormat="1" ht="19.9" customHeight="1">
      <c r="B70" s="108"/>
      <c r="D70" s="109" t="s">
        <v>738</v>
      </c>
      <c r="E70" s="110"/>
      <c r="F70" s="110"/>
      <c r="G70" s="110"/>
      <c r="H70" s="110"/>
      <c r="I70" s="110"/>
      <c r="J70" s="111">
        <f>J166</f>
        <v>0</v>
      </c>
      <c r="L70" s="108"/>
    </row>
    <row r="71" spans="2:12" s="9" customFormat="1" ht="19.9" customHeight="1">
      <c r="B71" s="108"/>
      <c r="D71" s="109" t="s">
        <v>189</v>
      </c>
      <c r="E71" s="110"/>
      <c r="F71" s="110"/>
      <c r="G71" s="110"/>
      <c r="H71" s="110"/>
      <c r="I71" s="110"/>
      <c r="J71" s="111">
        <f>J172</f>
        <v>0</v>
      </c>
      <c r="L71" s="108"/>
    </row>
    <row r="72" spans="2:12" s="9" customFormat="1" ht="19.9" customHeight="1">
      <c r="B72" s="108"/>
      <c r="D72" s="109" t="s">
        <v>739</v>
      </c>
      <c r="E72" s="110"/>
      <c r="F72" s="110"/>
      <c r="G72" s="110"/>
      <c r="H72" s="110"/>
      <c r="I72" s="110"/>
      <c r="J72" s="111">
        <f>J176</f>
        <v>0</v>
      </c>
      <c r="L72" s="108"/>
    </row>
    <row r="73" spans="2:12" s="1" customFormat="1" ht="21.75" customHeight="1">
      <c r="B73" s="33"/>
      <c r="L73" s="33"/>
    </row>
    <row r="74" spans="2:12" s="1" customFormat="1" ht="6.95" customHeight="1"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33"/>
    </row>
    <row r="78" spans="2:12" s="1" customFormat="1" ht="6.95" customHeigh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33"/>
    </row>
    <row r="79" spans="2:12" s="1" customFormat="1" ht="24.95" customHeight="1">
      <c r="B79" s="33"/>
      <c r="C79" s="22" t="s">
        <v>193</v>
      </c>
      <c r="L79" s="33"/>
    </row>
    <row r="80" spans="2:12" s="1" customFormat="1" ht="6.95" customHeight="1">
      <c r="B80" s="33"/>
      <c r="L80" s="33"/>
    </row>
    <row r="81" spans="2:12" s="1" customFormat="1" ht="12" customHeight="1">
      <c r="B81" s="33"/>
      <c r="C81" s="28" t="s">
        <v>16</v>
      </c>
      <c r="L81" s="33"/>
    </row>
    <row r="82" spans="2:12" s="1" customFormat="1" ht="16.5" customHeight="1">
      <c r="B82" s="33"/>
      <c r="E82" s="332" t="str">
        <f>E7</f>
        <v>Přístavba objektu SOŠ a SOU Kladno</v>
      </c>
      <c r="F82" s="333"/>
      <c r="G82" s="333"/>
      <c r="H82" s="333"/>
      <c r="L82" s="33"/>
    </row>
    <row r="83" spans="2:12" ht="12" customHeight="1">
      <c r="B83" s="21"/>
      <c r="C83" s="28" t="s">
        <v>172</v>
      </c>
      <c r="L83" s="21"/>
    </row>
    <row r="84" spans="2:12" s="1" customFormat="1" ht="16.5" customHeight="1">
      <c r="B84" s="33"/>
      <c r="E84" s="332" t="s">
        <v>733</v>
      </c>
      <c r="F84" s="334"/>
      <c r="G84" s="334"/>
      <c r="H84" s="334"/>
      <c r="L84" s="33"/>
    </row>
    <row r="85" spans="2:12" s="1" customFormat="1" ht="12" customHeight="1">
      <c r="B85" s="33"/>
      <c r="C85" s="28" t="s">
        <v>174</v>
      </c>
      <c r="L85" s="33"/>
    </row>
    <row r="86" spans="2:12" s="1" customFormat="1" ht="16.5" customHeight="1">
      <c r="B86" s="33"/>
      <c r="E86" s="311" t="str">
        <f>E11</f>
        <v>SO_00 - Bourání objektu</v>
      </c>
      <c r="F86" s="334"/>
      <c r="G86" s="334"/>
      <c r="H86" s="334"/>
      <c r="L86" s="33"/>
    </row>
    <row r="87" spans="2:12" s="1" customFormat="1" ht="6.95" customHeight="1">
      <c r="B87" s="33"/>
      <c r="L87" s="33"/>
    </row>
    <row r="88" spans="2:12" s="1" customFormat="1" ht="12" customHeight="1">
      <c r="B88" s="33"/>
      <c r="C88" s="28" t="s">
        <v>21</v>
      </c>
      <c r="F88" s="26" t="str">
        <f>F14</f>
        <v>Kladno</v>
      </c>
      <c r="I88" s="28" t="s">
        <v>23</v>
      </c>
      <c r="J88" s="50" t="str">
        <f>IF(J14="","",J14)</f>
        <v>19. 9. 2023</v>
      </c>
      <c r="L88" s="33"/>
    </row>
    <row r="89" spans="2:12" s="1" customFormat="1" ht="6.95" customHeight="1">
      <c r="B89" s="33"/>
      <c r="L89" s="33"/>
    </row>
    <row r="90" spans="2:12" s="1" customFormat="1" ht="40.15" customHeight="1">
      <c r="B90" s="33"/>
      <c r="C90" s="28" t="s">
        <v>25</v>
      </c>
      <c r="F90" s="26" t="str">
        <f>E17</f>
        <v>SOŠ a SOU Kladno, Nám. E. Beneše 2353, Kladno</v>
      </c>
      <c r="I90" s="28" t="s">
        <v>31</v>
      </c>
      <c r="J90" s="31" t="str">
        <f>E23</f>
        <v>Ateliér Civilista s.r.o., Bratronice 241, 273 63</v>
      </c>
      <c r="L90" s="33"/>
    </row>
    <row r="91" spans="2:12" s="1" customFormat="1" ht="15.2" customHeight="1">
      <c r="B91" s="33"/>
      <c r="C91" s="28" t="s">
        <v>29</v>
      </c>
      <c r="F91" s="26" t="str">
        <f>IF(E20="","",E20)</f>
        <v>Vyplň údaj</v>
      </c>
      <c r="I91" s="28" t="s">
        <v>36</v>
      </c>
      <c r="J91" s="31" t="str">
        <f>E26</f>
        <v xml:space="preserve"> </v>
      </c>
      <c r="L91" s="33"/>
    </row>
    <row r="92" spans="2:12" s="1" customFormat="1" ht="10.35" customHeight="1">
      <c r="B92" s="33"/>
      <c r="L92" s="33"/>
    </row>
    <row r="93" spans="2:20" s="10" customFormat="1" ht="29.25" customHeight="1">
      <c r="B93" s="112"/>
      <c r="C93" s="113" t="s">
        <v>194</v>
      </c>
      <c r="D93" s="114" t="s">
        <v>59</v>
      </c>
      <c r="E93" s="114" t="s">
        <v>55</v>
      </c>
      <c r="F93" s="114" t="s">
        <v>56</v>
      </c>
      <c r="G93" s="114" t="s">
        <v>195</v>
      </c>
      <c r="H93" s="114" t="s">
        <v>196</v>
      </c>
      <c r="I93" s="114" t="s">
        <v>197</v>
      </c>
      <c r="J93" s="114" t="s">
        <v>180</v>
      </c>
      <c r="K93" s="115" t="s">
        <v>198</v>
      </c>
      <c r="L93" s="112"/>
      <c r="M93" s="57" t="s">
        <v>19</v>
      </c>
      <c r="N93" s="58" t="s">
        <v>44</v>
      </c>
      <c r="O93" s="58" t="s">
        <v>199</v>
      </c>
      <c r="P93" s="58" t="s">
        <v>200</v>
      </c>
      <c r="Q93" s="58" t="s">
        <v>201</v>
      </c>
      <c r="R93" s="58" t="s">
        <v>202</v>
      </c>
      <c r="S93" s="58" t="s">
        <v>203</v>
      </c>
      <c r="T93" s="59" t="s">
        <v>204</v>
      </c>
    </row>
    <row r="94" spans="2:63" s="1" customFormat="1" ht="22.9" customHeight="1">
      <c r="B94" s="33"/>
      <c r="C94" s="62" t="s">
        <v>205</v>
      </c>
      <c r="J94" s="116">
        <f>BK94</f>
        <v>0</v>
      </c>
      <c r="L94" s="33"/>
      <c r="M94" s="60"/>
      <c r="N94" s="51"/>
      <c r="O94" s="51"/>
      <c r="P94" s="117">
        <f>P95+P150</f>
        <v>0</v>
      </c>
      <c r="Q94" s="51"/>
      <c r="R94" s="117">
        <f>R95+R150</f>
        <v>0</v>
      </c>
      <c r="S94" s="51"/>
      <c r="T94" s="118">
        <f>T95+T150</f>
        <v>300.642527</v>
      </c>
      <c r="AT94" s="18" t="s">
        <v>73</v>
      </c>
      <c r="AU94" s="18" t="s">
        <v>181</v>
      </c>
      <c r="BK94" s="119">
        <f>BK95+BK150</f>
        <v>0</v>
      </c>
    </row>
    <row r="95" spans="2:63" s="11" customFormat="1" ht="25.9" customHeight="1">
      <c r="B95" s="120"/>
      <c r="D95" s="121" t="s">
        <v>73</v>
      </c>
      <c r="E95" s="122" t="s">
        <v>206</v>
      </c>
      <c r="F95" s="122" t="s">
        <v>207</v>
      </c>
      <c r="I95" s="123"/>
      <c r="J95" s="124">
        <f>BK95</f>
        <v>0</v>
      </c>
      <c r="L95" s="120"/>
      <c r="M95" s="125"/>
      <c r="P95" s="126">
        <f>P96+P102+P117</f>
        <v>0</v>
      </c>
      <c r="R95" s="126">
        <f>R96+R102+R117</f>
        <v>0</v>
      </c>
      <c r="T95" s="127">
        <f>T96+T102+T117</f>
        <v>293.278958</v>
      </c>
      <c r="AR95" s="121" t="s">
        <v>80</v>
      </c>
      <c r="AT95" s="128" t="s">
        <v>73</v>
      </c>
      <c r="AU95" s="128" t="s">
        <v>74</v>
      </c>
      <c r="AY95" s="121" t="s">
        <v>208</v>
      </c>
      <c r="BK95" s="129">
        <f>BK96+BK102+BK117</f>
        <v>0</v>
      </c>
    </row>
    <row r="96" spans="2:63" s="11" customFormat="1" ht="22.9" customHeight="1">
      <c r="B96" s="120"/>
      <c r="D96" s="121" t="s">
        <v>73</v>
      </c>
      <c r="E96" s="130" t="s">
        <v>80</v>
      </c>
      <c r="F96" s="130" t="s">
        <v>740</v>
      </c>
      <c r="I96" s="123"/>
      <c r="J96" s="131">
        <f>BK96</f>
        <v>0</v>
      </c>
      <c r="L96" s="120"/>
      <c r="M96" s="125"/>
      <c r="P96" s="126">
        <f>SUM(P97:P101)</f>
        <v>0</v>
      </c>
      <c r="R96" s="126">
        <f>SUM(R97:R101)</f>
        <v>0</v>
      </c>
      <c r="T96" s="127">
        <f>SUM(T97:T101)</f>
        <v>33.0505</v>
      </c>
      <c r="AR96" s="121" t="s">
        <v>80</v>
      </c>
      <c r="AT96" s="128" t="s">
        <v>73</v>
      </c>
      <c r="AU96" s="128" t="s">
        <v>80</v>
      </c>
      <c r="AY96" s="121" t="s">
        <v>208</v>
      </c>
      <c r="BK96" s="129">
        <f>SUM(BK97:BK101)</f>
        <v>0</v>
      </c>
    </row>
    <row r="97" spans="2:65" s="1" customFormat="1" ht="16.5" customHeight="1">
      <c r="B97" s="33"/>
      <c r="C97" s="132" t="s">
        <v>741</v>
      </c>
      <c r="D97" s="132" t="s">
        <v>212</v>
      </c>
      <c r="E97" s="133" t="s">
        <v>742</v>
      </c>
      <c r="F97" s="134" t="s">
        <v>743</v>
      </c>
      <c r="G97" s="135" t="s">
        <v>215</v>
      </c>
      <c r="H97" s="136">
        <v>93.1</v>
      </c>
      <c r="I97" s="137"/>
      <c r="J97" s="138">
        <f>ROUND(I97*H97,2)</f>
        <v>0</v>
      </c>
      <c r="K97" s="134" t="s">
        <v>216</v>
      </c>
      <c r="L97" s="33"/>
      <c r="M97" s="139" t="s">
        <v>19</v>
      </c>
      <c r="N97" s="140" t="s">
        <v>45</v>
      </c>
      <c r="P97" s="141">
        <f>O97*H97</f>
        <v>0</v>
      </c>
      <c r="Q97" s="141">
        <v>0</v>
      </c>
      <c r="R97" s="141">
        <f>Q97*H97</f>
        <v>0</v>
      </c>
      <c r="S97" s="141">
        <v>0.355</v>
      </c>
      <c r="T97" s="142">
        <f>S97*H97</f>
        <v>33.0505</v>
      </c>
      <c r="AR97" s="143" t="s">
        <v>112</v>
      </c>
      <c r="AT97" s="143" t="s">
        <v>212</v>
      </c>
      <c r="AU97" s="143" t="s">
        <v>82</v>
      </c>
      <c r="AY97" s="18" t="s">
        <v>208</v>
      </c>
      <c r="BE97" s="144">
        <f>IF(N97="základní",J97,0)</f>
        <v>0</v>
      </c>
      <c r="BF97" s="144">
        <f>IF(N97="snížená",J97,0)</f>
        <v>0</v>
      </c>
      <c r="BG97" s="144">
        <f>IF(N97="zákl. přenesená",J97,0)</f>
        <v>0</v>
      </c>
      <c r="BH97" s="144">
        <f>IF(N97="sníž. přenesená",J97,0)</f>
        <v>0</v>
      </c>
      <c r="BI97" s="144">
        <f>IF(N97="nulová",J97,0)</f>
        <v>0</v>
      </c>
      <c r="BJ97" s="18" t="s">
        <v>80</v>
      </c>
      <c r="BK97" s="144">
        <f>ROUND(I97*H97,2)</f>
        <v>0</v>
      </c>
      <c r="BL97" s="18" t="s">
        <v>112</v>
      </c>
      <c r="BM97" s="143" t="s">
        <v>744</v>
      </c>
    </row>
    <row r="98" spans="2:47" s="1" customFormat="1" ht="19.5">
      <c r="B98" s="33"/>
      <c r="D98" s="145" t="s">
        <v>218</v>
      </c>
      <c r="F98" s="146" t="s">
        <v>745</v>
      </c>
      <c r="I98" s="147"/>
      <c r="L98" s="33"/>
      <c r="M98" s="148"/>
      <c r="T98" s="54"/>
      <c r="AT98" s="18" t="s">
        <v>218</v>
      </c>
      <c r="AU98" s="18" t="s">
        <v>82</v>
      </c>
    </row>
    <row r="99" spans="2:47" s="1" customFormat="1" ht="12">
      <c r="B99" s="33"/>
      <c r="D99" s="149" t="s">
        <v>220</v>
      </c>
      <c r="F99" s="150" t="s">
        <v>746</v>
      </c>
      <c r="I99" s="147"/>
      <c r="L99" s="33"/>
      <c r="M99" s="148"/>
      <c r="T99" s="54"/>
      <c r="AT99" s="18" t="s">
        <v>220</v>
      </c>
      <c r="AU99" s="18" t="s">
        <v>82</v>
      </c>
    </row>
    <row r="100" spans="2:51" s="13" customFormat="1" ht="12">
      <c r="B100" s="157"/>
      <c r="D100" s="145" t="s">
        <v>222</v>
      </c>
      <c r="E100" s="158" t="s">
        <v>19</v>
      </c>
      <c r="F100" s="159" t="s">
        <v>747</v>
      </c>
      <c r="H100" s="160">
        <v>93.1</v>
      </c>
      <c r="I100" s="161"/>
      <c r="L100" s="157"/>
      <c r="M100" s="162"/>
      <c r="T100" s="163"/>
      <c r="AT100" s="158" t="s">
        <v>222</v>
      </c>
      <c r="AU100" s="158" t="s">
        <v>82</v>
      </c>
      <c r="AV100" s="13" t="s">
        <v>82</v>
      </c>
      <c r="AW100" s="13" t="s">
        <v>35</v>
      </c>
      <c r="AX100" s="13" t="s">
        <v>74</v>
      </c>
      <c r="AY100" s="158" t="s">
        <v>208</v>
      </c>
    </row>
    <row r="101" spans="2:51" s="14" customFormat="1" ht="12">
      <c r="B101" s="164"/>
      <c r="D101" s="145" t="s">
        <v>222</v>
      </c>
      <c r="E101" s="165" t="s">
        <v>19</v>
      </c>
      <c r="F101" s="166" t="s">
        <v>226</v>
      </c>
      <c r="H101" s="167">
        <v>93.1</v>
      </c>
      <c r="I101" s="168"/>
      <c r="L101" s="164"/>
      <c r="M101" s="169"/>
      <c r="T101" s="170"/>
      <c r="AT101" s="165" t="s">
        <v>222</v>
      </c>
      <c r="AU101" s="165" t="s">
        <v>82</v>
      </c>
      <c r="AV101" s="14" t="s">
        <v>112</v>
      </c>
      <c r="AW101" s="14" t="s">
        <v>35</v>
      </c>
      <c r="AX101" s="14" t="s">
        <v>80</v>
      </c>
      <c r="AY101" s="165" t="s">
        <v>208</v>
      </c>
    </row>
    <row r="102" spans="2:63" s="11" customFormat="1" ht="22.9" customHeight="1">
      <c r="B102" s="120"/>
      <c r="D102" s="121" t="s">
        <v>73</v>
      </c>
      <c r="E102" s="130" t="s">
        <v>273</v>
      </c>
      <c r="F102" s="130" t="s">
        <v>274</v>
      </c>
      <c r="I102" s="123"/>
      <c r="J102" s="131">
        <f>BK102</f>
        <v>0</v>
      </c>
      <c r="L102" s="120"/>
      <c r="M102" s="125"/>
      <c r="P102" s="126">
        <f>SUM(P103:P116)</f>
        <v>0</v>
      </c>
      <c r="R102" s="126">
        <f>SUM(R103:R116)</f>
        <v>0</v>
      </c>
      <c r="T102" s="127">
        <f>SUM(T103:T116)</f>
        <v>260.228458</v>
      </c>
      <c r="AR102" s="121" t="s">
        <v>80</v>
      </c>
      <c r="AT102" s="128" t="s">
        <v>73</v>
      </c>
      <c r="AU102" s="128" t="s">
        <v>80</v>
      </c>
      <c r="AY102" s="121" t="s">
        <v>208</v>
      </c>
      <c r="BK102" s="129">
        <f>SUM(BK103:BK116)</f>
        <v>0</v>
      </c>
    </row>
    <row r="103" spans="2:65" s="1" customFormat="1" ht="16.5" customHeight="1">
      <c r="B103" s="33"/>
      <c r="C103" s="132" t="s">
        <v>80</v>
      </c>
      <c r="D103" s="132" t="s">
        <v>212</v>
      </c>
      <c r="E103" s="133" t="s">
        <v>748</v>
      </c>
      <c r="F103" s="134" t="s">
        <v>749</v>
      </c>
      <c r="G103" s="135" t="s">
        <v>215</v>
      </c>
      <c r="H103" s="136">
        <v>16.403</v>
      </c>
      <c r="I103" s="137"/>
      <c r="J103" s="138">
        <f>ROUND(I103*H103,2)</f>
        <v>0</v>
      </c>
      <c r="K103" s="134" t="s">
        <v>216</v>
      </c>
      <c r="L103" s="33"/>
      <c r="M103" s="139" t="s">
        <v>19</v>
      </c>
      <c r="N103" s="140" t="s">
        <v>45</v>
      </c>
      <c r="P103" s="141">
        <f>O103*H103</f>
        <v>0</v>
      </c>
      <c r="Q103" s="141">
        <v>0</v>
      </c>
      <c r="R103" s="141">
        <f>Q103*H103</f>
        <v>0</v>
      </c>
      <c r="S103" s="141">
        <v>0.062</v>
      </c>
      <c r="T103" s="142">
        <f>S103*H103</f>
        <v>1.016986</v>
      </c>
      <c r="AR103" s="143" t="s">
        <v>112</v>
      </c>
      <c r="AT103" s="143" t="s">
        <v>212</v>
      </c>
      <c r="AU103" s="143" t="s">
        <v>82</v>
      </c>
      <c r="AY103" s="18" t="s">
        <v>208</v>
      </c>
      <c r="BE103" s="144">
        <f>IF(N103="základní",J103,0)</f>
        <v>0</v>
      </c>
      <c r="BF103" s="144">
        <f>IF(N103="snížená",J103,0)</f>
        <v>0</v>
      </c>
      <c r="BG103" s="144">
        <f>IF(N103="zákl. přenesená",J103,0)</f>
        <v>0</v>
      </c>
      <c r="BH103" s="144">
        <f>IF(N103="sníž. přenesená",J103,0)</f>
        <v>0</v>
      </c>
      <c r="BI103" s="144">
        <f>IF(N103="nulová",J103,0)</f>
        <v>0</v>
      </c>
      <c r="BJ103" s="18" t="s">
        <v>80</v>
      </c>
      <c r="BK103" s="144">
        <f>ROUND(I103*H103,2)</f>
        <v>0</v>
      </c>
      <c r="BL103" s="18" t="s">
        <v>112</v>
      </c>
      <c r="BM103" s="143" t="s">
        <v>750</v>
      </c>
    </row>
    <row r="104" spans="2:47" s="1" customFormat="1" ht="19.5">
      <c r="B104" s="33"/>
      <c r="D104" s="145" t="s">
        <v>218</v>
      </c>
      <c r="F104" s="146" t="s">
        <v>751</v>
      </c>
      <c r="I104" s="147"/>
      <c r="L104" s="33"/>
      <c r="M104" s="148"/>
      <c r="T104" s="54"/>
      <c r="AT104" s="18" t="s">
        <v>218</v>
      </c>
      <c r="AU104" s="18" t="s">
        <v>82</v>
      </c>
    </row>
    <row r="105" spans="2:47" s="1" customFormat="1" ht="12">
      <c r="B105" s="33"/>
      <c r="D105" s="149" t="s">
        <v>220</v>
      </c>
      <c r="F105" s="150" t="s">
        <v>752</v>
      </c>
      <c r="I105" s="147"/>
      <c r="L105" s="33"/>
      <c r="M105" s="148"/>
      <c r="T105" s="54"/>
      <c r="AT105" s="18" t="s">
        <v>220</v>
      </c>
      <c r="AU105" s="18" t="s">
        <v>82</v>
      </c>
    </row>
    <row r="106" spans="2:51" s="13" customFormat="1" ht="12">
      <c r="B106" s="157"/>
      <c r="D106" s="145" t="s">
        <v>222</v>
      </c>
      <c r="E106" s="158" t="s">
        <v>19</v>
      </c>
      <c r="F106" s="159" t="s">
        <v>753</v>
      </c>
      <c r="H106" s="160">
        <v>16.403</v>
      </c>
      <c r="I106" s="161"/>
      <c r="L106" s="157"/>
      <c r="M106" s="162"/>
      <c r="T106" s="163"/>
      <c r="AT106" s="158" t="s">
        <v>222</v>
      </c>
      <c r="AU106" s="158" t="s">
        <v>82</v>
      </c>
      <c r="AV106" s="13" t="s">
        <v>82</v>
      </c>
      <c r="AW106" s="13" t="s">
        <v>35</v>
      </c>
      <c r="AX106" s="13" t="s">
        <v>80</v>
      </c>
      <c r="AY106" s="158" t="s">
        <v>208</v>
      </c>
    </row>
    <row r="107" spans="2:65" s="1" customFormat="1" ht="16.5" customHeight="1">
      <c r="B107" s="33"/>
      <c r="C107" s="132" t="s">
        <v>82</v>
      </c>
      <c r="D107" s="132" t="s">
        <v>212</v>
      </c>
      <c r="E107" s="133" t="s">
        <v>754</v>
      </c>
      <c r="F107" s="134" t="s">
        <v>755</v>
      </c>
      <c r="G107" s="135" t="s">
        <v>215</v>
      </c>
      <c r="H107" s="136">
        <v>16.362</v>
      </c>
      <c r="I107" s="137"/>
      <c r="J107" s="138">
        <f>ROUND(I107*H107,2)</f>
        <v>0</v>
      </c>
      <c r="K107" s="134" t="s">
        <v>216</v>
      </c>
      <c r="L107" s="33"/>
      <c r="M107" s="139" t="s">
        <v>19</v>
      </c>
      <c r="N107" s="140" t="s">
        <v>45</v>
      </c>
      <c r="P107" s="141">
        <f>O107*H107</f>
        <v>0</v>
      </c>
      <c r="Q107" s="141">
        <v>0</v>
      </c>
      <c r="R107" s="141">
        <f>Q107*H107</f>
        <v>0</v>
      </c>
      <c r="S107" s="141">
        <v>0.076</v>
      </c>
      <c r="T107" s="142">
        <f>S107*H107</f>
        <v>1.243512</v>
      </c>
      <c r="AR107" s="143" t="s">
        <v>112</v>
      </c>
      <c r="AT107" s="143" t="s">
        <v>212</v>
      </c>
      <c r="AU107" s="143" t="s">
        <v>82</v>
      </c>
      <c r="AY107" s="18" t="s">
        <v>208</v>
      </c>
      <c r="BE107" s="144">
        <f>IF(N107="základní",J107,0)</f>
        <v>0</v>
      </c>
      <c r="BF107" s="144">
        <f>IF(N107="snížená",J107,0)</f>
        <v>0</v>
      </c>
      <c r="BG107" s="144">
        <f>IF(N107="zákl. přenesená",J107,0)</f>
        <v>0</v>
      </c>
      <c r="BH107" s="144">
        <f>IF(N107="sníž. přenesená",J107,0)</f>
        <v>0</v>
      </c>
      <c r="BI107" s="144">
        <f>IF(N107="nulová",J107,0)</f>
        <v>0</v>
      </c>
      <c r="BJ107" s="18" t="s">
        <v>80</v>
      </c>
      <c r="BK107" s="144">
        <f>ROUND(I107*H107,2)</f>
        <v>0</v>
      </c>
      <c r="BL107" s="18" t="s">
        <v>112</v>
      </c>
      <c r="BM107" s="143" t="s">
        <v>756</v>
      </c>
    </row>
    <row r="108" spans="2:47" s="1" customFormat="1" ht="12">
      <c r="B108" s="33"/>
      <c r="D108" s="145" t="s">
        <v>218</v>
      </c>
      <c r="F108" s="146" t="s">
        <v>757</v>
      </c>
      <c r="I108" s="147"/>
      <c r="L108" s="33"/>
      <c r="M108" s="148"/>
      <c r="T108" s="54"/>
      <c r="AT108" s="18" t="s">
        <v>218</v>
      </c>
      <c r="AU108" s="18" t="s">
        <v>82</v>
      </c>
    </row>
    <row r="109" spans="2:47" s="1" customFormat="1" ht="12">
      <c r="B109" s="33"/>
      <c r="D109" s="149" t="s">
        <v>220</v>
      </c>
      <c r="F109" s="150" t="s">
        <v>758</v>
      </c>
      <c r="I109" s="147"/>
      <c r="L109" s="33"/>
      <c r="M109" s="148"/>
      <c r="T109" s="54"/>
      <c r="AT109" s="18" t="s">
        <v>220</v>
      </c>
      <c r="AU109" s="18" t="s">
        <v>82</v>
      </c>
    </row>
    <row r="110" spans="2:51" s="13" customFormat="1" ht="12">
      <c r="B110" s="157"/>
      <c r="D110" s="145" t="s">
        <v>222</v>
      </c>
      <c r="E110" s="158" t="s">
        <v>19</v>
      </c>
      <c r="F110" s="159" t="s">
        <v>759</v>
      </c>
      <c r="H110" s="160">
        <v>16.362</v>
      </c>
      <c r="I110" s="161"/>
      <c r="L110" s="157"/>
      <c r="M110" s="162"/>
      <c r="T110" s="163"/>
      <c r="AT110" s="158" t="s">
        <v>222</v>
      </c>
      <c r="AU110" s="158" t="s">
        <v>82</v>
      </c>
      <c r="AV110" s="13" t="s">
        <v>82</v>
      </c>
      <c r="AW110" s="13" t="s">
        <v>35</v>
      </c>
      <c r="AX110" s="13" t="s">
        <v>80</v>
      </c>
      <c r="AY110" s="158" t="s">
        <v>208</v>
      </c>
    </row>
    <row r="111" spans="2:65" s="1" customFormat="1" ht="21.75" customHeight="1">
      <c r="B111" s="33"/>
      <c r="C111" s="132" t="s">
        <v>90</v>
      </c>
      <c r="D111" s="132" t="s">
        <v>212</v>
      </c>
      <c r="E111" s="133" t="s">
        <v>760</v>
      </c>
      <c r="F111" s="134" t="s">
        <v>761</v>
      </c>
      <c r="G111" s="135" t="s">
        <v>762</v>
      </c>
      <c r="H111" s="136">
        <v>548.868</v>
      </c>
      <c r="I111" s="137"/>
      <c r="J111" s="138">
        <f>ROUND(I111*H111,2)</f>
        <v>0</v>
      </c>
      <c r="K111" s="134" t="s">
        <v>216</v>
      </c>
      <c r="L111" s="33"/>
      <c r="M111" s="139" t="s">
        <v>19</v>
      </c>
      <c r="N111" s="140" t="s">
        <v>45</v>
      </c>
      <c r="P111" s="141">
        <f>O111*H111</f>
        <v>0</v>
      </c>
      <c r="Q111" s="141">
        <v>0</v>
      </c>
      <c r="R111" s="141">
        <f>Q111*H111</f>
        <v>0</v>
      </c>
      <c r="S111" s="141">
        <v>0.47</v>
      </c>
      <c r="T111" s="142">
        <f>S111*H111</f>
        <v>257.96796</v>
      </c>
      <c r="AR111" s="143" t="s">
        <v>112</v>
      </c>
      <c r="AT111" s="143" t="s">
        <v>212</v>
      </c>
      <c r="AU111" s="143" t="s">
        <v>82</v>
      </c>
      <c r="AY111" s="18" t="s">
        <v>208</v>
      </c>
      <c r="BE111" s="144">
        <f>IF(N111="základní",J111,0)</f>
        <v>0</v>
      </c>
      <c r="BF111" s="144">
        <f>IF(N111="snížená",J111,0)</f>
        <v>0</v>
      </c>
      <c r="BG111" s="144">
        <f>IF(N111="zákl. přenesená",J111,0)</f>
        <v>0</v>
      </c>
      <c r="BH111" s="144">
        <f>IF(N111="sníž. přenesená",J111,0)</f>
        <v>0</v>
      </c>
      <c r="BI111" s="144">
        <f>IF(N111="nulová",J111,0)</f>
        <v>0</v>
      </c>
      <c r="BJ111" s="18" t="s">
        <v>80</v>
      </c>
      <c r="BK111" s="144">
        <f>ROUND(I111*H111,2)</f>
        <v>0</v>
      </c>
      <c r="BL111" s="18" t="s">
        <v>112</v>
      </c>
      <c r="BM111" s="143" t="s">
        <v>763</v>
      </c>
    </row>
    <row r="112" spans="2:47" s="1" customFormat="1" ht="19.5">
      <c r="B112" s="33"/>
      <c r="D112" s="145" t="s">
        <v>218</v>
      </c>
      <c r="F112" s="146" t="s">
        <v>764</v>
      </c>
      <c r="I112" s="147"/>
      <c r="L112" s="33"/>
      <c r="M112" s="148"/>
      <c r="T112" s="54"/>
      <c r="AT112" s="18" t="s">
        <v>218</v>
      </c>
      <c r="AU112" s="18" t="s">
        <v>82</v>
      </c>
    </row>
    <row r="113" spans="2:47" s="1" customFormat="1" ht="12">
      <c r="B113" s="33"/>
      <c r="D113" s="149" t="s">
        <v>220</v>
      </c>
      <c r="F113" s="150" t="s">
        <v>765</v>
      </c>
      <c r="I113" s="147"/>
      <c r="L113" s="33"/>
      <c r="M113" s="148"/>
      <c r="T113" s="54"/>
      <c r="AT113" s="18" t="s">
        <v>220</v>
      </c>
      <c r="AU113" s="18" t="s">
        <v>82</v>
      </c>
    </row>
    <row r="114" spans="2:51" s="13" customFormat="1" ht="12">
      <c r="B114" s="157"/>
      <c r="D114" s="145" t="s">
        <v>222</v>
      </c>
      <c r="E114" s="158" t="s">
        <v>19</v>
      </c>
      <c r="F114" s="159" t="s">
        <v>766</v>
      </c>
      <c r="H114" s="160">
        <v>473.524</v>
      </c>
      <c r="I114" s="161"/>
      <c r="L114" s="157"/>
      <c r="M114" s="162"/>
      <c r="T114" s="163"/>
      <c r="AT114" s="158" t="s">
        <v>222</v>
      </c>
      <c r="AU114" s="158" t="s">
        <v>82</v>
      </c>
      <c r="AV114" s="13" t="s">
        <v>82</v>
      </c>
      <c r="AW114" s="13" t="s">
        <v>35</v>
      </c>
      <c r="AX114" s="13" t="s">
        <v>74</v>
      </c>
      <c r="AY114" s="158" t="s">
        <v>208</v>
      </c>
    </row>
    <row r="115" spans="2:51" s="13" customFormat="1" ht="12">
      <c r="B115" s="157"/>
      <c r="D115" s="145" t="s">
        <v>222</v>
      </c>
      <c r="E115" s="158" t="s">
        <v>19</v>
      </c>
      <c r="F115" s="159" t="s">
        <v>767</v>
      </c>
      <c r="H115" s="160">
        <v>75.344</v>
      </c>
      <c r="I115" s="161"/>
      <c r="L115" s="157"/>
      <c r="M115" s="162"/>
      <c r="T115" s="163"/>
      <c r="AT115" s="158" t="s">
        <v>222</v>
      </c>
      <c r="AU115" s="158" t="s">
        <v>82</v>
      </c>
      <c r="AV115" s="13" t="s">
        <v>82</v>
      </c>
      <c r="AW115" s="13" t="s">
        <v>35</v>
      </c>
      <c r="AX115" s="13" t="s">
        <v>74</v>
      </c>
      <c r="AY115" s="158" t="s">
        <v>208</v>
      </c>
    </row>
    <row r="116" spans="2:51" s="14" customFormat="1" ht="12">
      <c r="B116" s="164"/>
      <c r="D116" s="145" t="s">
        <v>222</v>
      </c>
      <c r="E116" s="165" t="s">
        <v>19</v>
      </c>
      <c r="F116" s="166" t="s">
        <v>226</v>
      </c>
      <c r="H116" s="167">
        <v>548.868</v>
      </c>
      <c r="I116" s="168"/>
      <c r="L116" s="164"/>
      <c r="M116" s="169"/>
      <c r="T116" s="170"/>
      <c r="AT116" s="165" t="s">
        <v>222</v>
      </c>
      <c r="AU116" s="165" t="s">
        <v>82</v>
      </c>
      <c r="AV116" s="14" t="s">
        <v>112</v>
      </c>
      <c r="AW116" s="14" t="s">
        <v>35</v>
      </c>
      <c r="AX116" s="14" t="s">
        <v>80</v>
      </c>
      <c r="AY116" s="165" t="s">
        <v>208</v>
      </c>
    </row>
    <row r="117" spans="2:63" s="11" customFormat="1" ht="22.9" customHeight="1">
      <c r="B117" s="120"/>
      <c r="D117" s="121" t="s">
        <v>73</v>
      </c>
      <c r="E117" s="130" t="s">
        <v>768</v>
      </c>
      <c r="F117" s="130" t="s">
        <v>769</v>
      </c>
      <c r="I117" s="123"/>
      <c r="J117" s="131">
        <f>BK117</f>
        <v>0</v>
      </c>
      <c r="L117" s="120"/>
      <c r="M117" s="125"/>
      <c r="P117" s="126">
        <f>SUM(P118:P149)</f>
        <v>0</v>
      </c>
      <c r="R117" s="126">
        <f>SUM(R118:R149)</f>
        <v>0</v>
      </c>
      <c r="T117" s="127">
        <f>SUM(T118:T149)</f>
        <v>0</v>
      </c>
      <c r="AR117" s="121" t="s">
        <v>80</v>
      </c>
      <c r="AT117" s="128" t="s">
        <v>73</v>
      </c>
      <c r="AU117" s="128" t="s">
        <v>80</v>
      </c>
      <c r="AY117" s="121" t="s">
        <v>208</v>
      </c>
      <c r="BK117" s="129">
        <f>SUM(BK118:BK149)</f>
        <v>0</v>
      </c>
    </row>
    <row r="118" spans="2:65" s="1" customFormat="1" ht="16.5" customHeight="1">
      <c r="B118" s="33"/>
      <c r="C118" s="132" t="s">
        <v>112</v>
      </c>
      <c r="D118" s="132" t="s">
        <v>212</v>
      </c>
      <c r="E118" s="133" t="s">
        <v>770</v>
      </c>
      <c r="F118" s="134" t="s">
        <v>771</v>
      </c>
      <c r="G118" s="135" t="s">
        <v>286</v>
      </c>
      <c r="H118" s="136">
        <v>300.643</v>
      </c>
      <c r="I118" s="137"/>
      <c r="J118" s="138">
        <f>ROUND(I118*H118,2)</f>
        <v>0</v>
      </c>
      <c r="K118" s="134" t="s">
        <v>216</v>
      </c>
      <c r="L118" s="33"/>
      <c r="M118" s="139" t="s">
        <v>19</v>
      </c>
      <c r="N118" s="140" t="s">
        <v>45</v>
      </c>
      <c r="P118" s="141">
        <f>O118*H118</f>
        <v>0</v>
      </c>
      <c r="Q118" s="141">
        <v>0</v>
      </c>
      <c r="R118" s="141">
        <f>Q118*H118</f>
        <v>0</v>
      </c>
      <c r="S118" s="141">
        <v>0</v>
      </c>
      <c r="T118" s="142">
        <f>S118*H118</f>
        <v>0</v>
      </c>
      <c r="AR118" s="143" t="s">
        <v>112</v>
      </c>
      <c r="AT118" s="143" t="s">
        <v>212</v>
      </c>
      <c r="AU118" s="143" t="s">
        <v>82</v>
      </c>
      <c r="AY118" s="18" t="s">
        <v>208</v>
      </c>
      <c r="BE118" s="144">
        <f>IF(N118="základní",J118,0)</f>
        <v>0</v>
      </c>
      <c r="BF118" s="144">
        <f>IF(N118="snížená",J118,0)</f>
        <v>0</v>
      </c>
      <c r="BG118" s="144">
        <f>IF(N118="zákl. přenesená",J118,0)</f>
        <v>0</v>
      </c>
      <c r="BH118" s="144">
        <f>IF(N118="sníž. přenesená",J118,0)</f>
        <v>0</v>
      </c>
      <c r="BI118" s="144">
        <f>IF(N118="nulová",J118,0)</f>
        <v>0</v>
      </c>
      <c r="BJ118" s="18" t="s">
        <v>80</v>
      </c>
      <c r="BK118" s="144">
        <f>ROUND(I118*H118,2)</f>
        <v>0</v>
      </c>
      <c r="BL118" s="18" t="s">
        <v>112</v>
      </c>
      <c r="BM118" s="143" t="s">
        <v>772</v>
      </c>
    </row>
    <row r="119" spans="2:47" s="1" customFormat="1" ht="12">
      <c r="B119" s="33"/>
      <c r="D119" s="145" t="s">
        <v>218</v>
      </c>
      <c r="F119" s="146" t="s">
        <v>773</v>
      </c>
      <c r="I119" s="147"/>
      <c r="L119" s="33"/>
      <c r="M119" s="148"/>
      <c r="T119" s="54"/>
      <c r="AT119" s="18" t="s">
        <v>218</v>
      </c>
      <c r="AU119" s="18" t="s">
        <v>82</v>
      </c>
    </row>
    <row r="120" spans="2:47" s="1" customFormat="1" ht="12">
      <c r="B120" s="33"/>
      <c r="D120" s="149" t="s">
        <v>220</v>
      </c>
      <c r="F120" s="150" t="s">
        <v>774</v>
      </c>
      <c r="I120" s="147"/>
      <c r="L120" s="33"/>
      <c r="M120" s="148"/>
      <c r="T120" s="54"/>
      <c r="AT120" s="18" t="s">
        <v>220</v>
      </c>
      <c r="AU120" s="18" t="s">
        <v>82</v>
      </c>
    </row>
    <row r="121" spans="2:65" s="1" customFormat="1" ht="16.5" customHeight="1">
      <c r="B121" s="33"/>
      <c r="C121" s="132" t="s">
        <v>775</v>
      </c>
      <c r="D121" s="132" t="s">
        <v>212</v>
      </c>
      <c r="E121" s="133" t="s">
        <v>776</v>
      </c>
      <c r="F121" s="134" t="s">
        <v>777</v>
      </c>
      <c r="G121" s="135" t="s">
        <v>286</v>
      </c>
      <c r="H121" s="136">
        <v>2705.787</v>
      </c>
      <c r="I121" s="137"/>
      <c r="J121" s="138">
        <f>ROUND(I121*H121,2)</f>
        <v>0</v>
      </c>
      <c r="K121" s="134" t="s">
        <v>216</v>
      </c>
      <c r="L121" s="33"/>
      <c r="M121" s="139" t="s">
        <v>19</v>
      </c>
      <c r="N121" s="140" t="s">
        <v>45</v>
      </c>
      <c r="P121" s="141">
        <f>O121*H121</f>
        <v>0</v>
      </c>
      <c r="Q121" s="141">
        <v>0</v>
      </c>
      <c r="R121" s="141">
        <f>Q121*H121</f>
        <v>0</v>
      </c>
      <c r="S121" s="141">
        <v>0</v>
      </c>
      <c r="T121" s="142">
        <f>S121*H121</f>
        <v>0</v>
      </c>
      <c r="AR121" s="143" t="s">
        <v>112</v>
      </c>
      <c r="AT121" s="143" t="s">
        <v>212</v>
      </c>
      <c r="AU121" s="143" t="s">
        <v>82</v>
      </c>
      <c r="AY121" s="18" t="s">
        <v>208</v>
      </c>
      <c r="BE121" s="144">
        <f>IF(N121="základní",J121,0)</f>
        <v>0</v>
      </c>
      <c r="BF121" s="144">
        <f>IF(N121="snížená",J121,0)</f>
        <v>0</v>
      </c>
      <c r="BG121" s="144">
        <f>IF(N121="zákl. přenesená",J121,0)</f>
        <v>0</v>
      </c>
      <c r="BH121" s="144">
        <f>IF(N121="sníž. přenesená",J121,0)</f>
        <v>0</v>
      </c>
      <c r="BI121" s="144">
        <f>IF(N121="nulová",J121,0)</f>
        <v>0</v>
      </c>
      <c r="BJ121" s="18" t="s">
        <v>80</v>
      </c>
      <c r="BK121" s="144">
        <f>ROUND(I121*H121,2)</f>
        <v>0</v>
      </c>
      <c r="BL121" s="18" t="s">
        <v>112</v>
      </c>
      <c r="BM121" s="143" t="s">
        <v>778</v>
      </c>
    </row>
    <row r="122" spans="2:47" s="1" customFormat="1" ht="19.5">
      <c r="B122" s="33"/>
      <c r="D122" s="145" t="s">
        <v>218</v>
      </c>
      <c r="F122" s="146" t="s">
        <v>779</v>
      </c>
      <c r="I122" s="147"/>
      <c r="L122" s="33"/>
      <c r="M122" s="148"/>
      <c r="T122" s="54"/>
      <c r="AT122" s="18" t="s">
        <v>218</v>
      </c>
      <c r="AU122" s="18" t="s">
        <v>82</v>
      </c>
    </row>
    <row r="123" spans="2:47" s="1" customFormat="1" ht="12">
      <c r="B123" s="33"/>
      <c r="D123" s="149" t="s">
        <v>220</v>
      </c>
      <c r="F123" s="150" t="s">
        <v>780</v>
      </c>
      <c r="I123" s="147"/>
      <c r="L123" s="33"/>
      <c r="M123" s="148"/>
      <c r="T123" s="54"/>
      <c r="AT123" s="18" t="s">
        <v>220</v>
      </c>
      <c r="AU123" s="18" t="s">
        <v>82</v>
      </c>
    </row>
    <row r="124" spans="2:51" s="13" customFormat="1" ht="12">
      <c r="B124" s="157"/>
      <c r="D124" s="145" t="s">
        <v>222</v>
      </c>
      <c r="E124" s="158" t="s">
        <v>19</v>
      </c>
      <c r="F124" s="159" t="s">
        <v>781</v>
      </c>
      <c r="H124" s="160">
        <v>2705.787</v>
      </c>
      <c r="I124" s="161"/>
      <c r="L124" s="157"/>
      <c r="M124" s="162"/>
      <c r="T124" s="163"/>
      <c r="AT124" s="158" t="s">
        <v>222</v>
      </c>
      <c r="AU124" s="158" t="s">
        <v>82</v>
      </c>
      <c r="AV124" s="13" t="s">
        <v>82</v>
      </c>
      <c r="AW124" s="13" t="s">
        <v>35</v>
      </c>
      <c r="AX124" s="13" t="s">
        <v>80</v>
      </c>
      <c r="AY124" s="158" t="s">
        <v>208</v>
      </c>
    </row>
    <row r="125" spans="2:65" s="1" customFormat="1" ht="21.75" customHeight="1">
      <c r="B125" s="33"/>
      <c r="C125" s="132" t="s">
        <v>209</v>
      </c>
      <c r="D125" s="132" t="s">
        <v>212</v>
      </c>
      <c r="E125" s="133" t="s">
        <v>782</v>
      </c>
      <c r="F125" s="134" t="s">
        <v>783</v>
      </c>
      <c r="G125" s="135" t="s">
        <v>286</v>
      </c>
      <c r="H125" s="136">
        <v>88.051</v>
      </c>
      <c r="I125" s="137"/>
      <c r="J125" s="138">
        <f>ROUND(I125*H125,2)</f>
        <v>0</v>
      </c>
      <c r="K125" s="134" t="s">
        <v>216</v>
      </c>
      <c r="L125" s="33"/>
      <c r="M125" s="139" t="s">
        <v>19</v>
      </c>
      <c r="N125" s="140" t="s">
        <v>45</v>
      </c>
      <c r="P125" s="141">
        <f>O125*H125</f>
        <v>0</v>
      </c>
      <c r="Q125" s="141">
        <v>0</v>
      </c>
      <c r="R125" s="141">
        <f>Q125*H125</f>
        <v>0</v>
      </c>
      <c r="S125" s="141">
        <v>0</v>
      </c>
      <c r="T125" s="142">
        <f>S125*H125</f>
        <v>0</v>
      </c>
      <c r="AR125" s="143" t="s">
        <v>112</v>
      </c>
      <c r="AT125" s="143" t="s">
        <v>212</v>
      </c>
      <c r="AU125" s="143" t="s">
        <v>82</v>
      </c>
      <c r="AY125" s="18" t="s">
        <v>208</v>
      </c>
      <c r="BE125" s="144">
        <f>IF(N125="základní",J125,0)</f>
        <v>0</v>
      </c>
      <c r="BF125" s="144">
        <f>IF(N125="snížená",J125,0)</f>
        <v>0</v>
      </c>
      <c r="BG125" s="144">
        <f>IF(N125="zákl. přenesená",J125,0)</f>
        <v>0</v>
      </c>
      <c r="BH125" s="144">
        <f>IF(N125="sníž. přenesená",J125,0)</f>
        <v>0</v>
      </c>
      <c r="BI125" s="144">
        <f>IF(N125="nulová",J125,0)</f>
        <v>0</v>
      </c>
      <c r="BJ125" s="18" t="s">
        <v>80</v>
      </c>
      <c r="BK125" s="144">
        <f>ROUND(I125*H125,2)</f>
        <v>0</v>
      </c>
      <c r="BL125" s="18" t="s">
        <v>112</v>
      </c>
      <c r="BM125" s="143" t="s">
        <v>784</v>
      </c>
    </row>
    <row r="126" spans="2:47" s="1" customFormat="1" ht="12">
      <c r="B126" s="33"/>
      <c r="D126" s="145" t="s">
        <v>218</v>
      </c>
      <c r="F126" s="146" t="s">
        <v>785</v>
      </c>
      <c r="I126" s="147"/>
      <c r="L126" s="33"/>
      <c r="M126" s="148"/>
      <c r="T126" s="54"/>
      <c r="AT126" s="18" t="s">
        <v>218</v>
      </c>
      <c r="AU126" s="18" t="s">
        <v>82</v>
      </c>
    </row>
    <row r="127" spans="2:47" s="1" customFormat="1" ht="12">
      <c r="B127" s="33"/>
      <c r="D127" s="149" t="s">
        <v>220</v>
      </c>
      <c r="F127" s="150" t="s">
        <v>786</v>
      </c>
      <c r="I127" s="147"/>
      <c r="L127" s="33"/>
      <c r="M127" s="148"/>
      <c r="T127" s="54"/>
      <c r="AT127" s="18" t="s">
        <v>220</v>
      </c>
      <c r="AU127" s="18" t="s">
        <v>82</v>
      </c>
    </row>
    <row r="128" spans="2:51" s="13" customFormat="1" ht="12">
      <c r="B128" s="157"/>
      <c r="D128" s="145" t="s">
        <v>222</v>
      </c>
      <c r="E128" s="158" t="s">
        <v>19</v>
      </c>
      <c r="F128" s="159" t="s">
        <v>787</v>
      </c>
      <c r="H128" s="160">
        <v>88.051</v>
      </c>
      <c r="I128" s="161"/>
      <c r="L128" s="157"/>
      <c r="M128" s="162"/>
      <c r="T128" s="163"/>
      <c r="AT128" s="158" t="s">
        <v>222</v>
      </c>
      <c r="AU128" s="158" t="s">
        <v>82</v>
      </c>
      <c r="AV128" s="13" t="s">
        <v>82</v>
      </c>
      <c r="AW128" s="13" t="s">
        <v>35</v>
      </c>
      <c r="AX128" s="13" t="s">
        <v>74</v>
      </c>
      <c r="AY128" s="158" t="s">
        <v>208</v>
      </c>
    </row>
    <row r="129" spans="2:51" s="14" customFormat="1" ht="12">
      <c r="B129" s="164"/>
      <c r="D129" s="145" t="s">
        <v>222</v>
      </c>
      <c r="E129" s="165" t="s">
        <v>19</v>
      </c>
      <c r="F129" s="166" t="s">
        <v>226</v>
      </c>
      <c r="H129" s="167">
        <v>88.051</v>
      </c>
      <c r="I129" s="168"/>
      <c r="L129" s="164"/>
      <c r="M129" s="169"/>
      <c r="T129" s="170"/>
      <c r="AT129" s="165" t="s">
        <v>222</v>
      </c>
      <c r="AU129" s="165" t="s">
        <v>82</v>
      </c>
      <c r="AV129" s="14" t="s">
        <v>112</v>
      </c>
      <c r="AW129" s="14" t="s">
        <v>35</v>
      </c>
      <c r="AX129" s="14" t="s">
        <v>80</v>
      </c>
      <c r="AY129" s="165" t="s">
        <v>208</v>
      </c>
    </row>
    <row r="130" spans="2:65" s="1" customFormat="1" ht="21.75" customHeight="1">
      <c r="B130" s="33"/>
      <c r="C130" s="132" t="s">
        <v>788</v>
      </c>
      <c r="D130" s="132" t="s">
        <v>212</v>
      </c>
      <c r="E130" s="133" t="s">
        <v>789</v>
      </c>
      <c r="F130" s="134" t="s">
        <v>790</v>
      </c>
      <c r="G130" s="135" t="s">
        <v>286</v>
      </c>
      <c r="H130" s="136">
        <v>102.968</v>
      </c>
      <c r="I130" s="137"/>
      <c r="J130" s="138">
        <f>ROUND(I130*H130,2)</f>
        <v>0</v>
      </c>
      <c r="K130" s="134" t="s">
        <v>216</v>
      </c>
      <c r="L130" s="33"/>
      <c r="M130" s="139" t="s">
        <v>19</v>
      </c>
      <c r="N130" s="140" t="s">
        <v>45</v>
      </c>
      <c r="P130" s="141">
        <f>O130*H130</f>
        <v>0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AR130" s="143" t="s">
        <v>112</v>
      </c>
      <c r="AT130" s="143" t="s">
        <v>212</v>
      </c>
      <c r="AU130" s="143" t="s">
        <v>82</v>
      </c>
      <c r="AY130" s="18" t="s">
        <v>208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8" t="s">
        <v>80</v>
      </c>
      <c r="BK130" s="144">
        <f>ROUND(I130*H130,2)</f>
        <v>0</v>
      </c>
      <c r="BL130" s="18" t="s">
        <v>112</v>
      </c>
      <c r="BM130" s="143" t="s">
        <v>791</v>
      </c>
    </row>
    <row r="131" spans="2:47" s="1" customFormat="1" ht="12">
      <c r="B131" s="33"/>
      <c r="D131" s="145" t="s">
        <v>218</v>
      </c>
      <c r="F131" s="146" t="s">
        <v>792</v>
      </c>
      <c r="I131" s="147"/>
      <c r="L131" s="33"/>
      <c r="M131" s="148"/>
      <c r="T131" s="54"/>
      <c r="AT131" s="18" t="s">
        <v>218</v>
      </c>
      <c r="AU131" s="18" t="s">
        <v>82</v>
      </c>
    </row>
    <row r="132" spans="2:47" s="1" customFormat="1" ht="12">
      <c r="B132" s="33"/>
      <c r="D132" s="149" t="s">
        <v>220</v>
      </c>
      <c r="F132" s="150" t="s">
        <v>793</v>
      </c>
      <c r="I132" s="147"/>
      <c r="L132" s="33"/>
      <c r="M132" s="148"/>
      <c r="T132" s="54"/>
      <c r="AT132" s="18" t="s">
        <v>220</v>
      </c>
      <c r="AU132" s="18" t="s">
        <v>82</v>
      </c>
    </row>
    <row r="133" spans="2:51" s="13" customFormat="1" ht="12">
      <c r="B133" s="157"/>
      <c r="D133" s="145" t="s">
        <v>222</v>
      </c>
      <c r="E133" s="158" t="s">
        <v>19</v>
      </c>
      <c r="F133" s="159" t="s">
        <v>794</v>
      </c>
      <c r="H133" s="160">
        <v>102.968</v>
      </c>
      <c r="I133" s="161"/>
      <c r="L133" s="157"/>
      <c r="M133" s="162"/>
      <c r="T133" s="163"/>
      <c r="AT133" s="158" t="s">
        <v>222</v>
      </c>
      <c r="AU133" s="158" t="s">
        <v>82</v>
      </c>
      <c r="AV133" s="13" t="s">
        <v>82</v>
      </c>
      <c r="AW133" s="13" t="s">
        <v>35</v>
      </c>
      <c r="AX133" s="13" t="s">
        <v>74</v>
      </c>
      <c r="AY133" s="158" t="s">
        <v>208</v>
      </c>
    </row>
    <row r="134" spans="2:51" s="14" customFormat="1" ht="12">
      <c r="B134" s="164"/>
      <c r="D134" s="145" t="s">
        <v>222</v>
      </c>
      <c r="E134" s="165" t="s">
        <v>19</v>
      </c>
      <c r="F134" s="166" t="s">
        <v>226</v>
      </c>
      <c r="H134" s="167">
        <v>102.968</v>
      </c>
      <c r="I134" s="168"/>
      <c r="L134" s="164"/>
      <c r="M134" s="169"/>
      <c r="T134" s="170"/>
      <c r="AT134" s="165" t="s">
        <v>222</v>
      </c>
      <c r="AU134" s="165" t="s">
        <v>82</v>
      </c>
      <c r="AV134" s="14" t="s">
        <v>112</v>
      </c>
      <c r="AW134" s="14" t="s">
        <v>35</v>
      </c>
      <c r="AX134" s="14" t="s">
        <v>80</v>
      </c>
      <c r="AY134" s="165" t="s">
        <v>208</v>
      </c>
    </row>
    <row r="135" spans="2:65" s="1" customFormat="1" ht="21.75" customHeight="1">
      <c r="B135" s="33"/>
      <c r="C135" s="132" t="s">
        <v>245</v>
      </c>
      <c r="D135" s="132" t="s">
        <v>212</v>
      </c>
      <c r="E135" s="133" t="s">
        <v>795</v>
      </c>
      <c r="F135" s="134" t="s">
        <v>796</v>
      </c>
      <c r="G135" s="135" t="s">
        <v>286</v>
      </c>
      <c r="H135" s="136">
        <v>100.912</v>
      </c>
      <c r="I135" s="137"/>
      <c r="J135" s="138">
        <f>ROUND(I135*H135,2)</f>
        <v>0</v>
      </c>
      <c r="K135" s="134" t="s">
        <v>216</v>
      </c>
      <c r="L135" s="33"/>
      <c r="M135" s="139" t="s">
        <v>19</v>
      </c>
      <c r="N135" s="140" t="s">
        <v>45</v>
      </c>
      <c r="P135" s="141">
        <f>O135*H135</f>
        <v>0</v>
      </c>
      <c r="Q135" s="141">
        <v>0</v>
      </c>
      <c r="R135" s="141">
        <f>Q135*H135</f>
        <v>0</v>
      </c>
      <c r="S135" s="141">
        <v>0</v>
      </c>
      <c r="T135" s="142">
        <f>S135*H135</f>
        <v>0</v>
      </c>
      <c r="AR135" s="143" t="s">
        <v>112</v>
      </c>
      <c r="AT135" s="143" t="s">
        <v>212</v>
      </c>
      <c r="AU135" s="143" t="s">
        <v>82</v>
      </c>
      <c r="AY135" s="18" t="s">
        <v>208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8" t="s">
        <v>80</v>
      </c>
      <c r="BK135" s="144">
        <f>ROUND(I135*H135,2)</f>
        <v>0</v>
      </c>
      <c r="BL135" s="18" t="s">
        <v>112</v>
      </c>
      <c r="BM135" s="143" t="s">
        <v>797</v>
      </c>
    </row>
    <row r="136" spans="2:47" s="1" customFormat="1" ht="19.5">
      <c r="B136" s="33"/>
      <c r="D136" s="145" t="s">
        <v>218</v>
      </c>
      <c r="F136" s="146" t="s">
        <v>798</v>
      </c>
      <c r="I136" s="147"/>
      <c r="L136" s="33"/>
      <c r="M136" s="148"/>
      <c r="T136" s="54"/>
      <c r="AT136" s="18" t="s">
        <v>218</v>
      </c>
      <c r="AU136" s="18" t="s">
        <v>82</v>
      </c>
    </row>
    <row r="137" spans="2:47" s="1" customFormat="1" ht="12">
      <c r="B137" s="33"/>
      <c r="D137" s="149" t="s">
        <v>220</v>
      </c>
      <c r="F137" s="150" t="s">
        <v>799</v>
      </c>
      <c r="I137" s="147"/>
      <c r="L137" s="33"/>
      <c r="M137" s="148"/>
      <c r="T137" s="54"/>
      <c r="AT137" s="18" t="s">
        <v>220</v>
      </c>
      <c r="AU137" s="18" t="s">
        <v>82</v>
      </c>
    </row>
    <row r="138" spans="2:51" s="13" customFormat="1" ht="12">
      <c r="B138" s="157"/>
      <c r="D138" s="145" t="s">
        <v>222</v>
      </c>
      <c r="E138" s="158" t="s">
        <v>19</v>
      </c>
      <c r="F138" s="159" t="s">
        <v>800</v>
      </c>
      <c r="H138" s="160">
        <v>100.912</v>
      </c>
      <c r="I138" s="161"/>
      <c r="L138" s="157"/>
      <c r="M138" s="162"/>
      <c r="T138" s="163"/>
      <c r="AT138" s="158" t="s">
        <v>222</v>
      </c>
      <c r="AU138" s="158" t="s">
        <v>82</v>
      </c>
      <c r="AV138" s="13" t="s">
        <v>82</v>
      </c>
      <c r="AW138" s="13" t="s">
        <v>35</v>
      </c>
      <c r="AX138" s="13" t="s">
        <v>74</v>
      </c>
      <c r="AY138" s="158" t="s">
        <v>208</v>
      </c>
    </row>
    <row r="139" spans="2:51" s="14" customFormat="1" ht="12">
      <c r="B139" s="164"/>
      <c r="D139" s="145" t="s">
        <v>222</v>
      </c>
      <c r="E139" s="165" t="s">
        <v>19</v>
      </c>
      <c r="F139" s="166" t="s">
        <v>226</v>
      </c>
      <c r="H139" s="167">
        <v>100.912</v>
      </c>
      <c r="I139" s="168"/>
      <c r="L139" s="164"/>
      <c r="M139" s="169"/>
      <c r="T139" s="170"/>
      <c r="AT139" s="165" t="s">
        <v>222</v>
      </c>
      <c r="AU139" s="165" t="s">
        <v>82</v>
      </c>
      <c r="AV139" s="14" t="s">
        <v>112</v>
      </c>
      <c r="AW139" s="14" t="s">
        <v>35</v>
      </c>
      <c r="AX139" s="14" t="s">
        <v>80</v>
      </c>
      <c r="AY139" s="165" t="s">
        <v>208</v>
      </c>
    </row>
    <row r="140" spans="2:65" s="1" customFormat="1" ht="16.5" customHeight="1">
      <c r="B140" s="33"/>
      <c r="C140" s="132" t="s">
        <v>273</v>
      </c>
      <c r="D140" s="132" t="s">
        <v>212</v>
      </c>
      <c r="E140" s="133" t="s">
        <v>801</v>
      </c>
      <c r="F140" s="134" t="s">
        <v>802</v>
      </c>
      <c r="G140" s="135" t="s">
        <v>286</v>
      </c>
      <c r="H140" s="136">
        <v>2.491</v>
      </c>
      <c r="I140" s="137"/>
      <c r="J140" s="138">
        <f>ROUND(I140*H140,2)</f>
        <v>0</v>
      </c>
      <c r="K140" s="134" t="s">
        <v>216</v>
      </c>
      <c r="L140" s="33"/>
      <c r="M140" s="139" t="s">
        <v>19</v>
      </c>
      <c r="N140" s="140" t="s">
        <v>45</v>
      </c>
      <c r="P140" s="141">
        <f>O140*H140</f>
        <v>0</v>
      </c>
      <c r="Q140" s="141">
        <v>0</v>
      </c>
      <c r="R140" s="141">
        <f>Q140*H140</f>
        <v>0</v>
      </c>
      <c r="S140" s="141">
        <v>0</v>
      </c>
      <c r="T140" s="142">
        <f>S140*H140</f>
        <v>0</v>
      </c>
      <c r="AR140" s="143" t="s">
        <v>112</v>
      </c>
      <c r="AT140" s="143" t="s">
        <v>212</v>
      </c>
      <c r="AU140" s="143" t="s">
        <v>82</v>
      </c>
      <c r="AY140" s="18" t="s">
        <v>208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8" t="s">
        <v>80</v>
      </c>
      <c r="BK140" s="144">
        <f>ROUND(I140*H140,2)</f>
        <v>0</v>
      </c>
      <c r="BL140" s="18" t="s">
        <v>112</v>
      </c>
      <c r="BM140" s="143" t="s">
        <v>803</v>
      </c>
    </row>
    <row r="141" spans="2:47" s="1" customFormat="1" ht="12">
      <c r="B141" s="33"/>
      <c r="D141" s="145" t="s">
        <v>218</v>
      </c>
      <c r="F141" s="146" t="s">
        <v>804</v>
      </c>
      <c r="I141" s="147"/>
      <c r="L141" s="33"/>
      <c r="M141" s="148"/>
      <c r="T141" s="54"/>
      <c r="AT141" s="18" t="s">
        <v>218</v>
      </c>
      <c r="AU141" s="18" t="s">
        <v>82</v>
      </c>
    </row>
    <row r="142" spans="2:47" s="1" customFormat="1" ht="12">
      <c r="B142" s="33"/>
      <c r="D142" s="149" t="s">
        <v>220</v>
      </c>
      <c r="F142" s="150" t="s">
        <v>805</v>
      </c>
      <c r="I142" s="147"/>
      <c r="L142" s="33"/>
      <c r="M142" s="148"/>
      <c r="T142" s="54"/>
      <c r="AT142" s="18" t="s">
        <v>220</v>
      </c>
      <c r="AU142" s="18" t="s">
        <v>82</v>
      </c>
    </row>
    <row r="143" spans="2:51" s="13" customFormat="1" ht="12">
      <c r="B143" s="157"/>
      <c r="D143" s="145" t="s">
        <v>222</v>
      </c>
      <c r="E143" s="158" t="s">
        <v>19</v>
      </c>
      <c r="F143" s="159" t="s">
        <v>806</v>
      </c>
      <c r="H143" s="160">
        <v>2.491</v>
      </c>
      <c r="I143" s="161"/>
      <c r="L143" s="157"/>
      <c r="M143" s="162"/>
      <c r="T143" s="163"/>
      <c r="AT143" s="158" t="s">
        <v>222</v>
      </c>
      <c r="AU143" s="158" t="s">
        <v>82</v>
      </c>
      <c r="AV143" s="13" t="s">
        <v>82</v>
      </c>
      <c r="AW143" s="13" t="s">
        <v>35</v>
      </c>
      <c r="AX143" s="13" t="s">
        <v>74</v>
      </c>
      <c r="AY143" s="158" t="s">
        <v>208</v>
      </c>
    </row>
    <row r="144" spans="2:51" s="14" customFormat="1" ht="12">
      <c r="B144" s="164"/>
      <c r="D144" s="145" t="s">
        <v>222</v>
      </c>
      <c r="E144" s="165" t="s">
        <v>19</v>
      </c>
      <c r="F144" s="166" t="s">
        <v>226</v>
      </c>
      <c r="H144" s="167">
        <v>2.491</v>
      </c>
      <c r="I144" s="168"/>
      <c r="L144" s="164"/>
      <c r="M144" s="169"/>
      <c r="T144" s="170"/>
      <c r="AT144" s="165" t="s">
        <v>222</v>
      </c>
      <c r="AU144" s="165" t="s">
        <v>82</v>
      </c>
      <c r="AV144" s="14" t="s">
        <v>112</v>
      </c>
      <c r="AW144" s="14" t="s">
        <v>35</v>
      </c>
      <c r="AX144" s="14" t="s">
        <v>80</v>
      </c>
      <c r="AY144" s="165" t="s">
        <v>208</v>
      </c>
    </row>
    <row r="145" spans="2:65" s="1" customFormat="1" ht="21.75" customHeight="1">
      <c r="B145" s="33"/>
      <c r="C145" s="132" t="s">
        <v>807</v>
      </c>
      <c r="D145" s="132" t="s">
        <v>212</v>
      </c>
      <c r="E145" s="133" t="s">
        <v>808</v>
      </c>
      <c r="F145" s="134" t="s">
        <v>809</v>
      </c>
      <c r="G145" s="135" t="s">
        <v>286</v>
      </c>
      <c r="H145" s="136">
        <v>6.222</v>
      </c>
      <c r="I145" s="137"/>
      <c r="J145" s="138">
        <f>ROUND(I145*H145,2)</f>
        <v>0</v>
      </c>
      <c r="K145" s="134" t="s">
        <v>216</v>
      </c>
      <c r="L145" s="33"/>
      <c r="M145" s="139" t="s">
        <v>19</v>
      </c>
      <c r="N145" s="140" t="s">
        <v>45</v>
      </c>
      <c r="P145" s="141">
        <f>O145*H145</f>
        <v>0</v>
      </c>
      <c r="Q145" s="141">
        <v>0</v>
      </c>
      <c r="R145" s="141">
        <f>Q145*H145</f>
        <v>0</v>
      </c>
      <c r="S145" s="141">
        <v>0</v>
      </c>
      <c r="T145" s="142">
        <f>S145*H145</f>
        <v>0</v>
      </c>
      <c r="AR145" s="143" t="s">
        <v>112</v>
      </c>
      <c r="AT145" s="143" t="s">
        <v>212</v>
      </c>
      <c r="AU145" s="143" t="s">
        <v>82</v>
      </c>
      <c r="AY145" s="18" t="s">
        <v>208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8" t="s">
        <v>80</v>
      </c>
      <c r="BK145" s="144">
        <f>ROUND(I145*H145,2)</f>
        <v>0</v>
      </c>
      <c r="BL145" s="18" t="s">
        <v>112</v>
      </c>
      <c r="BM145" s="143" t="s">
        <v>810</v>
      </c>
    </row>
    <row r="146" spans="2:47" s="1" customFormat="1" ht="12">
      <c r="B146" s="33"/>
      <c r="D146" s="145" t="s">
        <v>218</v>
      </c>
      <c r="F146" s="146" t="s">
        <v>811</v>
      </c>
      <c r="I146" s="147"/>
      <c r="L146" s="33"/>
      <c r="M146" s="148"/>
      <c r="T146" s="54"/>
      <c r="AT146" s="18" t="s">
        <v>218</v>
      </c>
      <c r="AU146" s="18" t="s">
        <v>82</v>
      </c>
    </row>
    <row r="147" spans="2:47" s="1" customFormat="1" ht="12">
      <c r="B147" s="33"/>
      <c r="D147" s="149" t="s">
        <v>220</v>
      </c>
      <c r="F147" s="150" t="s">
        <v>812</v>
      </c>
      <c r="I147" s="147"/>
      <c r="L147" s="33"/>
      <c r="M147" s="148"/>
      <c r="T147" s="54"/>
      <c r="AT147" s="18" t="s">
        <v>220</v>
      </c>
      <c r="AU147" s="18" t="s">
        <v>82</v>
      </c>
    </row>
    <row r="148" spans="2:51" s="13" customFormat="1" ht="12">
      <c r="B148" s="157"/>
      <c r="D148" s="145" t="s">
        <v>222</v>
      </c>
      <c r="E148" s="158" t="s">
        <v>19</v>
      </c>
      <c r="F148" s="159" t="s">
        <v>813</v>
      </c>
      <c r="H148" s="160">
        <v>6.222</v>
      </c>
      <c r="I148" s="161"/>
      <c r="L148" s="157"/>
      <c r="M148" s="162"/>
      <c r="T148" s="163"/>
      <c r="AT148" s="158" t="s">
        <v>222</v>
      </c>
      <c r="AU148" s="158" t="s">
        <v>82</v>
      </c>
      <c r="AV148" s="13" t="s">
        <v>82</v>
      </c>
      <c r="AW148" s="13" t="s">
        <v>35</v>
      </c>
      <c r="AX148" s="13" t="s">
        <v>74</v>
      </c>
      <c r="AY148" s="158" t="s">
        <v>208</v>
      </c>
    </row>
    <row r="149" spans="2:51" s="14" customFormat="1" ht="12">
      <c r="B149" s="164"/>
      <c r="D149" s="145" t="s">
        <v>222</v>
      </c>
      <c r="E149" s="165" t="s">
        <v>19</v>
      </c>
      <c r="F149" s="166" t="s">
        <v>226</v>
      </c>
      <c r="H149" s="167">
        <v>6.222</v>
      </c>
      <c r="I149" s="168"/>
      <c r="L149" s="164"/>
      <c r="M149" s="169"/>
      <c r="T149" s="170"/>
      <c r="AT149" s="165" t="s">
        <v>222</v>
      </c>
      <c r="AU149" s="165" t="s">
        <v>82</v>
      </c>
      <c r="AV149" s="14" t="s">
        <v>112</v>
      </c>
      <c r="AW149" s="14" t="s">
        <v>35</v>
      </c>
      <c r="AX149" s="14" t="s">
        <v>80</v>
      </c>
      <c r="AY149" s="165" t="s">
        <v>208</v>
      </c>
    </row>
    <row r="150" spans="2:63" s="11" customFormat="1" ht="25.9" customHeight="1">
      <c r="B150" s="120"/>
      <c r="D150" s="121" t="s">
        <v>73</v>
      </c>
      <c r="E150" s="122" t="s">
        <v>290</v>
      </c>
      <c r="F150" s="122" t="s">
        <v>291</v>
      </c>
      <c r="I150" s="123"/>
      <c r="J150" s="124">
        <f>BK150</f>
        <v>0</v>
      </c>
      <c r="L150" s="120"/>
      <c r="M150" s="125"/>
      <c r="P150" s="126">
        <f>P151+P166+P172+P176</f>
        <v>0</v>
      </c>
      <c r="R150" s="126">
        <f>R151+R166+R172+R176</f>
        <v>0</v>
      </c>
      <c r="T150" s="127">
        <f>T151+T166+T172+T176</f>
        <v>7.363569</v>
      </c>
      <c r="AR150" s="121" t="s">
        <v>82</v>
      </c>
      <c r="AT150" s="128" t="s">
        <v>73</v>
      </c>
      <c r="AU150" s="128" t="s">
        <v>74</v>
      </c>
      <c r="AY150" s="121" t="s">
        <v>208</v>
      </c>
      <c r="BK150" s="129">
        <f>BK151+BK166+BK172+BK176</f>
        <v>0</v>
      </c>
    </row>
    <row r="151" spans="2:63" s="11" customFormat="1" ht="22.9" customHeight="1">
      <c r="B151" s="120"/>
      <c r="D151" s="121" t="s">
        <v>73</v>
      </c>
      <c r="E151" s="130" t="s">
        <v>814</v>
      </c>
      <c r="F151" s="130" t="s">
        <v>815</v>
      </c>
      <c r="I151" s="123"/>
      <c r="J151" s="131">
        <f>BK151</f>
        <v>0</v>
      </c>
      <c r="L151" s="120"/>
      <c r="M151" s="125"/>
      <c r="P151" s="126">
        <f>SUM(P152:P165)</f>
        <v>0</v>
      </c>
      <c r="R151" s="126">
        <f>SUM(R152:R165)</f>
        <v>0</v>
      </c>
      <c r="T151" s="127">
        <f>SUM(T152:T165)</f>
        <v>6.22184</v>
      </c>
      <c r="AR151" s="121" t="s">
        <v>82</v>
      </c>
      <c r="AT151" s="128" t="s">
        <v>73</v>
      </c>
      <c r="AU151" s="128" t="s">
        <v>80</v>
      </c>
      <c r="AY151" s="121" t="s">
        <v>208</v>
      </c>
      <c r="BK151" s="129">
        <f>SUM(BK152:BK165)</f>
        <v>0</v>
      </c>
    </row>
    <row r="152" spans="2:65" s="1" customFormat="1" ht="16.5" customHeight="1">
      <c r="B152" s="33"/>
      <c r="C152" s="132" t="s">
        <v>646</v>
      </c>
      <c r="D152" s="132" t="s">
        <v>212</v>
      </c>
      <c r="E152" s="133" t="s">
        <v>816</v>
      </c>
      <c r="F152" s="134" t="s">
        <v>817</v>
      </c>
      <c r="G152" s="135" t="s">
        <v>236</v>
      </c>
      <c r="H152" s="136">
        <v>98.355</v>
      </c>
      <c r="I152" s="137"/>
      <c r="J152" s="138">
        <f>ROUND(I152*H152,2)</f>
        <v>0</v>
      </c>
      <c r="K152" s="134" t="s">
        <v>216</v>
      </c>
      <c r="L152" s="33"/>
      <c r="M152" s="139" t="s">
        <v>19</v>
      </c>
      <c r="N152" s="140" t="s">
        <v>45</v>
      </c>
      <c r="P152" s="141">
        <f>O152*H152</f>
        <v>0</v>
      </c>
      <c r="Q152" s="141">
        <v>0</v>
      </c>
      <c r="R152" s="141">
        <f>Q152*H152</f>
        <v>0</v>
      </c>
      <c r="S152" s="141">
        <v>0.014</v>
      </c>
      <c r="T152" s="142">
        <f>S152*H152</f>
        <v>1.37697</v>
      </c>
      <c r="AR152" s="143" t="s">
        <v>297</v>
      </c>
      <c r="AT152" s="143" t="s">
        <v>212</v>
      </c>
      <c r="AU152" s="143" t="s">
        <v>82</v>
      </c>
      <c r="AY152" s="18" t="s">
        <v>208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8" t="s">
        <v>80</v>
      </c>
      <c r="BK152" s="144">
        <f>ROUND(I152*H152,2)</f>
        <v>0</v>
      </c>
      <c r="BL152" s="18" t="s">
        <v>297</v>
      </c>
      <c r="BM152" s="143" t="s">
        <v>818</v>
      </c>
    </row>
    <row r="153" spans="2:47" s="1" customFormat="1" ht="12">
      <c r="B153" s="33"/>
      <c r="D153" s="145" t="s">
        <v>218</v>
      </c>
      <c r="F153" s="146" t="s">
        <v>819</v>
      </c>
      <c r="I153" s="147"/>
      <c r="L153" s="33"/>
      <c r="M153" s="148"/>
      <c r="T153" s="54"/>
      <c r="AT153" s="18" t="s">
        <v>218</v>
      </c>
      <c r="AU153" s="18" t="s">
        <v>82</v>
      </c>
    </row>
    <row r="154" spans="2:47" s="1" customFormat="1" ht="12">
      <c r="B154" s="33"/>
      <c r="D154" s="149" t="s">
        <v>220</v>
      </c>
      <c r="F154" s="150" t="s">
        <v>820</v>
      </c>
      <c r="I154" s="147"/>
      <c r="L154" s="33"/>
      <c r="M154" s="148"/>
      <c r="T154" s="54"/>
      <c r="AT154" s="18" t="s">
        <v>220</v>
      </c>
      <c r="AU154" s="18" t="s">
        <v>82</v>
      </c>
    </row>
    <row r="155" spans="2:51" s="13" customFormat="1" ht="12">
      <c r="B155" s="157"/>
      <c r="D155" s="145" t="s">
        <v>222</v>
      </c>
      <c r="E155" s="158" t="s">
        <v>19</v>
      </c>
      <c r="F155" s="159" t="s">
        <v>821</v>
      </c>
      <c r="H155" s="160">
        <v>56.04</v>
      </c>
      <c r="I155" s="161"/>
      <c r="L155" s="157"/>
      <c r="M155" s="162"/>
      <c r="T155" s="163"/>
      <c r="AT155" s="158" t="s">
        <v>222</v>
      </c>
      <c r="AU155" s="158" t="s">
        <v>82</v>
      </c>
      <c r="AV155" s="13" t="s">
        <v>82</v>
      </c>
      <c r="AW155" s="13" t="s">
        <v>35</v>
      </c>
      <c r="AX155" s="13" t="s">
        <v>74</v>
      </c>
      <c r="AY155" s="158" t="s">
        <v>208</v>
      </c>
    </row>
    <row r="156" spans="2:51" s="13" customFormat="1" ht="12">
      <c r="B156" s="157"/>
      <c r="D156" s="145" t="s">
        <v>222</v>
      </c>
      <c r="E156" s="158" t="s">
        <v>19</v>
      </c>
      <c r="F156" s="159" t="s">
        <v>822</v>
      </c>
      <c r="H156" s="160">
        <v>42.315</v>
      </c>
      <c r="I156" s="161"/>
      <c r="L156" s="157"/>
      <c r="M156" s="162"/>
      <c r="T156" s="163"/>
      <c r="AT156" s="158" t="s">
        <v>222</v>
      </c>
      <c r="AU156" s="158" t="s">
        <v>82</v>
      </c>
      <c r="AV156" s="13" t="s">
        <v>82</v>
      </c>
      <c r="AW156" s="13" t="s">
        <v>35</v>
      </c>
      <c r="AX156" s="13" t="s">
        <v>74</v>
      </c>
      <c r="AY156" s="158" t="s">
        <v>208</v>
      </c>
    </row>
    <row r="157" spans="2:51" s="14" customFormat="1" ht="12">
      <c r="B157" s="164"/>
      <c r="D157" s="145" t="s">
        <v>222</v>
      </c>
      <c r="E157" s="165" t="s">
        <v>19</v>
      </c>
      <c r="F157" s="166" t="s">
        <v>226</v>
      </c>
      <c r="H157" s="167">
        <v>98.355</v>
      </c>
      <c r="I157" s="168"/>
      <c r="L157" s="164"/>
      <c r="M157" s="169"/>
      <c r="T157" s="170"/>
      <c r="AT157" s="165" t="s">
        <v>222</v>
      </c>
      <c r="AU157" s="165" t="s">
        <v>82</v>
      </c>
      <c r="AV157" s="14" t="s">
        <v>112</v>
      </c>
      <c r="AW157" s="14" t="s">
        <v>35</v>
      </c>
      <c r="AX157" s="14" t="s">
        <v>80</v>
      </c>
      <c r="AY157" s="165" t="s">
        <v>208</v>
      </c>
    </row>
    <row r="158" spans="2:65" s="1" customFormat="1" ht="16.5" customHeight="1">
      <c r="B158" s="33"/>
      <c r="C158" s="132" t="s">
        <v>8</v>
      </c>
      <c r="D158" s="132" t="s">
        <v>212</v>
      </c>
      <c r="E158" s="133" t="s">
        <v>823</v>
      </c>
      <c r="F158" s="134" t="s">
        <v>824</v>
      </c>
      <c r="G158" s="135" t="s">
        <v>236</v>
      </c>
      <c r="H158" s="136">
        <v>169.88</v>
      </c>
      <c r="I158" s="137"/>
      <c r="J158" s="138">
        <f>ROUND(I158*H158,2)</f>
        <v>0</v>
      </c>
      <c r="K158" s="134" t="s">
        <v>216</v>
      </c>
      <c r="L158" s="33"/>
      <c r="M158" s="139" t="s">
        <v>19</v>
      </c>
      <c r="N158" s="140" t="s">
        <v>45</v>
      </c>
      <c r="P158" s="141">
        <f>O158*H158</f>
        <v>0</v>
      </c>
      <c r="Q158" s="141">
        <v>0</v>
      </c>
      <c r="R158" s="141">
        <f>Q158*H158</f>
        <v>0</v>
      </c>
      <c r="S158" s="141">
        <v>0.024</v>
      </c>
      <c r="T158" s="142">
        <f>S158*H158</f>
        <v>4.07712</v>
      </c>
      <c r="AR158" s="143" t="s">
        <v>297</v>
      </c>
      <c r="AT158" s="143" t="s">
        <v>212</v>
      </c>
      <c r="AU158" s="143" t="s">
        <v>82</v>
      </c>
      <c r="AY158" s="18" t="s">
        <v>208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8" t="s">
        <v>80</v>
      </c>
      <c r="BK158" s="144">
        <f>ROUND(I158*H158,2)</f>
        <v>0</v>
      </c>
      <c r="BL158" s="18" t="s">
        <v>297</v>
      </c>
      <c r="BM158" s="143" t="s">
        <v>825</v>
      </c>
    </row>
    <row r="159" spans="2:47" s="1" customFormat="1" ht="12">
      <c r="B159" s="33"/>
      <c r="D159" s="145" t="s">
        <v>218</v>
      </c>
      <c r="F159" s="146" t="s">
        <v>826</v>
      </c>
      <c r="I159" s="147"/>
      <c r="L159" s="33"/>
      <c r="M159" s="148"/>
      <c r="T159" s="54"/>
      <c r="AT159" s="18" t="s">
        <v>218</v>
      </c>
      <c r="AU159" s="18" t="s">
        <v>82</v>
      </c>
    </row>
    <row r="160" spans="2:47" s="1" customFormat="1" ht="12">
      <c r="B160" s="33"/>
      <c r="D160" s="149" t="s">
        <v>220</v>
      </c>
      <c r="F160" s="150" t="s">
        <v>827</v>
      </c>
      <c r="I160" s="147"/>
      <c r="L160" s="33"/>
      <c r="M160" s="148"/>
      <c r="T160" s="54"/>
      <c r="AT160" s="18" t="s">
        <v>220</v>
      </c>
      <c r="AU160" s="18" t="s">
        <v>82</v>
      </c>
    </row>
    <row r="161" spans="2:51" s="13" customFormat="1" ht="12">
      <c r="B161" s="157"/>
      <c r="D161" s="145" t="s">
        <v>222</v>
      </c>
      <c r="E161" s="158" t="s">
        <v>19</v>
      </c>
      <c r="F161" s="159" t="s">
        <v>828</v>
      </c>
      <c r="H161" s="160">
        <v>169.88</v>
      </c>
      <c r="I161" s="161"/>
      <c r="L161" s="157"/>
      <c r="M161" s="162"/>
      <c r="T161" s="163"/>
      <c r="AT161" s="158" t="s">
        <v>222</v>
      </c>
      <c r="AU161" s="158" t="s">
        <v>82</v>
      </c>
      <c r="AV161" s="13" t="s">
        <v>82</v>
      </c>
      <c r="AW161" s="13" t="s">
        <v>35</v>
      </c>
      <c r="AX161" s="13" t="s">
        <v>74</v>
      </c>
      <c r="AY161" s="158" t="s">
        <v>208</v>
      </c>
    </row>
    <row r="162" spans="2:51" s="14" customFormat="1" ht="12">
      <c r="B162" s="164"/>
      <c r="D162" s="145" t="s">
        <v>222</v>
      </c>
      <c r="E162" s="165" t="s">
        <v>19</v>
      </c>
      <c r="F162" s="166" t="s">
        <v>226</v>
      </c>
      <c r="H162" s="167">
        <v>169.88</v>
      </c>
      <c r="I162" s="168"/>
      <c r="L162" s="164"/>
      <c r="M162" s="169"/>
      <c r="T162" s="170"/>
      <c r="AT162" s="165" t="s">
        <v>222</v>
      </c>
      <c r="AU162" s="165" t="s">
        <v>82</v>
      </c>
      <c r="AV162" s="14" t="s">
        <v>112</v>
      </c>
      <c r="AW162" s="14" t="s">
        <v>35</v>
      </c>
      <c r="AX162" s="14" t="s">
        <v>80</v>
      </c>
      <c r="AY162" s="165" t="s">
        <v>208</v>
      </c>
    </row>
    <row r="163" spans="2:65" s="1" customFormat="1" ht="16.5" customHeight="1">
      <c r="B163" s="33"/>
      <c r="C163" s="132" t="s">
        <v>829</v>
      </c>
      <c r="D163" s="132" t="s">
        <v>212</v>
      </c>
      <c r="E163" s="133" t="s">
        <v>830</v>
      </c>
      <c r="F163" s="134" t="s">
        <v>831</v>
      </c>
      <c r="G163" s="135" t="s">
        <v>215</v>
      </c>
      <c r="H163" s="136">
        <v>153.55</v>
      </c>
      <c r="I163" s="137"/>
      <c r="J163" s="138">
        <f>ROUND(I163*H163,2)</f>
        <v>0</v>
      </c>
      <c r="K163" s="134" t="s">
        <v>216</v>
      </c>
      <c r="L163" s="33"/>
      <c r="M163" s="139" t="s">
        <v>19</v>
      </c>
      <c r="N163" s="140" t="s">
        <v>45</v>
      </c>
      <c r="P163" s="141">
        <f>O163*H163</f>
        <v>0</v>
      </c>
      <c r="Q163" s="141">
        <v>0</v>
      </c>
      <c r="R163" s="141">
        <f>Q163*H163</f>
        <v>0</v>
      </c>
      <c r="S163" s="141">
        <v>0.005</v>
      </c>
      <c r="T163" s="142">
        <f>S163*H163</f>
        <v>0.76775</v>
      </c>
      <c r="AR163" s="143" t="s">
        <v>297</v>
      </c>
      <c r="AT163" s="143" t="s">
        <v>212</v>
      </c>
      <c r="AU163" s="143" t="s">
        <v>82</v>
      </c>
      <c r="AY163" s="18" t="s">
        <v>208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8" t="s">
        <v>80</v>
      </c>
      <c r="BK163" s="144">
        <f>ROUND(I163*H163,2)</f>
        <v>0</v>
      </c>
      <c r="BL163" s="18" t="s">
        <v>297</v>
      </c>
      <c r="BM163" s="143" t="s">
        <v>832</v>
      </c>
    </row>
    <row r="164" spans="2:47" s="1" customFormat="1" ht="19.5">
      <c r="B164" s="33"/>
      <c r="D164" s="145" t="s">
        <v>218</v>
      </c>
      <c r="F164" s="146" t="s">
        <v>833</v>
      </c>
      <c r="I164" s="147"/>
      <c r="L164" s="33"/>
      <c r="M164" s="148"/>
      <c r="T164" s="54"/>
      <c r="AT164" s="18" t="s">
        <v>218</v>
      </c>
      <c r="AU164" s="18" t="s">
        <v>82</v>
      </c>
    </row>
    <row r="165" spans="2:47" s="1" customFormat="1" ht="12">
      <c r="B165" s="33"/>
      <c r="D165" s="149" t="s">
        <v>220</v>
      </c>
      <c r="F165" s="150" t="s">
        <v>834</v>
      </c>
      <c r="I165" s="147"/>
      <c r="L165" s="33"/>
      <c r="M165" s="148"/>
      <c r="T165" s="54"/>
      <c r="AT165" s="18" t="s">
        <v>220</v>
      </c>
      <c r="AU165" s="18" t="s">
        <v>82</v>
      </c>
    </row>
    <row r="166" spans="2:63" s="11" customFormat="1" ht="22.9" customHeight="1">
      <c r="B166" s="120"/>
      <c r="D166" s="121" t="s">
        <v>73</v>
      </c>
      <c r="E166" s="130" t="s">
        <v>835</v>
      </c>
      <c r="F166" s="130" t="s">
        <v>836</v>
      </c>
      <c r="I166" s="123"/>
      <c r="J166" s="131">
        <f>BK166</f>
        <v>0</v>
      </c>
      <c r="L166" s="120"/>
      <c r="M166" s="125"/>
      <c r="P166" s="126">
        <f>SUM(P167:P171)</f>
        <v>0</v>
      </c>
      <c r="R166" s="126">
        <f>SUM(R167:R171)</f>
        <v>0</v>
      </c>
      <c r="T166" s="127">
        <f>SUM(T167:T171)</f>
        <v>0.9120870000000001</v>
      </c>
      <c r="AR166" s="121" t="s">
        <v>82</v>
      </c>
      <c r="AT166" s="128" t="s">
        <v>73</v>
      </c>
      <c r="AU166" s="128" t="s">
        <v>80</v>
      </c>
      <c r="AY166" s="121" t="s">
        <v>208</v>
      </c>
      <c r="BK166" s="129">
        <f>SUM(BK167:BK171)</f>
        <v>0</v>
      </c>
    </row>
    <row r="167" spans="2:65" s="1" customFormat="1" ht="16.5" customHeight="1">
      <c r="B167" s="33"/>
      <c r="C167" s="132" t="s">
        <v>837</v>
      </c>
      <c r="D167" s="132" t="s">
        <v>212</v>
      </c>
      <c r="E167" s="133" t="s">
        <v>838</v>
      </c>
      <c r="F167" s="134" t="s">
        <v>839</v>
      </c>
      <c r="G167" s="135" t="s">
        <v>215</v>
      </c>
      <c r="H167" s="136">
        <v>153.55</v>
      </c>
      <c r="I167" s="137"/>
      <c r="J167" s="138">
        <f>ROUND(I167*H167,2)</f>
        <v>0</v>
      </c>
      <c r="K167" s="134" t="s">
        <v>216</v>
      </c>
      <c r="L167" s="33"/>
      <c r="M167" s="139" t="s">
        <v>19</v>
      </c>
      <c r="N167" s="140" t="s">
        <v>45</v>
      </c>
      <c r="P167" s="141">
        <f>O167*H167</f>
        <v>0</v>
      </c>
      <c r="Q167" s="141">
        <v>0</v>
      </c>
      <c r="R167" s="141">
        <f>Q167*H167</f>
        <v>0</v>
      </c>
      <c r="S167" s="141">
        <v>0.00594</v>
      </c>
      <c r="T167" s="142">
        <f>S167*H167</f>
        <v>0.9120870000000001</v>
      </c>
      <c r="AR167" s="143" t="s">
        <v>297</v>
      </c>
      <c r="AT167" s="143" t="s">
        <v>212</v>
      </c>
      <c r="AU167" s="143" t="s">
        <v>82</v>
      </c>
      <c r="AY167" s="18" t="s">
        <v>208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18" t="s">
        <v>80</v>
      </c>
      <c r="BK167" s="144">
        <f>ROUND(I167*H167,2)</f>
        <v>0</v>
      </c>
      <c r="BL167" s="18" t="s">
        <v>297</v>
      </c>
      <c r="BM167" s="143" t="s">
        <v>840</v>
      </c>
    </row>
    <row r="168" spans="2:47" s="1" customFormat="1" ht="12">
      <c r="B168" s="33"/>
      <c r="D168" s="145" t="s">
        <v>218</v>
      </c>
      <c r="F168" s="146" t="s">
        <v>841</v>
      </c>
      <c r="I168" s="147"/>
      <c r="L168" s="33"/>
      <c r="M168" s="148"/>
      <c r="T168" s="54"/>
      <c r="AT168" s="18" t="s">
        <v>218</v>
      </c>
      <c r="AU168" s="18" t="s">
        <v>82</v>
      </c>
    </row>
    <row r="169" spans="2:47" s="1" customFormat="1" ht="12">
      <c r="B169" s="33"/>
      <c r="D169" s="149" t="s">
        <v>220</v>
      </c>
      <c r="F169" s="150" t="s">
        <v>842</v>
      </c>
      <c r="I169" s="147"/>
      <c r="L169" s="33"/>
      <c r="M169" s="148"/>
      <c r="T169" s="54"/>
      <c r="AT169" s="18" t="s">
        <v>220</v>
      </c>
      <c r="AU169" s="18" t="s">
        <v>82</v>
      </c>
    </row>
    <row r="170" spans="2:51" s="13" customFormat="1" ht="12">
      <c r="B170" s="157"/>
      <c r="D170" s="145" t="s">
        <v>222</v>
      </c>
      <c r="E170" s="158" t="s">
        <v>19</v>
      </c>
      <c r="F170" s="159" t="s">
        <v>843</v>
      </c>
      <c r="H170" s="160">
        <v>153.55</v>
      </c>
      <c r="I170" s="161"/>
      <c r="L170" s="157"/>
      <c r="M170" s="162"/>
      <c r="T170" s="163"/>
      <c r="AT170" s="158" t="s">
        <v>222</v>
      </c>
      <c r="AU170" s="158" t="s">
        <v>82</v>
      </c>
      <c r="AV170" s="13" t="s">
        <v>82</v>
      </c>
      <c r="AW170" s="13" t="s">
        <v>35</v>
      </c>
      <c r="AX170" s="13" t="s">
        <v>74</v>
      </c>
      <c r="AY170" s="158" t="s">
        <v>208</v>
      </c>
    </row>
    <row r="171" spans="2:51" s="14" customFormat="1" ht="12">
      <c r="B171" s="164"/>
      <c r="D171" s="145" t="s">
        <v>222</v>
      </c>
      <c r="E171" s="165" t="s">
        <v>19</v>
      </c>
      <c r="F171" s="166" t="s">
        <v>226</v>
      </c>
      <c r="H171" s="167">
        <v>153.55</v>
      </c>
      <c r="I171" s="168"/>
      <c r="L171" s="164"/>
      <c r="M171" s="169"/>
      <c r="T171" s="170"/>
      <c r="AT171" s="165" t="s">
        <v>222</v>
      </c>
      <c r="AU171" s="165" t="s">
        <v>82</v>
      </c>
      <c r="AV171" s="14" t="s">
        <v>112</v>
      </c>
      <c r="AW171" s="14" t="s">
        <v>35</v>
      </c>
      <c r="AX171" s="14" t="s">
        <v>80</v>
      </c>
      <c r="AY171" s="165" t="s">
        <v>208</v>
      </c>
    </row>
    <row r="172" spans="2:63" s="11" customFormat="1" ht="22.9" customHeight="1">
      <c r="B172" s="120"/>
      <c r="D172" s="121" t="s">
        <v>73</v>
      </c>
      <c r="E172" s="130" t="s">
        <v>381</v>
      </c>
      <c r="F172" s="130" t="s">
        <v>382</v>
      </c>
      <c r="I172" s="123"/>
      <c r="J172" s="131">
        <f>BK172</f>
        <v>0</v>
      </c>
      <c r="L172" s="120"/>
      <c r="M172" s="125"/>
      <c r="P172" s="126">
        <f>SUM(P173:P175)</f>
        <v>0</v>
      </c>
      <c r="R172" s="126">
        <f>SUM(R173:R175)</f>
        <v>0</v>
      </c>
      <c r="T172" s="127">
        <f>SUM(T173:T175)</f>
        <v>0</v>
      </c>
      <c r="AR172" s="121" t="s">
        <v>82</v>
      </c>
      <c r="AT172" s="128" t="s">
        <v>73</v>
      </c>
      <c r="AU172" s="128" t="s">
        <v>80</v>
      </c>
      <c r="AY172" s="121" t="s">
        <v>208</v>
      </c>
      <c r="BK172" s="129">
        <f>SUM(BK173:BK175)</f>
        <v>0</v>
      </c>
    </row>
    <row r="173" spans="2:65" s="1" customFormat="1" ht="16.5" customHeight="1">
      <c r="B173" s="33"/>
      <c r="C173" s="132" t="s">
        <v>679</v>
      </c>
      <c r="D173" s="132" t="s">
        <v>212</v>
      </c>
      <c r="E173" s="133" t="s">
        <v>844</v>
      </c>
      <c r="F173" s="134" t="s">
        <v>845</v>
      </c>
      <c r="G173" s="135" t="s">
        <v>367</v>
      </c>
      <c r="H173" s="136">
        <v>9</v>
      </c>
      <c r="I173" s="137"/>
      <c r="J173" s="138">
        <f>ROUND(I173*H173,2)</f>
        <v>0</v>
      </c>
      <c r="K173" s="134" t="s">
        <v>216</v>
      </c>
      <c r="L173" s="33"/>
      <c r="M173" s="139" t="s">
        <v>19</v>
      </c>
      <c r="N173" s="140" t="s">
        <v>45</v>
      </c>
      <c r="P173" s="141">
        <f>O173*H173</f>
        <v>0</v>
      </c>
      <c r="Q173" s="141">
        <v>0</v>
      </c>
      <c r="R173" s="141">
        <f>Q173*H173</f>
        <v>0</v>
      </c>
      <c r="S173" s="141">
        <v>0</v>
      </c>
      <c r="T173" s="142">
        <f>S173*H173</f>
        <v>0</v>
      </c>
      <c r="AR173" s="143" t="s">
        <v>297</v>
      </c>
      <c r="AT173" s="143" t="s">
        <v>212</v>
      </c>
      <c r="AU173" s="143" t="s">
        <v>82</v>
      </c>
      <c r="AY173" s="18" t="s">
        <v>208</v>
      </c>
      <c r="BE173" s="144">
        <f>IF(N173="základní",J173,0)</f>
        <v>0</v>
      </c>
      <c r="BF173" s="144">
        <f>IF(N173="snížená",J173,0)</f>
        <v>0</v>
      </c>
      <c r="BG173" s="144">
        <f>IF(N173="zákl. přenesená",J173,0)</f>
        <v>0</v>
      </c>
      <c r="BH173" s="144">
        <f>IF(N173="sníž. přenesená",J173,0)</f>
        <v>0</v>
      </c>
      <c r="BI173" s="144">
        <f>IF(N173="nulová",J173,0)</f>
        <v>0</v>
      </c>
      <c r="BJ173" s="18" t="s">
        <v>80</v>
      </c>
      <c r="BK173" s="144">
        <f>ROUND(I173*H173,2)</f>
        <v>0</v>
      </c>
      <c r="BL173" s="18" t="s">
        <v>297</v>
      </c>
      <c r="BM173" s="143" t="s">
        <v>846</v>
      </c>
    </row>
    <row r="174" spans="2:47" s="1" customFormat="1" ht="12">
      <c r="B174" s="33"/>
      <c r="D174" s="145" t="s">
        <v>218</v>
      </c>
      <c r="F174" s="146" t="s">
        <v>847</v>
      </c>
      <c r="I174" s="147"/>
      <c r="L174" s="33"/>
      <c r="M174" s="148"/>
      <c r="T174" s="54"/>
      <c r="AT174" s="18" t="s">
        <v>218</v>
      </c>
      <c r="AU174" s="18" t="s">
        <v>82</v>
      </c>
    </row>
    <row r="175" spans="2:47" s="1" customFormat="1" ht="12">
      <c r="B175" s="33"/>
      <c r="D175" s="149" t="s">
        <v>220</v>
      </c>
      <c r="F175" s="150" t="s">
        <v>848</v>
      </c>
      <c r="I175" s="147"/>
      <c r="L175" s="33"/>
      <c r="M175" s="148"/>
      <c r="T175" s="54"/>
      <c r="AT175" s="18" t="s">
        <v>220</v>
      </c>
      <c r="AU175" s="18" t="s">
        <v>82</v>
      </c>
    </row>
    <row r="176" spans="2:63" s="11" customFormat="1" ht="22.9" customHeight="1">
      <c r="B176" s="120"/>
      <c r="D176" s="121" t="s">
        <v>73</v>
      </c>
      <c r="E176" s="130" t="s">
        <v>849</v>
      </c>
      <c r="F176" s="130" t="s">
        <v>850</v>
      </c>
      <c r="I176" s="123"/>
      <c r="J176" s="131">
        <f>BK176</f>
        <v>0</v>
      </c>
      <c r="L176" s="120"/>
      <c r="M176" s="125"/>
      <c r="P176" s="126">
        <f>SUM(P177:P179)</f>
        <v>0</v>
      </c>
      <c r="R176" s="126">
        <f>SUM(R177:R179)</f>
        <v>0</v>
      </c>
      <c r="T176" s="127">
        <f>SUM(T177:T179)</f>
        <v>0.22964199999999999</v>
      </c>
      <c r="AR176" s="121" t="s">
        <v>82</v>
      </c>
      <c r="AT176" s="128" t="s">
        <v>73</v>
      </c>
      <c r="AU176" s="128" t="s">
        <v>80</v>
      </c>
      <c r="AY176" s="121" t="s">
        <v>208</v>
      </c>
      <c r="BK176" s="129">
        <f>SUM(BK177:BK179)</f>
        <v>0</v>
      </c>
    </row>
    <row r="177" spans="2:65" s="1" customFormat="1" ht="16.5" customHeight="1">
      <c r="B177" s="33"/>
      <c r="C177" s="132" t="s">
        <v>297</v>
      </c>
      <c r="D177" s="132" t="s">
        <v>212</v>
      </c>
      <c r="E177" s="133" t="s">
        <v>851</v>
      </c>
      <c r="F177" s="134" t="s">
        <v>852</v>
      </c>
      <c r="G177" s="135" t="s">
        <v>215</v>
      </c>
      <c r="H177" s="136">
        <v>16.403</v>
      </c>
      <c r="I177" s="137"/>
      <c r="J177" s="138">
        <f>ROUND(I177*H177,2)</f>
        <v>0</v>
      </c>
      <c r="K177" s="134" t="s">
        <v>216</v>
      </c>
      <c r="L177" s="33"/>
      <c r="M177" s="139" t="s">
        <v>19</v>
      </c>
      <c r="N177" s="140" t="s">
        <v>45</v>
      </c>
      <c r="P177" s="141">
        <f>O177*H177</f>
        <v>0</v>
      </c>
      <c r="Q177" s="141">
        <v>0</v>
      </c>
      <c r="R177" s="141">
        <f>Q177*H177</f>
        <v>0</v>
      </c>
      <c r="S177" s="141">
        <v>0.014</v>
      </c>
      <c r="T177" s="142">
        <f>S177*H177</f>
        <v>0.22964199999999999</v>
      </c>
      <c r="AR177" s="143" t="s">
        <v>297</v>
      </c>
      <c r="AT177" s="143" t="s">
        <v>212</v>
      </c>
      <c r="AU177" s="143" t="s">
        <v>82</v>
      </c>
      <c r="AY177" s="18" t="s">
        <v>208</v>
      </c>
      <c r="BE177" s="144">
        <f>IF(N177="základní",J177,0)</f>
        <v>0</v>
      </c>
      <c r="BF177" s="144">
        <f>IF(N177="snížená",J177,0)</f>
        <v>0</v>
      </c>
      <c r="BG177" s="144">
        <f>IF(N177="zákl. přenesená",J177,0)</f>
        <v>0</v>
      </c>
      <c r="BH177" s="144">
        <f>IF(N177="sníž. přenesená",J177,0)</f>
        <v>0</v>
      </c>
      <c r="BI177" s="144">
        <f>IF(N177="nulová",J177,0)</f>
        <v>0</v>
      </c>
      <c r="BJ177" s="18" t="s">
        <v>80</v>
      </c>
      <c r="BK177" s="144">
        <f>ROUND(I177*H177,2)</f>
        <v>0</v>
      </c>
      <c r="BL177" s="18" t="s">
        <v>297</v>
      </c>
      <c r="BM177" s="143" t="s">
        <v>853</v>
      </c>
    </row>
    <row r="178" spans="2:47" s="1" customFormat="1" ht="12">
      <c r="B178" s="33"/>
      <c r="D178" s="145" t="s">
        <v>218</v>
      </c>
      <c r="F178" s="146" t="s">
        <v>854</v>
      </c>
      <c r="I178" s="147"/>
      <c r="L178" s="33"/>
      <c r="M178" s="148"/>
      <c r="T178" s="54"/>
      <c r="AT178" s="18" t="s">
        <v>218</v>
      </c>
      <c r="AU178" s="18" t="s">
        <v>82</v>
      </c>
    </row>
    <row r="179" spans="2:47" s="1" customFormat="1" ht="12">
      <c r="B179" s="33"/>
      <c r="D179" s="149" t="s">
        <v>220</v>
      </c>
      <c r="F179" s="150" t="s">
        <v>855</v>
      </c>
      <c r="I179" s="147"/>
      <c r="L179" s="33"/>
      <c r="M179" s="182"/>
      <c r="N179" s="183"/>
      <c r="O179" s="183"/>
      <c r="P179" s="183"/>
      <c r="Q179" s="183"/>
      <c r="R179" s="183"/>
      <c r="S179" s="183"/>
      <c r="T179" s="184"/>
      <c r="AT179" s="18" t="s">
        <v>220</v>
      </c>
      <c r="AU179" s="18" t="s">
        <v>82</v>
      </c>
    </row>
    <row r="180" spans="2:12" s="1" customFormat="1" ht="6.95" customHeight="1">
      <c r="B180" s="42"/>
      <c r="C180" s="43"/>
      <c r="D180" s="43"/>
      <c r="E180" s="43"/>
      <c r="F180" s="43"/>
      <c r="G180" s="43"/>
      <c r="H180" s="43"/>
      <c r="I180" s="43"/>
      <c r="J180" s="43"/>
      <c r="K180" s="43"/>
      <c r="L180" s="33"/>
    </row>
  </sheetData>
  <sheetProtection algorithmName="SHA-512" hashValue="kzYXkdNWC/ikz45q7cS4QqSOtORw0XXMsupDsvdbhjG0zDsdWprBDDrTLalEcxK8wER2KVyGMTxj+qoWkCyjVQ==" saltValue="HmdOrsrFIYtUYcZW8aGcz7RIZAyErqNdD+nqld4QbOzyeRAYRR6yGMsTEQR2MyE+1VQOjtccgfPafG7UbVEmow==" spinCount="100000" sheet="1" objects="1" scenarios="1" formatColumns="0" formatRows="0" autoFilter="0"/>
  <autoFilter ref="C93:K179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hyperlinks>
    <hyperlink ref="F99" r:id="rId1" display="https://podminky.urs.cz/item/CS_URS_2022_01/113151111"/>
    <hyperlink ref="F105" r:id="rId2" display="https://podminky.urs.cz/item/CS_URS_2022_01/968062355"/>
    <hyperlink ref="F109" r:id="rId3" display="https://podminky.urs.cz/item/CS_URS_2022_01/968072455"/>
    <hyperlink ref="F113" r:id="rId4" display="https://podminky.urs.cz/item/CS_URS_2022_01/981011414"/>
    <hyperlink ref="F120" r:id="rId5" display="https://podminky.urs.cz/item/CS_URS_2022_01/997013501"/>
    <hyperlink ref="F123" r:id="rId6" display="https://podminky.urs.cz/item/CS_URS_2022_01/997013509"/>
    <hyperlink ref="F127" r:id="rId7" display="https://podminky.urs.cz/item/CS_URS_2022_01/997013601"/>
    <hyperlink ref="F132" r:id="rId8" display="https://podminky.urs.cz/item/CS_URS_2022_01/997013603"/>
    <hyperlink ref="F137" r:id="rId9" display="https://podminky.urs.cz/item/CS_URS_2022_01/997013631"/>
    <hyperlink ref="F142" r:id="rId10" display="https://podminky.urs.cz/item/CS_URS_2022_01/997013804"/>
    <hyperlink ref="F147" r:id="rId11" display="https://podminky.urs.cz/item/CS_URS_2022_01/997013811"/>
    <hyperlink ref="F154" r:id="rId12" display="https://podminky.urs.cz/item/CS_URS_2022_01/762331812"/>
    <hyperlink ref="F160" r:id="rId13" display="https://podminky.urs.cz/item/CS_URS_2022_01/762331813"/>
    <hyperlink ref="F165" r:id="rId14" display="https://podminky.urs.cz/item/CS_URS_2022_01/762342812"/>
    <hyperlink ref="F169" r:id="rId15" display="https://podminky.urs.cz/item/CS_URS_2022_01/764001821"/>
    <hyperlink ref="F175" r:id="rId16" display="https://podminky.urs.cz/item/CS_URS_2022_01/766622862"/>
    <hyperlink ref="F179" r:id="rId17" display="https://podminky.urs.cz/item/CS_URS_2022_01/7876008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2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106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171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2" t="str">
        <f>'Rekapitulace stavby'!K6</f>
        <v>Přístavba objektu SOŠ a SOU Kladno</v>
      </c>
      <c r="F7" s="333"/>
      <c r="G7" s="333"/>
      <c r="H7" s="333"/>
      <c r="L7" s="21"/>
    </row>
    <row r="8" spans="2:12" ht="12.75">
      <c r="B8" s="21"/>
      <c r="D8" s="28" t="s">
        <v>172</v>
      </c>
      <c r="L8" s="21"/>
    </row>
    <row r="9" spans="2:12" ht="16.5" customHeight="1">
      <c r="B9" s="21"/>
      <c r="E9" s="332" t="s">
        <v>733</v>
      </c>
      <c r="F9" s="310"/>
      <c r="G9" s="310"/>
      <c r="H9" s="310"/>
      <c r="L9" s="21"/>
    </row>
    <row r="10" spans="2:12" ht="12" customHeight="1">
      <c r="B10" s="21"/>
      <c r="D10" s="28" t="s">
        <v>174</v>
      </c>
      <c r="L10" s="21"/>
    </row>
    <row r="11" spans="2:12" s="1" customFormat="1" ht="16.5" customHeight="1">
      <c r="B11" s="33"/>
      <c r="E11" s="319" t="s">
        <v>175</v>
      </c>
      <c r="F11" s="334"/>
      <c r="G11" s="334"/>
      <c r="H11" s="334"/>
      <c r="L11" s="33"/>
    </row>
    <row r="12" spans="2:12" s="1" customFormat="1" ht="12" customHeight="1">
      <c r="B12" s="33"/>
      <c r="D12" s="28" t="s">
        <v>176</v>
      </c>
      <c r="L12" s="33"/>
    </row>
    <row r="13" spans="2:12" s="1" customFormat="1" ht="16.5" customHeight="1">
      <c r="B13" s="33"/>
      <c r="E13" s="311" t="s">
        <v>665</v>
      </c>
      <c r="F13" s="334"/>
      <c r="G13" s="334"/>
      <c r="H13" s="334"/>
      <c r="L13" s="33"/>
    </row>
    <row r="14" spans="2:12" s="1" customFormat="1" ht="12">
      <c r="B14" s="33"/>
      <c r="L14" s="33"/>
    </row>
    <row r="15" spans="2:12" s="1" customFormat="1" ht="12" customHeight="1">
      <c r="B15" s="33"/>
      <c r="D15" s="28" t="s">
        <v>18</v>
      </c>
      <c r="F15" s="26" t="s">
        <v>19</v>
      </c>
      <c r="I15" s="28" t="s">
        <v>20</v>
      </c>
      <c r="J15" s="26" t="s">
        <v>19</v>
      </c>
      <c r="L15" s="33"/>
    </row>
    <row r="16" spans="2:12" s="1" customFormat="1" ht="12" customHeight="1">
      <c r="B16" s="33"/>
      <c r="D16" s="28" t="s">
        <v>21</v>
      </c>
      <c r="F16" s="26" t="s">
        <v>22</v>
      </c>
      <c r="I16" s="28" t="s">
        <v>23</v>
      </c>
      <c r="J16" s="50" t="str">
        <f>'Rekapitulace stavby'!AN8</f>
        <v>19. 9. 2023</v>
      </c>
      <c r="L16" s="33"/>
    </row>
    <row r="17" spans="2:12" s="1" customFormat="1" ht="10.9" customHeight="1">
      <c r="B17" s="33"/>
      <c r="L17" s="33"/>
    </row>
    <row r="18" spans="2:12" s="1" customFormat="1" ht="12" customHeight="1">
      <c r="B18" s="33"/>
      <c r="D18" s="28" t="s">
        <v>25</v>
      </c>
      <c r="I18" s="28" t="s">
        <v>26</v>
      </c>
      <c r="J18" s="26" t="s">
        <v>19</v>
      </c>
      <c r="L18" s="33"/>
    </row>
    <row r="19" spans="2:12" s="1" customFormat="1" ht="18" customHeight="1">
      <c r="B19" s="33"/>
      <c r="E19" s="26" t="s">
        <v>27</v>
      </c>
      <c r="I19" s="28" t="s">
        <v>28</v>
      </c>
      <c r="J19" s="26" t="s">
        <v>19</v>
      </c>
      <c r="L19" s="33"/>
    </row>
    <row r="20" spans="2:12" s="1" customFormat="1" ht="6.95" customHeight="1">
      <c r="B20" s="33"/>
      <c r="L20" s="33"/>
    </row>
    <row r="21" spans="2:12" s="1" customFormat="1" ht="12" customHeight="1">
      <c r="B21" s="33"/>
      <c r="D21" s="28" t="s">
        <v>29</v>
      </c>
      <c r="I21" s="28" t="s">
        <v>26</v>
      </c>
      <c r="J21" s="29" t="str">
        <f>'Rekapitulace stavby'!AN13</f>
        <v>Vyplň údaj</v>
      </c>
      <c r="L21" s="33"/>
    </row>
    <row r="22" spans="2:12" s="1" customFormat="1" ht="18" customHeight="1">
      <c r="B22" s="33"/>
      <c r="E22" s="335" t="str">
        <f>'Rekapitulace stavby'!E14</f>
        <v>Vyplň údaj</v>
      </c>
      <c r="F22" s="324"/>
      <c r="G22" s="324"/>
      <c r="H22" s="324"/>
      <c r="I22" s="28" t="s">
        <v>28</v>
      </c>
      <c r="J22" s="29" t="str">
        <f>'Rekapitulace stavby'!AN14</f>
        <v>Vyplň údaj</v>
      </c>
      <c r="L22" s="33"/>
    </row>
    <row r="23" spans="2:12" s="1" customFormat="1" ht="6.95" customHeight="1">
      <c r="B23" s="33"/>
      <c r="L23" s="33"/>
    </row>
    <row r="24" spans="2:12" s="1" customFormat="1" ht="12" customHeight="1">
      <c r="B24" s="33"/>
      <c r="D24" s="28" t="s">
        <v>31</v>
      </c>
      <c r="I24" s="28" t="s">
        <v>26</v>
      </c>
      <c r="J24" s="26" t="s">
        <v>32</v>
      </c>
      <c r="L24" s="33"/>
    </row>
    <row r="25" spans="2:12" s="1" customFormat="1" ht="18" customHeight="1">
      <c r="B25" s="33"/>
      <c r="E25" s="26" t="s">
        <v>33</v>
      </c>
      <c r="I25" s="28" t="s">
        <v>28</v>
      </c>
      <c r="J25" s="26" t="s">
        <v>34</v>
      </c>
      <c r="L25" s="33"/>
    </row>
    <row r="26" spans="2:12" s="1" customFormat="1" ht="6.95" customHeight="1">
      <c r="B26" s="33"/>
      <c r="L26" s="33"/>
    </row>
    <row r="27" spans="2:12" s="1" customFormat="1" ht="12" customHeight="1">
      <c r="B27" s="33"/>
      <c r="D27" s="28" t="s">
        <v>36</v>
      </c>
      <c r="I27" s="28" t="s">
        <v>26</v>
      </c>
      <c r="J27" s="26" t="s">
        <v>19</v>
      </c>
      <c r="L27" s="33"/>
    </row>
    <row r="28" spans="2:12" s="1" customFormat="1" ht="18" customHeight="1">
      <c r="B28" s="33"/>
      <c r="E28" s="26" t="s">
        <v>37</v>
      </c>
      <c r="I28" s="28" t="s">
        <v>28</v>
      </c>
      <c r="J28" s="26" t="s">
        <v>19</v>
      </c>
      <c r="L28" s="33"/>
    </row>
    <row r="29" spans="2:12" s="1" customFormat="1" ht="6.95" customHeight="1">
      <c r="B29" s="33"/>
      <c r="L29" s="33"/>
    </row>
    <row r="30" spans="2:12" s="1" customFormat="1" ht="12" customHeight="1">
      <c r="B30" s="33"/>
      <c r="D30" s="28" t="s">
        <v>38</v>
      </c>
      <c r="L30" s="33"/>
    </row>
    <row r="31" spans="2:12" s="7" customFormat="1" ht="143.25" customHeight="1">
      <c r="B31" s="92"/>
      <c r="E31" s="328" t="s">
        <v>39</v>
      </c>
      <c r="F31" s="328"/>
      <c r="G31" s="328"/>
      <c r="H31" s="328"/>
      <c r="L31" s="92"/>
    </row>
    <row r="32" spans="2:12" s="1" customFormat="1" ht="6.95" customHeight="1">
      <c r="B32" s="33"/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25.35" customHeight="1">
      <c r="B34" s="33"/>
      <c r="D34" s="93" t="s">
        <v>40</v>
      </c>
      <c r="J34" s="64">
        <f>ROUND(J92,2)</f>
        <v>0</v>
      </c>
      <c r="L34" s="33"/>
    </row>
    <row r="35" spans="2:12" s="1" customFormat="1" ht="6.95" customHeight="1">
      <c r="B35" s="33"/>
      <c r="D35" s="51"/>
      <c r="E35" s="51"/>
      <c r="F35" s="51"/>
      <c r="G35" s="51"/>
      <c r="H35" s="51"/>
      <c r="I35" s="51"/>
      <c r="J35" s="51"/>
      <c r="K35" s="51"/>
      <c r="L35" s="33"/>
    </row>
    <row r="36" spans="2:12" s="1" customFormat="1" ht="14.45" customHeight="1">
      <c r="B36" s="33"/>
      <c r="F36" s="36" t="s">
        <v>42</v>
      </c>
      <c r="I36" s="36" t="s">
        <v>41</v>
      </c>
      <c r="J36" s="36" t="s">
        <v>43</v>
      </c>
      <c r="L36" s="33"/>
    </row>
    <row r="37" spans="2:12" s="1" customFormat="1" ht="14.45" customHeight="1">
      <c r="B37" s="33"/>
      <c r="D37" s="53" t="s">
        <v>44</v>
      </c>
      <c r="E37" s="28" t="s">
        <v>45</v>
      </c>
      <c r="F37" s="83">
        <f>ROUND((SUM(BE92:BE121)),2)</f>
        <v>0</v>
      </c>
      <c r="I37" s="94">
        <v>0.21</v>
      </c>
      <c r="J37" s="83">
        <f>ROUND(((SUM(BE92:BE121))*I37),2)</f>
        <v>0</v>
      </c>
      <c r="L37" s="33"/>
    </row>
    <row r="38" spans="2:12" s="1" customFormat="1" ht="14.45" customHeight="1">
      <c r="B38" s="33"/>
      <c r="E38" s="28" t="s">
        <v>46</v>
      </c>
      <c r="F38" s="83">
        <f>ROUND((SUM(BF92:BF121)),2)</f>
        <v>0</v>
      </c>
      <c r="I38" s="94">
        <v>0.12</v>
      </c>
      <c r="J38" s="83">
        <f>ROUND(((SUM(BF92:BF121))*I38),2)</f>
        <v>0</v>
      </c>
      <c r="L38" s="33"/>
    </row>
    <row r="39" spans="2:12" s="1" customFormat="1" ht="14.45" customHeight="1" hidden="1">
      <c r="B39" s="33"/>
      <c r="E39" s="28" t="s">
        <v>47</v>
      </c>
      <c r="F39" s="83">
        <f>ROUND((SUM(BG92:BG121)),2)</f>
        <v>0</v>
      </c>
      <c r="I39" s="94">
        <v>0.21</v>
      </c>
      <c r="J39" s="83">
        <f>0</f>
        <v>0</v>
      </c>
      <c r="L39" s="33"/>
    </row>
    <row r="40" spans="2:12" s="1" customFormat="1" ht="14.45" customHeight="1" hidden="1">
      <c r="B40" s="33"/>
      <c r="E40" s="28" t="s">
        <v>48</v>
      </c>
      <c r="F40" s="83">
        <f>ROUND((SUM(BH92:BH121)),2)</f>
        <v>0</v>
      </c>
      <c r="I40" s="94">
        <v>0.12</v>
      </c>
      <c r="J40" s="83">
        <f>0</f>
        <v>0</v>
      </c>
      <c r="L40" s="33"/>
    </row>
    <row r="41" spans="2:12" s="1" customFormat="1" ht="14.45" customHeight="1" hidden="1">
      <c r="B41" s="33"/>
      <c r="E41" s="28" t="s">
        <v>49</v>
      </c>
      <c r="F41" s="83">
        <f>ROUND((SUM(BI92:BI121)),2)</f>
        <v>0</v>
      </c>
      <c r="I41" s="94">
        <v>0</v>
      </c>
      <c r="J41" s="83">
        <f>0</f>
        <v>0</v>
      </c>
      <c r="L41" s="33"/>
    </row>
    <row r="42" spans="2:12" s="1" customFormat="1" ht="6.95" customHeight="1">
      <c r="B42" s="33"/>
      <c r="L42" s="33"/>
    </row>
    <row r="43" spans="2:12" s="1" customFormat="1" ht="25.35" customHeight="1">
      <c r="B43" s="33"/>
      <c r="C43" s="95"/>
      <c r="D43" s="96" t="s">
        <v>50</v>
      </c>
      <c r="E43" s="55"/>
      <c r="F43" s="55"/>
      <c r="G43" s="97" t="s">
        <v>51</v>
      </c>
      <c r="H43" s="98" t="s">
        <v>52</v>
      </c>
      <c r="I43" s="55"/>
      <c r="J43" s="99">
        <f>SUM(J34:J41)</f>
        <v>0</v>
      </c>
      <c r="K43" s="100"/>
      <c r="L43" s="33"/>
    </row>
    <row r="44" spans="2:12" s="1" customFormat="1" ht="14.4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3"/>
    </row>
    <row r="48" spans="2:12" s="1" customFormat="1" ht="6.95" customHeight="1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33"/>
    </row>
    <row r="49" spans="2:12" s="1" customFormat="1" ht="24.95" customHeight="1">
      <c r="B49" s="33"/>
      <c r="C49" s="22" t="s">
        <v>178</v>
      </c>
      <c r="L49" s="33"/>
    </row>
    <row r="50" spans="2:12" s="1" customFormat="1" ht="6.95" customHeight="1">
      <c r="B50" s="33"/>
      <c r="L50" s="33"/>
    </row>
    <row r="51" spans="2:12" s="1" customFormat="1" ht="12" customHeight="1">
      <c r="B51" s="33"/>
      <c r="C51" s="28" t="s">
        <v>16</v>
      </c>
      <c r="L51" s="33"/>
    </row>
    <row r="52" spans="2:12" s="1" customFormat="1" ht="16.5" customHeight="1">
      <c r="B52" s="33"/>
      <c r="E52" s="332" t="str">
        <f>E7</f>
        <v>Přístavba objektu SOŠ a SOU Kladno</v>
      </c>
      <c r="F52" s="333"/>
      <c r="G52" s="333"/>
      <c r="H52" s="333"/>
      <c r="L52" s="33"/>
    </row>
    <row r="53" spans="2:12" ht="12" customHeight="1">
      <c r="B53" s="21"/>
      <c r="C53" s="28" t="s">
        <v>172</v>
      </c>
      <c r="L53" s="21"/>
    </row>
    <row r="54" spans="2:12" ht="16.5" customHeight="1">
      <c r="B54" s="21"/>
      <c r="E54" s="332" t="s">
        <v>733</v>
      </c>
      <c r="F54" s="310"/>
      <c r="G54" s="310"/>
      <c r="H54" s="310"/>
      <c r="L54" s="21"/>
    </row>
    <row r="55" spans="2:12" ht="12" customHeight="1">
      <c r="B55" s="21"/>
      <c r="C55" s="28" t="s">
        <v>174</v>
      </c>
      <c r="L55" s="21"/>
    </row>
    <row r="56" spans="2:12" s="1" customFormat="1" ht="16.5" customHeight="1">
      <c r="B56" s="33"/>
      <c r="E56" s="319" t="s">
        <v>175</v>
      </c>
      <c r="F56" s="334"/>
      <c r="G56" s="334"/>
      <c r="H56" s="334"/>
      <c r="L56" s="33"/>
    </row>
    <row r="57" spans="2:12" s="1" customFormat="1" ht="12" customHeight="1">
      <c r="B57" s="33"/>
      <c r="C57" s="28" t="s">
        <v>176</v>
      </c>
      <c r="L57" s="33"/>
    </row>
    <row r="58" spans="2:12" s="1" customFormat="1" ht="16.5" customHeight="1">
      <c r="B58" s="33"/>
      <c r="E58" s="311" t="str">
        <f>E13</f>
        <v>D - Silnoproud</v>
      </c>
      <c r="F58" s="334"/>
      <c r="G58" s="334"/>
      <c r="H58" s="334"/>
      <c r="L58" s="33"/>
    </row>
    <row r="59" spans="2:12" s="1" customFormat="1" ht="6.95" customHeight="1">
      <c r="B59" s="33"/>
      <c r="L59" s="33"/>
    </row>
    <row r="60" spans="2:12" s="1" customFormat="1" ht="12" customHeight="1">
      <c r="B60" s="33"/>
      <c r="C60" s="28" t="s">
        <v>21</v>
      </c>
      <c r="F60" s="26" t="str">
        <f>F16</f>
        <v>Kladno</v>
      </c>
      <c r="I60" s="28" t="s">
        <v>23</v>
      </c>
      <c r="J60" s="50" t="str">
        <f>IF(J16="","",J16)</f>
        <v>19. 9. 2023</v>
      </c>
      <c r="L60" s="33"/>
    </row>
    <row r="61" spans="2:12" s="1" customFormat="1" ht="6.95" customHeight="1">
      <c r="B61" s="33"/>
      <c r="L61" s="33"/>
    </row>
    <row r="62" spans="2:12" s="1" customFormat="1" ht="40.15" customHeight="1">
      <c r="B62" s="33"/>
      <c r="C62" s="28" t="s">
        <v>25</v>
      </c>
      <c r="F62" s="26" t="str">
        <f>E19</f>
        <v>SOŠ a SOU Kladno, Nám. E. Beneše 2353, Kladno</v>
      </c>
      <c r="I62" s="28" t="s">
        <v>31</v>
      </c>
      <c r="J62" s="31" t="str">
        <f>E25</f>
        <v>Ateliér Civilista s.r.o., Bratronice 241, 273 63</v>
      </c>
      <c r="L62" s="33"/>
    </row>
    <row r="63" spans="2:12" s="1" customFormat="1" ht="15.2" customHeight="1">
      <c r="B63" s="33"/>
      <c r="C63" s="28" t="s">
        <v>29</v>
      </c>
      <c r="F63" s="26" t="str">
        <f>IF(E22="","",E22)</f>
        <v>Vyplň údaj</v>
      </c>
      <c r="I63" s="28" t="s">
        <v>36</v>
      </c>
      <c r="J63" s="31" t="str">
        <f>E28</f>
        <v xml:space="preserve"> </v>
      </c>
      <c r="L63" s="33"/>
    </row>
    <row r="64" spans="2:12" s="1" customFormat="1" ht="10.35" customHeight="1">
      <c r="B64" s="33"/>
      <c r="L64" s="33"/>
    </row>
    <row r="65" spans="2:12" s="1" customFormat="1" ht="29.25" customHeight="1">
      <c r="B65" s="33"/>
      <c r="C65" s="101" t="s">
        <v>179</v>
      </c>
      <c r="D65" s="95"/>
      <c r="E65" s="95"/>
      <c r="F65" s="95"/>
      <c r="G65" s="95"/>
      <c r="H65" s="95"/>
      <c r="I65" s="95"/>
      <c r="J65" s="102" t="s">
        <v>180</v>
      </c>
      <c r="K65" s="95"/>
      <c r="L65" s="33"/>
    </row>
    <row r="66" spans="2:12" s="1" customFormat="1" ht="10.35" customHeight="1">
      <c r="B66" s="33"/>
      <c r="L66" s="33"/>
    </row>
    <row r="67" spans="2:47" s="1" customFormat="1" ht="22.9" customHeight="1">
      <c r="B67" s="33"/>
      <c r="C67" s="103" t="s">
        <v>72</v>
      </c>
      <c r="J67" s="64">
        <f>J92</f>
        <v>0</v>
      </c>
      <c r="L67" s="33"/>
      <c r="AU67" s="18" t="s">
        <v>181</v>
      </c>
    </row>
    <row r="68" spans="2:12" s="8" customFormat="1" ht="24.95" customHeight="1">
      <c r="B68" s="104"/>
      <c r="D68" s="105" t="s">
        <v>856</v>
      </c>
      <c r="E68" s="106"/>
      <c r="F68" s="106"/>
      <c r="G68" s="106"/>
      <c r="H68" s="106"/>
      <c r="I68" s="106"/>
      <c r="J68" s="107">
        <f>J93</f>
        <v>0</v>
      </c>
      <c r="L68" s="104"/>
    </row>
    <row r="69" spans="2:12" s="1" customFormat="1" ht="21.75" customHeight="1">
      <c r="B69" s="33"/>
      <c r="L69" s="33"/>
    </row>
    <row r="70" spans="2:12" s="1" customFormat="1" ht="6.9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3"/>
    </row>
    <row r="74" spans="2:12" s="1" customFormat="1" ht="6.9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33"/>
    </row>
    <row r="75" spans="2:12" s="1" customFormat="1" ht="24.95" customHeight="1">
      <c r="B75" s="33"/>
      <c r="C75" s="22" t="s">
        <v>193</v>
      </c>
      <c r="L75" s="33"/>
    </row>
    <row r="76" spans="2:12" s="1" customFormat="1" ht="6.95" customHeight="1">
      <c r="B76" s="33"/>
      <c r="L76" s="33"/>
    </row>
    <row r="77" spans="2:12" s="1" customFormat="1" ht="12" customHeight="1">
      <c r="B77" s="33"/>
      <c r="C77" s="28" t="s">
        <v>16</v>
      </c>
      <c r="L77" s="33"/>
    </row>
    <row r="78" spans="2:12" s="1" customFormat="1" ht="16.5" customHeight="1">
      <c r="B78" s="33"/>
      <c r="E78" s="332" t="str">
        <f>E7</f>
        <v>Přístavba objektu SOŠ a SOU Kladno</v>
      </c>
      <c r="F78" s="333"/>
      <c r="G78" s="333"/>
      <c r="H78" s="333"/>
      <c r="L78" s="33"/>
    </row>
    <row r="79" spans="2:12" ht="12" customHeight="1">
      <c r="B79" s="21"/>
      <c r="C79" s="28" t="s">
        <v>172</v>
      </c>
      <c r="L79" s="21"/>
    </row>
    <row r="80" spans="2:12" ht="16.5" customHeight="1">
      <c r="B80" s="21"/>
      <c r="E80" s="332" t="s">
        <v>733</v>
      </c>
      <c r="F80" s="310"/>
      <c r="G80" s="310"/>
      <c r="H80" s="310"/>
      <c r="L80" s="21"/>
    </row>
    <row r="81" spans="2:12" ht="12" customHeight="1">
      <c r="B81" s="21"/>
      <c r="C81" s="28" t="s">
        <v>174</v>
      </c>
      <c r="L81" s="21"/>
    </row>
    <row r="82" spans="2:12" s="1" customFormat="1" ht="16.5" customHeight="1">
      <c r="B82" s="33"/>
      <c r="E82" s="319" t="s">
        <v>175</v>
      </c>
      <c r="F82" s="334"/>
      <c r="G82" s="334"/>
      <c r="H82" s="334"/>
      <c r="L82" s="33"/>
    </row>
    <row r="83" spans="2:12" s="1" customFormat="1" ht="12" customHeight="1">
      <c r="B83" s="33"/>
      <c r="C83" s="28" t="s">
        <v>176</v>
      </c>
      <c r="L83" s="33"/>
    </row>
    <row r="84" spans="2:12" s="1" customFormat="1" ht="16.5" customHeight="1">
      <c r="B84" s="33"/>
      <c r="E84" s="311" t="str">
        <f>E13</f>
        <v>D - Silnoproud</v>
      </c>
      <c r="F84" s="334"/>
      <c r="G84" s="334"/>
      <c r="H84" s="334"/>
      <c r="L84" s="33"/>
    </row>
    <row r="85" spans="2:12" s="1" customFormat="1" ht="6.95" customHeight="1">
      <c r="B85" s="33"/>
      <c r="L85" s="33"/>
    </row>
    <row r="86" spans="2:12" s="1" customFormat="1" ht="12" customHeight="1">
      <c r="B86" s="33"/>
      <c r="C86" s="28" t="s">
        <v>21</v>
      </c>
      <c r="F86" s="26" t="str">
        <f>F16</f>
        <v>Kladno</v>
      </c>
      <c r="I86" s="28" t="s">
        <v>23</v>
      </c>
      <c r="J86" s="50" t="str">
        <f>IF(J16="","",J16)</f>
        <v>19. 9. 2023</v>
      </c>
      <c r="L86" s="33"/>
    </row>
    <row r="87" spans="2:12" s="1" customFormat="1" ht="6.95" customHeight="1">
      <c r="B87" s="33"/>
      <c r="L87" s="33"/>
    </row>
    <row r="88" spans="2:12" s="1" customFormat="1" ht="40.15" customHeight="1">
      <c r="B88" s="33"/>
      <c r="C88" s="28" t="s">
        <v>25</v>
      </c>
      <c r="F88" s="26" t="str">
        <f>E19</f>
        <v>SOŠ a SOU Kladno, Nám. E. Beneše 2353, Kladno</v>
      </c>
      <c r="I88" s="28" t="s">
        <v>31</v>
      </c>
      <c r="J88" s="31" t="str">
        <f>E25</f>
        <v>Ateliér Civilista s.r.o., Bratronice 241, 273 63</v>
      </c>
      <c r="L88" s="33"/>
    </row>
    <row r="89" spans="2:12" s="1" customFormat="1" ht="15.2" customHeight="1">
      <c r="B89" s="33"/>
      <c r="C89" s="28" t="s">
        <v>29</v>
      </c>
      <c r="F89" s="26" t="str">
        <f>IF(E22="","",E22)</f>
        <v>Vyplň údaj</v>
      </c>
      <c r="I89" s="28" t="s">
        <v>36</v>
      </c>
      <c r="J89" s="31" t="str">
        <f>E28</f>
        <v xml:space="preserve"> </v>
      </c>
      <c r="L89" s="33"/>
    </row>
    <row r="90" spans="2:12" s="1" customFormat="1" ht="10.35" customHeight="1">
      <c r="B90" s="33"/>
      <c r="L90" s="33"/>
    </row>
    <row r="91" spans="2:20" s="10" customFormat="1" ht="29.25" customHeight="1">
      <c r="B91" s="112"/>
      <c r="C91" s="113" t="s">
        <v>194</v>
      </c>
      <c r="D91" s="114" t="s">
        <v>59</v>
      </c>
      <c r="E91" s="114" t="s">
        <v>55</v>
      </c>
      <c r="F91" s="114" t="s">
        <v>56</v>
      </c>
      <c r="G91" s="114" t="s">
        <v>195</v>
      </c>
      <c r="H91" s="114" t="s">
        <v>196</v>
      </c>
      <c r="I91" s="114" t="s">
        <v>197</v>
      </c>
      <c r="J91" s="114" t="s">
        <v>180</v>
      </c>
      <c r="K91" s="115" t="s">
        <v>198</v>
      </c>
      <c r="L91" s="112"/>
      <c r="M91" s="57" t="s">
        <v>19</v>
      </c>
      <c r="N91" s="58" t="s">
        <v>44</v>
      </c>
      <c r="O91" s="58" t="s">
        <v>199</v>
      </c>
      <c r="P91" s="58" t="s">
        <v>200</v>
      </c>
      <c r="Q91" s="58" t="s">
        <v>201</v>
      </c>
      <c r="R91" s="58" t="s">
        <v>202</v>
      </c>
      <c r="S91" s="58" t="s">
        <v>203</v>
      </c>
      <c r="T91" s="59" t="s">
        <v>204</v>
      </c>
    </row>
    <row r="92" spans="2:63" s="1" customFormat="1" ht="22.9" customHeight="1">
      <c r="B92" s="33"/>
      <c r="C92" s="62" t="s">
        <v>205</v>
      </c>
      <c r="J92" s="116">
        <f>BK92</f>
        <v>0</v>
      </c>
      <c r="L92" s="33"/>
      <c r="M92" s="60"/>
      <c r="N92" s="51"/>
      <c r="O92" s="51"/>
      <c r="P92" s="117">
        <f>P93</f>
        <v>0</v>
      </c>
      <c r="Q92" s="51"/>
      <c r="R92" s="117">
        <f>R93</f>
        <v>0</v>
      </c>
      <c r="S92" s="51"/>
      <c r="T92" s="118">
        <f>T93</f>
        <v>0</v>
      </c>
      <c r="AT92" s="18" t="s">
        <v>73</v>
      </c>
      <c r="AU92" s="18" t="s">
        <v>181</v>
      </c>
      <c r="BK92" s="119">
        <f>BK93</f>
        <v>0</v>
      </c>
    </row>
    <row r="93" spans="2:63" s="11" customFormat="1" ht="25.9" customHeight="1">
      <c r="B93" s="120"/>
      <c r="D93" s="121" t="s">
        <v>73</v>
      </c>
      <c r="E93" s="122" t="s">
        <v>857</v>
      </c>
      <c r="F93" s="122" t="s">
        <v>858</v>
      </c>
      <c r="I93" s="123"/>
      <c r="J93" s="124">
        <f>BK93</f>
        <v>0</v>
      </c>
      <c r="L93" s="120"/>
      <c r="M93" s="125"/>
      <c r="P93" s="126">
        <f>SUM(P94:P121)</f>
        <v>0</v>
      </c>
      <c r="R93" s="126">
        <f>SUM(R94:R121)</f>
        <v>0</v>
      </c>
      <c r="T93" s="127">
        <f>SUM(T94:T121)</f>
        <v>0</v>
      </c>
      <c r="AR93" s="121" t="s">
        <v>80</v>
      </c>
      <c r="AT93" s="128" t="s">
        <v>73</v>
      </c>
      <c r="AU93" s="128" t="s">
        <v>74</v>
      </c>
      <c r="AY93" s="121" t="s">
        <v>208</v>
      </c>
      <c r="BK93" s="129">
        <f>SUM(BK94:BK121)</f>
        <v>0</v>
      </c>
    </row>
    <row r="94" spans="2:65" s="1" customFormat="1" ht="16.5" customHeight="1">
      <c r="B94" s="33"/>
      <c r="C94" s="132" t="s">
        <v>859</v>
      </c>
      <c r="D94" s="132" t="s">
        <v>212</v>
      </c>
      <c r="E94" s="133" t="s">
        <v>860</v>
      </c>
      <c r="F94" s="134" t="s">
        <v>861</v>
      </c>
      <c r="G94" s="135" t="s">
        <v>654</v>
      </c>
      <c r="H94" s="136">
        <v>1</v>
      </c>
      <c r="I94" s="137"/>
      <c r="J94" s="138">
        <f>ROUND(I94*H94,2)</f>
        <v>0</v>
      </c>
      <c r="K94" s="134" t="s">
        <v>19</v>
      </c>
      <c r="L94" s="33"/>
      <c r="M94" s="139" t="s">
        <v>19</v>
      </c>
      <c r="N94" s="140" t="s">
        <v>45</v>
      </c>
      <c r="P94" s="141">
        <f>O94*H94</f>
        <v>0</v>
      </c>
      <c r="Q94" s="141">
        <v>0</v>
      </c>
      <c r="R94" s="141">
        <f>Q94*H94</f>
        <v>0</v>
      </c>
      <c r="S94" s="141">
        <v>0</v>
      </c>
      <c r="T94" s="142">
        <f>S94*H94</f>
        <v>0</v>
      </c>
      <c r="AR94" s="143" t="s">
        <v>112</v>
      </c>
      <c r="AT94" s="143" t="s">
        <v>212</v>
      </c>
      <c r="AU94" s="143" t="s">
        <v>80</v>
      </c>
      <c r="AY94" s="18" t="s">
        <v>208</v>
      </c>
      <c r="BE94" s="144">
        <f>IF(N94="základní",J94,0)</f>
        <v>0</v>
      </c>
      <c r="BF94" s="144">
        <f>IF(N94="snížená",J94,0)</f>
        <v>0</v>
      </c>
      <c r="BG94" s="144">
        <f>IF(N94="zákl. přenesená",J94,0)</f>
        <v>0</v>
      </c>
      <c r="BH94" s="144">
        <f>IF(N94="sníž. přenesená",J94,0)</f>
        <v>0</v>
      </c>
      <c r="BI94" s="144">
        <f>IF(N94="nulová",J94,0)</f>
        <v>0</v>
      </c>
      <c r="BJ94" s="18" t="s">
        <v>80</v>
      </c>
      <c r="BK94" s="144">
        <f>ROUND(I94*H94,2)</f>
        <v>0</v>
      </c>
      <c r="BL94" s="18" t="s">
        <v>112</v>
      </c>
      <c r="BM94" s="143" t="s">
        <v>862</v>
      </c>
    </row>
    <row r="95" spans="2:47" s="1" customFormat="1" ht="12">
      <c r="B95" s="33"/>
      <c r="D95" s="145" t="s">
        <v>218</v>
      </c>
      <c r="F95" s="146" t="s">
        <v>861</v>
      </c>
      <c r="I95" s="147"/>
      <c r="L95" s="33"/>
      <c r="M95" s="148"/>
      <c r="T95" s="54"/>
      <c r="AT95" s="18" t="s">
        <v>218</v>
      </c>
      <c r="AU95" s="18" t="s">
        <v>80</v>
      </c>
    </row>
    <row r="96" spans="2:65" s="1" customFormat="1" ht="16.5" customHeight="1">
      <c r="B96" s="33"/>
      <c r="C96" s="132" t="s">
        <v>863</v>
      </c>
      <c r="D96" s="132" t="s">
        <v>212</v>
      </c>
      <c r="E96" s="133" t="s">
        <v>864</v>
      </c>
      <c r="F96" s="134" t="s">
        <v>865</v>
      </c>
      <c r="G96" s="135" t="s">
        <v>635</v>
      </c>
      <c r="H96" s="136">
        <v>20</v>
      </c>
      <c r="I96" s="137"/>
      <c r="J96" s="138">
        <f>ROUND(I96*H96,2)</f>
        <v>0</v>
      </c>
      <c r="K96" s="134" t="s">
        <v>19</v>
      </c>
      <c r="L96" s="33"/>
      <c r="M96" s="139" t="s">
        <v>19</v>
      </c>
      <c r="N96" s="140" t="s">
        <v>45</v>
      </c>
      <c r="P96" s="141">
        <f>O96*H96</f>
        <v>0</v>
      </c>
      <c r="Q96" s="141">
        <v>0</v>
      </c>
      <c r="R96" s="141">
        <f>Q96*H96</f>
        <v>0</v>
      </c>
      <c r="S96" s="141">
        <v>0</v>
      </c>
      <c r="T96" s="142">
        <f>S96*H96</f>
        <v>0</v>
      </c>
      <c r="AR96" s="143" t="s">
        <v>112</v>
      </c>
      <c r="AT96" s="143" t="s">
        <v>212</v>
      </c>
      <c r="AU96" s="143" t="s">
        <v>80</v>
      </c>
      <c r="AY96" s="18" t="s">
        <v>208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8" t="s">
        <v>80</v>
      </c>
      <c r="BK96" s="144">
        <f>ROUND(I96*H96,2)</f>
        <v>0</v>
      </c>
      <c r="BL96" s="18" t="s">
        <v>112</v>
      </c>
      <c r="BM96" s="143" t="s">
        <v>866</v>
      </c>
    </row>
    <row r="97" spans="2:47" s="1" customFormat="1" ht="12">
      <c r="B97" s="33"/>
      <c r="D97" s="145" t="s">
        <v>218</v>
      </c>
      <c r="F97" s="146" t="s">
        <v>865</v>
      </c>
      <c r="I97" s="147"/>
      <c r="L97" s="33"/>
      <c r="M97" s="148"/>
      <c r="T97" s="54"/>
      <c r="AT97" s="18" t="s">
        <v>218</v>
      </c>
      <c r="AU97" s="18" t="s">
        <v>80</v>
      </c>
    </row>
    <row r="98" spans="2:51" s="13" customFormat="1" ht="12">
      <c r="B98" s="157"/>
      <c r="D98" s="145" t="s">
        <v>222</v>
      </c>
      <c r="E98" s="158" t="s">
        <v>19</v>
      </c>
      <c r="F98" s="159" t="s">
        <v>649</v>
      </c>
      <c r="H98" s="160">
        <v>20</v>
      </c>
      <c r="I98" s="161"/>
      <c r="L98" s="157"/>
      <c r="M98" s="162"/>
      <c r="T98" s="163"/>
      <c r="AT98" s="158" t="s">
        <v>222</v>
      </c>
      <c r="AU98" s="158" t="s">
        <v>80</v>
      </c>
      <c r="AV98" s="13" t="s">
        <v>82</v>
      </c>
      <c r="AW98" s="13" t="s">
        <v>35</v>
      </c>
      <c r="AX98" s="13" t="s">
        <v>74</v>
      </c>
      <c r="AY98" s="158" t="s">
        <v>208</v>
      </c>
    </row>
    <row r="99" spans="2:51" s="14" customFormat="1" ht="12">
      <c r="B99" s="164"/>
      <c r="D99" s="145" t="s">
        <v>222</v>
      </c>
      <c r="E99" s="165" t="s">
        <v>19</v>
      </c>
      <c r="F99" s="166" t="s">
        <v>226</v>
      </c>
      <c r="H99" s="167">
        <v>20</v>
      </c>
      <c r="I99" s="168"/>
      <c r="L99" s="164"/>
      <c r="M99" s="169"/>
      <c r="T99" s="170"/>
      <c r="AT99" s="165" t="s">
        <v>222</v>
      </c>
      <c r="AU99" s="165" t="s">
        <v>80</v>
      </c>
      <c r="AV99" s="14" t="s">
        <v>112</v>
      </c>
      <c r="AW99" s="14" t="s">
        <v>35</v>
      </c>
      <c r="AX99" s="14" t="s">
        <v>80</v>
      </c>
      <c r="AY99" s="165" t="s">
        <v>208</v>
      </c>
    </row>
    <row r="100" spans="2:65" s="1" customFormat="1" ht="16.5" customHeight="1">
      <c r="B100" s="33"/>
      <c r="C100" s="132" t="s">
        <v>867</v>
      </c>
      <c r="D100" s="132" t="s">
        <v>212</v>
      </c>
      <c r="E100" s="133" t="s">
        <v>868</v>
      </c>
      <c r="F100" s="134" t="s">
        <v>869</v>
      </c>
      <c r="G100" s="135" t="s">
        <v>682</v>
      </c>
      <c r="H100" s="136">
        <v>1</v>
      </c>
      <c r="I100" s="137"/>
      <c r="J100" s="138">
        <f>ROUND(I100*H100,2)</f>
        <v>0</v>
      </c>
      <c r="K100" s="134" t="s">
        <v>19</v>
      </c>
      <c r="L100" s="33"/>
      <c r="M100" s="139" t="s">
        <v>19</v>
      </c>
      <c r="N100" s="140" t="s">
        <v>45</v>
      </c>
      <c r="P100" s="141">
        <f>O100*H100</f>
        <v>0</v>
      </c>
      <c r="Q100" s="141">
        <v>0</v>
      </c>
      <c r="R100" s="141">
        <f>Q100*H100</f>
        <v>0</v>
      </c>
      <c r="S100" s="141">
        <v>0</v>
      </c>
      <c r="T100" s="142">
        <f>S100*H100</f>
        <v>0</v>
      </c>
      <c r="AR100" s="143" t="s">
        <v>112</v>
      </c>
      <c r="AT100" s="143" t="s">
        <v>212</v>
      </c>
      <c r="AU100" s="143" t="s">
        <v>80</v>
      </c>
      <c r="AY100" s="18" t="s">
        <v>208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8" t="s">
        <v>80</v>
      </c>
      <c r="BK100" s="144">
        <f>ROUND(I100*H100,2)</f>
        <v>0</v>
      </c>
      <c r="BL100" s="18" t="s">
        <v>112</v>
      </c>
      <c r="BM100" s="143" t="s">
        <v>870</v>
      </c>
    </row>
    <row r="101" spans="2:47" s="1" customFormat="1" ht="12">
      <c r="B101" s="33"/>
      <c r="D101" s="145" t="s">
        <v>218</v>
      </c>
      <c r="F101" s="146" t="s">
        <v>869</v>
      </c>
      <c r="I101" s="147"/>
      <c r="L101" s="33"/>
      <c r="M101" s="148"/>
      <c r="T101" s="54"/>
      <c r="AT101" s="18" t="s">
        <v>218</v>
      </c>
      <c r="AU101" s="18" t="s">
        <v>80</v>
      </c>
    </row>
    <row r="102" spans="2:65" s="1" customFormat="1" ht="16.5" customHeight="1">
      <c r="B102" s="33"/>
      <c r="C102" s="132" t="s">
        <v>871</v>
      </c>
      <c r="D102" s="132" t="s">
        <v>212</v>
      </c>
      <c r="E102" s="133" t="s">
        <v>872</v>
      </c>
      <c r="F102" s="134" t="s">
        <v>873</v>
      </c>
      <c r="G102" s="135" t="s">
        <v>635</v>
      </c>
      <c r="H102" s="136">
        <v>40</v>
      </c>
      <c r="I102" s="137"/>
      <c r="J102" s="138">
        <f>ROUND(I102*H102,2)</f>
        <v>0</v>
      </c>
      <c r="K102" s="134" t="s">
        <v>19</v>
      </c>
      <c r="L102" s="33"/>
      <c r="M102" s="139" t="s">
        <v>19</v>
      </c>
      <c r="N102" s="140" t="s">
        <v>45</v>
      </c>
      <c r="P102" s="141">
        <f>O102*H102</f>
        <v>0</v>
      </c>
      <c r="Q102" s="141">
        <v>0</v>
      </c>
      <c r="R102" s="141">
        <f>Q102*H102</f>
        <v>0</v>
      </c>
      <c r="S102" s="141">
        <v>0</v>
      </c>
      <c r="T102" s="142">
        <f>S102*H102</f>
        <v>0</v>
      </c>
      <c r="AR102" s="143" t="s">
        <v>112</v>
      </c>
      <c r="AT102" s="143" t="s">
        <v>212</v>
      </c>
      <c r="AU102" s="143" t="s">
        <v>80</v>
      </c>
      <c r="AY102" s="18" t="s">
        <v>208</v>
      </c>
      <c r="BE102" s="144">
        <f>IF(N102="základní",J102,0)</f>
        <v>0</v>
      </c>
      <c r="BF102" s="144">
        <f>IF(N102="snížená",J102,0)</f>
        <v>0</v>
      </c>
      <c r="BG102" s="144">
        <f>IF(N102="zákl. přenesená",J102,0)</f>
        <v>0</v>
      </c>
      <c r="BH102" s="144">
        <f>IF(N102="sníž. přenesená",J102,0)</f>
        <v>0</v>
      </c>
      <c r="BI102" s="144">
        <f>IF(N102="nulová",J102,0)</f>
        <v>0</v>
      </c>
      <c r="BJ102" s="18" t="s">
        <v>80</v>
      </c>
      <c r="BK102" s="144">
        <f>ROUND(I102*H102,2)</f>
        <v>0</v>
      </c>
      <c r="BL102" s="18" t="s">
        <v>112</v>
      </c>
      <c r="BM102" s="143" t="s">
        <v>874</v>
      </c>
    </row>
    <row r="103" spans="2:47" s="1" customFormat="1" ht="12">
      <c r="B103" s="33"/>
      <c r="D103" s="145" t="s">
        <v>218</v>
      </c>
      <c r="F103" s="146" t="s">
        <v>873</v>
      </c>
      <c r="I103" s="147"/>
      <c r="L103" s="33"/>
      <c r="M103" s="148"/>
      <c r="T103" s="54"/>
      <c r="AT103" s="18" t="s">
        <v>218</v>
      </c>
      <c r="AU103" s="18" t="s">
        <v>80</v>
      </c>
    </row>
    <row r="104" spans="2:51" s="13" customFormat="1" ht="12">
      <c r="B104" s="157"/>
      <c r="D104" s="145" t="s">
        <v>222</v>
      </c>
      <c r="E104" s="158" t="s">
        <v>19</v>
      </c>
      <c r="F104" s="159" t="s">
        <v>875</v>
      </c>
      <c r="H104" s="160">
        <v>40</v>
      </c>
      <c r="I104" s="161"/>
      <c r="L104" s="157"/>
      <c r="M104" s="162"/>
      <c r="T104" s="163"/>
      <c r="AT104" s="158" t="s">
        <v>222</v>
      </c>
      <c r="AU104" s="158" t="s">
        <v>80</v>
      </c>
      <c r="AV104" s="13" t="s">
        <v>82</v>
      </c>
      <c r="AW104" s="13" t="s">
        <v>35</v>
      </c>
      <c r="AX104" s="13" t="s">
        <v>74</v>
      </c>
      <c r="AY104" s="158" t="s">
        <v>208</v>
      </c>
    </row>
    <row r="105" spans="2:51" s="14" customFormat="1" ht="12">
      <c r="B105" s="164"/>
      <c r="D105" s="145" t="s">
        <v>222</v>
      </c>
      <c r="E105" s="165" t="s">
        <v>19</v>
      </c>
      <c r="F105" s="166" t="s">
        <v>226</v>
      </c>
      <c r="H105" s="167">
        <v>40</v>
      </c>
      <c r="I105" s="168"/>
      <c r="L105" s="164"/>
      <c r="M105" s="169"/>
      <c r="T105" s="170"/>
      <c r="AT105" s="165" t="s">
        <v>222</v>
      </c>
      <c r="AU105" s="165" t="s">
        <v>80</v>
      </c>
      <c r="AV105" s="14" t="s">
        <v>112</v>
      </c>
      <c r="AW105" s="14" t="s">
        <v>35</v>
      </c>
      <c r="AX105" s="14" t="s">
        <v>80</v>
      </c>
      <c r="AY105" s="165" t="s">
        <v>208</v>
      </c>
    </row>
    <row r="106" spans="2:65" s="1" customFormat="1" ht="16.5" customHeight="1">
      <c r="B106" s="33"/>
      <c r="C106" s="132" t="s">
        <v>876</v>
      </c>
      <c r="D106" s="132" t="s">
        <v>212</v>
      </c>
      <c r="E106" s="133" t="s">
        <v>877</v>
      </c>
      <c r="F106" s="134" t="s">
        <v>878</v>
      </c>
      <c r="G106" s="135" t="s">
        <v>367</v>
      </c>
      <c r="H106" s="136">
        <v>1</v>
      </c>
      <c r="I106" s="137"/>
      <c r="J106" s="138">
        <f>ROUND(I106*H106,2)</f>
        <v>0</v>
      </c>
      <c r="K106" s="134" t="s">
        <v>19</v>
      </c>
      <c r="L106" s="33"/>
      <c r="M106" s="139" t="s">
        <v>19</v>
      </c>
      <c r="N106" s="140" t="s">
        <v>45</v>
      </c>
      <c r="P106" s="141">
        <f>O106*H106</f>
        <v>0</v>
      </c>
      <c r="Q106" s="141">
        <v>0</v>
      </c>
      <c r="R106" s="141">
        <f>Q106*H106</f>
        <v>0</v>
      </c>
      <c r="S106" s="141">
        <v>0</v>
      </c>
      <c r="T106" s="142">
        <f>S106*H106</f>
        <v>0</v>
      </c>
      <c r="AR106" s="143" t="s">
        <v>112</v>
      </c>
      <c r="AT106" s="143" t="s">
        <v>212</v>
      </c>
      <c r="AU106" s="143" t="s">
        <v>80</v>
      </c>
      <c r="AY106" s="18" t="s">
        <v>208</v>
      </c>
      <c r="BE106" s="144">
        <f>IF(N106="základní",J106,0)</f>
        <v>0</v>
      </c>
      <c r="BF106" s="144">
        <f>IF(N106="snížená",J106,0)</f>
        <v>0</v>
      </c>
      <c r="BG106" s="144">
        <f>IF(N106="zákl. přenesená",J106,0)</f>
        <v>0</v>
      </c>
      <c r="BH106" s="144">
        <f>IF(N106="sníž. přenesená",J106,0)</f>
        <v>0</v>
      </c>
      <c r="BI106" s="144">
        <f>IF(N106="nulová",J106,0)</f>
        <v>0</v>
      </c>
      <c r="BJ106" s="18" t="s">
        <v>80</v>
      </c>
      <c r="BK106" s="144">
        <f>ROUND(I106*H106,2)</f>
        <v>0</v>
      </c>
      <c r="BL106" s="18" t="s">
        <v>112</v>
      </c>
      <c r="BM106" s="143" t="s">
        <v>879</v>
      </c>
    </row>
    <row r="107" spans="2:47" s="1" customFormat="1" ht="12">
      <c r="B107" s="33"/>
      <c r="D107" s="145" t="s">
        <v>218</v>
      </c>
      <c r="F107" s="146" t="s">
        <v>878</v>
      </c>
      <c r="I107" s="147"/>
      <c r="L107" s="33"/>
      <c r="M107" s="148"/>
      <c r="T107" s="54"/>
      <c r="AT107" s="18" t="s">
        <v>218</v>
      </c>
      <c r="AU107" s="18" t="s">
        <v>80</v>
      </c>
    </row>
    <row r="108" spans="2:51" s="13" customFormat="1" ht="12">
      <c r="B108" s="157"/>
      <c r="D108" s="145" t="s">
        <v>222</v>
      </c>
      <c r="E108" s="158" t="s">
        <v>19</v>
      </c>
      <c r="F108" s="159" t="s">
        <v>80</v>
      </c>
      <c r="H108" s="160">
        <v>1</v>
      </c>
      <c r="I108" s="161"/>
      <c r="L108" s="157"/>
      <c r="M108" s="162"/>
      <c r="T108" s="163"/>
      <c r="AT108" s="158" t="s">
        <v>222</v>
      </c>
      <c r="AU108" s="158" t="s">
        <v>80</v>
      </c>
      <c r="AV108" s="13" t="s">
        <v>82</v>
      </c>
      <c r="AW108" s="13" t="s">
        <v>35</v>
      </c>
      <c r="AX108" s="13" t="s">
        <v>74</v>
      </c>
      <c r="AY108" s="158" t="s">
        <v>208</v>
      </c>
    </row>
    <row r="109" spans="2:51" s="14" customFormat="1" ht="12">
      <c r="B109" s="164"/>
      <c r="D109" s="145" t="s">
        <v>222</v>
      </c>
      <c r="E109" s="165" t="s">
        <v>19</v>
      </c>
      <c r="F109" s="166" t="s">
        <v>226</v>
      </c>
      <c r="H109" s="167">
        <v>1</v>
      </c>
      <c r="I109" s="168"/>
      <c r="L109" s="164"/>
      <c r="M109" s="169"/>
      <c r="T109" s="170"/>
      <c r="AT109" s="165" t="s">
        <v>222</v>
      </c>
      <c r="AU109" s="165" t="s">
        <v>80</v>
      </c>
      <c r="AV109" s="14" t="s">
        <v>112</v>
      </c>
      <c r="AW109" s="14" t="s">
        <v>35</v>
      </c>
      <c r="AX109" s="14" t="s">
        <v>80</v>
      </c>
      <c r="AY109" s="165" t="s">
        <v>208</v>
      </c>
    </row>
    <row r="110" spans="2:65" s="1" customFormat="1" ht="16.5" customHeight="1">
      <c r="B110" s="33"/>
      <c r="C110" s="132" t="s">
        <v>880</v>
      </c>
      <c r="D110" s="132" t="s">
        <v>212</v>
      </c>
      <c r="E110" s="133" t="s">
        <v>881</v>
      </c>
      <c r="F110" s="134" t="s">
        <v>882</v>
      </c>
      <c r="G110" s="135" t="s">
        <v>682</v>
      </c>
      <c r="H110" s="136">
        <v>1</v>
      </c>
      <c r="I110" s="137"/>
      <c r="J110" s="138">
        <f>ROUND(I110*H110,2)</f>
        <v>0</v>
      </c>
      <c r="K110" s="134" t="s">
        <v>19</v>
      </c>
      <c r="L110" s="33"/>
      <c r="M110" s="139" t="s">
        <v>19</v>
      </c>
      <c r="N110" s="140" t="s">
        <v>45</v>
      </c>
      <c r="P110" s="141">
        <f>O110*H110</f>
        <v>0</v>
      </c>
      <c r="Q110" s="141">
        <v>0</v>
      </c>
      <c r="R110" s="141">
        <f>Q110*H110</f>
        <v>0</v>
      </c>
      <c r="S110" s="141">
        <v>0</v>
      </c>
      <c r="T110" s="142">
        <f>S110*H110</f>
        <v>0</v>
      </c>
      <c r="AR110" s="143" t="s">
        <v>112</v>
      </c>
      <c r="AT110" s="143" t="s">
        <v>212</v>
      </c>
      <c r="AU110" s="143" t="s">
        <v>80</v>
      </c>
      <c r="AY110" s="18" t="s">
        <v>208</v>
      </c>
      <c r="BE110" s="144">
        <f>IF(N110="základní",J110,0)</f>
        <v>0</v>
      </c>
      <c r="BF110" s="144">
        <f>IF(N110="snížená",J110,0)</f>
        <v>0</v>
      </c>
      <c r="BG110" s="144">
        <f>IF(N110="zákl. přenesená",J110,0)</f>
        <v>0</v>
      </c>
      <c r="BH110" s="144">
        <f>IF(N110="sníž. přenesená",J110,0)</f>
        <v>0</v>
      </c>
      <c r="BI110" s="144">
        <f>IF(N110="nulová",J110,0)</f>
        <v>0</v>
      </c>
      <c r="BJ110" s="18" t="s">
        <v>80</v>
      </c>
      <c r="BK110" s="144">
        <f>ROUND(I110*H110,2)</f>
        <v>0</v>
      </c>
      <c r="BL110" s="18" t="s">
        <v>112</v>
      </c>
      <c r="BM110" s="143" t="s">
        <v>883</v>
      </c>
    </row>
    <row r="111" spans="2:47" s="1" customFormat="1" ht="12">
      <c r="B111" s="33"/>
      <c r="D111" s="145" t="s">
        <v>218</v>
      </c>
      <c r="F111" s="146" t="s">
        <v>882</v>
      </c>
      <c r="I111" s="147"/>
      <c r="L111" s="33"/>
      <c r="M111" s="148"/>
      <c r="T111" s="54"/>
      <c r="AT111" s="18" t="s">
        <v>218</v>
      </c>
      <c r="AU111" s="18" t="s">
        <v>80</v>
      </c>
    </row>
    <row r="112" spans="2:51" s="13" customFormat="1" ht="12">
      <c r="B112" s="157"/>
      <c r="D112" s="145" t="s">
        <v>222</v>
      </c>
      <c r="E112" s="158" t="s">
        <v>19</v>
      </c>
      <c r="F112" s="159" t="s">
        <v>80</v>
      </c>
      <c r="H112" s="160">
        <v>1</v>
      </c>
      <c r="I112" s="161"/>
      <c r="L112" s="157"/>
      <c r="M112" s="162"/>
      <c r="T112" s="163"/>
      <c r="AT112" s="158" t="s">
        <v>222</v>
      </c>
      <c r="AU112" s="158" t="s">
        <v>80</v>
      </c>
      <c r="AV112" s="13" t="s">
        <v>82</v>
      </c>
      <c r="AW112" s="13" t="s">
        <v>35</v>
      </c>
      <c r="AX112" s="13" t="s">
        <v>74</v>
      </c>
      <c r="AY112" s="158" t="s">
        <v>208</v>
      </c>
    </row>
    <row r="113" spans="2:51" s="14" customFormat="1" ht="12">
      <c r="B113" s="164"/>
      <c r="D113" s="145" t="s">
        <v>222</v>
      </c>
      <c r="E113" s="165" t="s">
        <v>19</v>
      </c>
      <c r="F113" s="166" t="s">
        <v>226</v>
      </c>
      <c r="H113" s="167">
        <v>1</v>
      </c>
      <c r="I113" s="168"/>
      <c r="L113" s="164"/>
      <c r="M113" s="169"/>
      <c r="T113" s="170"/>
      <c r="AT113" s="165" t="s">
        <v>222</v>
      </c>
      <c r="AU113" s="165" t="s">
        <v>80</v>
      </c>
      <c r="AV113" s="14" t="s">
        <v>112</v>
      </c>
      <c r="AW113" s="14" t="s">
        <v>35</v>
      </c>
      <c r="AX113" s="14" t="s">
        <v>80</v>
      </c>
      <c r="AY113" s="165" t="s">
        <v>208</v>
      </c>
    </row>
    <row r="114" spans="2:65" s="1" customFormat="1" ht="16.5" customHeight="1">
      <c r="B114" s="33"/>
      <c r="C114" s="132" t="s">
        <v>884</v>
      </c>
      <c r="D114" s="132" t="s">
        <v>212</v>
      </c>
      <c r="E114" s="133" t="s">
        <v>885</v>
      </c>
      <c r="F114" s="134" t="s">
        <v>886</v>
      </c>
      <c r="G114" s="135" t="s">
        <v>367</v>
      </c>
      <c r="H114" s="136">
        <v>1</v>
      </c>
      <c r="I114" s="137"/>
      <c r="J114" s="138">
        <f>ROUND(I114*H114,2)</f>
        <v>0</v>
      </c>
      <c r="K114" s="134" t="s">
        <v>19</v>
      </c>
      <c r="L114" s="33"/>
      <c r="M114" s="139" t="s">
        <v>19</v>
      </c>
      <c r="N114" s="140" t="s">
        <v>45</v>
      </c>
      <c r="P114" s="141">
        <f>O114*H114</f>
        <v>0</v>
      </c>
      <c r="Q114" s="141">
        <v>0</v>
      </c>
      <c r="R114" s="141">
        <f>Q114*H114</f>
        <v>0</v>
      </c>
      <c r="S114" s="141">
        <v>0</v>
      </c>
      <c r="T114" s="142">
        <f>S114*H114</f>
        <v>0</v>
      </c>
      <c r="AR114" s="143" t="s">
        <v>112</v>
      </c>
      <c r="AT114" s="143" t="s">
        <v>212</v>
      </c>
      <c r="AU114" s="143" t="s">
        <v>80</v>
      </c>
      <c r="AY114" s="18" t="s">
        <v>208</v>
      </c>
      <c r="BE114" s="144">
        <f>IF(N114="základní",J114,0)</f>
        <v>0</v>
      </c>
      <c r="BF114" s="144">
        <f>IF(N114="snížená",J114,0)</f>
        <v>0</v>
      </c>
      <c r="BG114" s="144">
        <f>IF(N114="zákl. přenesená",J114,0)</f>
        <v>0</v>
      </c>
      <c r="BH114" s="144">
        <f>IF(N114="sníž. přenesená",J114,0)</f>
        <v>0</v>
      </c>
      <c r="BI114" s="144">
        <f>IF(N114="nulová",J114,0)</f>
        <v>0</v>
      </c>
      <c r="BJ114" s="18" t="s">
        <v>80</v>
      </c>
      <c r="BK114" s="144">
        <f>ROUND(I114*H114,2)</f>
        <v>0</v>
      </c>
      <c r="BL114" s="18" t="s">
        <v>112</v>
      </c>
      <c r="BM114" s="143" t="s">
        <v>887</v>
      </c>
    </row>
    <row r="115" spans="2:47" s="1" customFormat="1" ht="12">
      <c r="B115" s="33"/>
      <c r="D115" s="145" t="s">
        <v>218</v>
      </c>
      <c r="F115" s="146" t="s">
        <v>886</v>
      </c>
      <c r="I115" s="147"/>
      <c r="L115" s="33"/>
      <c r="M115" s="148"/>
      <c r="T115" s="54"/>
      <c r="AT115" s="18" t="s">
        <v>218</v>
      </c>
      <c r="AU115" s="18" t="s">
        <v>80</v>
      </c>
    </row>
    <row r="116" spans="2:51" s="13" customFormat="1" ht="12">
      <c r="B116" s="157"/>
      <c r="D116" s="145" t="s">
        <v>222</v>
      </c>
      <c r="E116" s="158" t="s">
        <v>19</v>
      </c>
      <c r="F116" s="159" t="s">
        <v>80</v>
      </c>
      <c r="H116" s="160">
        <v>1</v>
      </c>
      <c r="I116" s="161"/>
      <c r="L116" s="157"/>
      <c r="M116" s="162"/>
      <c r="T116" s="163"/>
      <c r="AT116" s="158" t="s">
        <v>222</v>
      </c>
      <c r="AU116" s="158" t="s">
        <v>80</v>
      </c>
      <c r="AV116" s="13" t="s">
        <v>82</v>
      </c>
      <c r="AW116" s="13" t="s">
        <v>35</v>
      </c>
      <c r="AX116" s="13" t="s">
        <v>74</v>
      </c>
      <c r="AY116" s="158" t="s">
        <v>208</v>
      </c>
    </row>
    <row r="117" spans="2:51" s="14" customFormat="1" ht="12">
      <c r="B117" s="164"/>
      <c r="D117" s="145" t="s">
        <v>222</v>
      </c>
      <c r="E117" s="165" t="s">
        <v>19</v>
      </c>
      <c r="F117" s="166" t="s">
        <v>226</v>
      </c>
      <c r="H117" s="167">
        <v>1</v>
      </c>
      <c r="I117" s="168"/>
      <c r="L117" s="164"/>
      <c r="M117" s="169"/>
      <c r="T117" s="170"/>
      <c r="AT117" s="165" t="s">
        <v>222</v>
      </c>
      <c r="AU117" s="165" t="s">
        <v>80</v>
      </c>
      <c r="AV117" s="14" t="s">
        <v>112</v>
      </c>
      <c r="AW117" s="14" t="s">
        <v>35</v>
      </c>
      <c r="AX117" s="14" t="s">
        <v>80</v>
      </c>
      <c r="AY117" s="165" t="s">
        <v>208</v>
      </c>
    </row>
    <row r="118" spans="2:65" s="1" customFormat="1" ht="16.5" customHeight="1">
      <c r="B118" s="33"/>
      <c r="C118" s="132" t="s">
        <v>888</v>
      </c>
      <c r="D118" s="132" t="s">
        <v>212</v>
      </c>
      <c r="E118" s="133" t="s">
        <v>889</v>
      </c>
      <c r="F118" s="134" t="s">
        <v>890</v>
      </c>
      <c r="G118" s="135" t="s">
        <v>682</v>
      </c>
      <c r="H118" s="136">
        <v>1</v>
      </c>
      <c r="I118" s="137"/>
      <c r="J118" s="138">
        <f>ROUND(I118*H118,2)</f>
        <v>0</v>
      </c>
      <c r="K118" s="134" t="s">
        <v>19</v>
      </c>
      <c r="L118" s="33"/>
      <c r="M118" s="139" t="s">
        <v>19</v>
      </c>
      <c r="N118" s="140" t="s">
        <v>45</v>
      </c>
      <c r="P118" s="141">
        <f>O118*H118</f>
        <v>0</v>
      </c>
      <c r="Q118" s="141">
        <v>0</v>
      </c>
      <c r="R118" s="141">
        <f>Q118*H118</f>
        <v>0</v>
      </c>
      <c r="S118" s="141">
        <v>0</v>
      </c>
      <c r="T118" s="142">
        <f>S118*H118</f>
        <v>0</v>
      </c>
      <c r="AR118" s="143" t="s">
        <v>112</v>
      </c>
      <c r="AT118" s="143" t="s">
        <v>212</v>
      </c>
      <c r="AU118" s="143" t="s">
        <v>80</v>
      </c>
      <c r="AY118" s="18" t="s">
        <v>208</v>
      </c>
      <c r="BE118" s="144">
        <f>IF(N118="základní",J118,0)</f>
        <v>0</v>
      </c>
      <c r="BF118" s="144">
        <f>IF(N118="snížená",J118,0)</f>
        <v>0</v>
      </c>
      <c r="BG118" s="144">
        <f>IF(N118="zákl. přenesená",J118,0)</f>
        <v>0</v>
      </c>
      <c r="BH118" s="144">
        <f>IF(N118="sníž. přenesená",J118,0)</f>
        <v>0</v>
      </c>
      <c r="BI118" s="144">
        <f>IF(N118="nulová",J118,0)</f>
        <v>0</v>
      </c>
      <c r="BJ118" s="18" t="s">
        <v>80</v>
      </c>
      <c r="BK118" s="144">
        <f>ROUND(I118*H118,2)</f>
        <v>0</v>
      </c>
      <c r="BL118" s="18" t="s">
        <v>112</v>
      </c>
      <c r="BM118" s="143" t="s">
        <v>891</v>
      </c>
    </row>
    <row r="119" spans="2:47" s="1" customFormat="1" ht="12">
      <c r="B119" s="33"/>
      <c r="D119" s="145" t="s">
        <v>218</v>
      </c>
      <c r="F119" s="146" t="s">
        <v>890</v>
      </c>
      <c r="I119" s="147"/>
      <c r="L119" s="33"/>
      <c r="M119" s="148"/>
      <c r="T119" s="54"/>
      <c r="AT119" s="18" t="s">
        <v>218</v>
      </c>
      <c r="AU119" s="18" t="s">
        <v>80</v>
      </c>
    </row>
    <row r="120" spans="2:51" s="13" customFormat="1" ht="12">
      <c r="B120" s="157"/>
      <c r="D120" s="145" t="s">
        <v>222</v>
      </c>
      <c r="E120" s="158" t="s">
        <v>19</v>
      </c>
      <c r="F120" s="159" t="s">
        <v>80</v>
      </c>
      <c r="H120" s="160">
        <v>1</v>
      </c>
      <c r="I120" s="161"/>
      <c r="L120" s="157"/>
      <c r="M120" s="162"/>
      <c r="T120" s="163"/>
      <c r="AT120" s="158" t="s">
        <v>222</v>
      </c>
      <c r="AU120" s="158" t="s">
        <v>80</v>
      </c>
      <c r="AV120" s="13" t="s">
        <v>82</v>
      </c>
      <c r="AW120" s="13" t="s">
        <v>35</v>
      </c>
      <c r="AX120" s="13" t="s">
        <v>74</v>
      </c>
      <c r="AY120" s="158" t="s">
        <v>208</v>
      </c>
    </row>
    <row r="121" spans="2:51" s="14" customFormat="1" ht="12">
      <c r="B121" s="164"/>
      <c r="D121" s="145" t="s">
        <v>222</v>
      </c>
      <c r="E121" s="165" t="s">
        <v>19</v>
      </c>
      <c r="F121" s="166" t="s">
        <v>226</v>
      </c>
      <c r="H121" s="167">
        <v>1</v>
      </c>
      <c r="I121" s="168"/>
      <c r="L121" s="164"/>
      <c r="M121" s="185"/>
      <c r="N121" s="186"/>
      <c r="O121" s="186"/>
      <c r="P121" s="186"/>
      <c r="Q121" s="186"/>
      <c r="R121" s="186"/>
      <c r="S121" s="186"/>
      <c r="T121" s="187"/>
      <c r="AT121" s="165" t="s">
        <v>222</v>
      </c>
      <c r="AU121" s="165" t="s">
        <v>80</v>
      </c>
      <c r="AV121" s="14" t="s">
        <v>112</v>
      </c>
      <c r="AW121" s="14" t="s">
        <v>35</v>
      </c>
      <c r="AX121" s="14" t="s">
        <v>80</v>
      </c>
      <c r="AY121" s="165" t="s">
        <v>208</v>
      </c>
    </row>
    <row r="122" spans="2:12" s="1" customFormat="1" ht="6.95" customHeight="1"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33"/>
    </row>
  </sheetData>
  <sheetProtection algorithmName="SHA-512" hashValue="AHrv5b57GcCVeRKzBq+zQwmtmLy7wrcCZ++Aw/6stFRCfkbLB7XotLz5VRBfegpXfzXD+RIexpc4QDlyI7dTuA==" saltValue="qSM6UnuyL8MCiTtwIYwYw0QT68nb3Y6eGTYgDoLw50+X2U0zGfihtmEWdFyLLnHAydHxwZCpJ+pazDfTYJCxVg==" spinCount="100000" sheet="1" objects="1" scenarios="1" formatColumns="0" formatRows="0" autoFilter="0"/>
  <autoFilter ref="C91:K121"/>
  <mergeCells count="15">
    <mergeCell ref="E78:H78"/>
    <mergeCell ref="E82:H82"/>
    <mergeCell ref="E80:H80"/>
    <mergeCell ref="E84:H8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6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113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171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2" t="str">
        <f>'Rekapitulace stavby'!K6</f>
        <v>Přístavba objektu SOŠ a SOU Kladno</v>
      </c>
      <c r="F7" s="333"/>
      <c r="G7" s="333"/>
      <c r="H7" s="333"/>
      <c r="L7" s="21"/>
    </row>
    <row r="8" spans="2:12" ht="12.75">
      <c r="B8" s="21"/>
      <c r="D8" s="28" t="s">
        <v>172</v>
      </c>
      <c r="L8" s="21"/>
    </row>
    <row r="9" spans="2:12" ht="16.5" customHeight="1">
      <c r="B9" s="21"/>
      <c r="E9" s="332" t="s">
        <v>733</v>
      </c>
      <c r="F9" s="310"/>
      <c r="G9" s="310"/>
      <c r="H9" s="310"/>
      <c r="L9" s="21"/>
    </row>
    <row r="10" spans="2:12" ht="12" customHeight="1">
      <c r="B10" s="21"/>
      <c r="D10" s="28" t="s">
        <v>174</v>
      </c>
      <c r="L10" s="21"/>
    </row>
    <row r="11" spans="2:12" s="1" customFormat="1" ht="16.5" customHeight="1">
      <c r="B11" s="33"/>
      <c r="E11" s="319" t="s">
        <v>175</v>
      </c>
      <c r="F11" s="334"/>
      <c r="G11" s="334"/>
      <c r="H11" s="334"/>
      <c r="L11" s="33"/>
    </row>
    <row r="12" spans="2:12" s="1" customFormat="1" ht="12" customHeight="1">
      <c r="B12" s="33"/>
      <c r="D12" s="28" t="s">
        <v>892</v>
      </c>
      <c r="L12" s="33"/>
    </row>
    <row r="13" spans="2:12" s="1" customFormat="1" ht="16.5" customHeight="1">
      <c r="B13" s="33"/>
      <c r="E13" s="311" t="s">
        <v>893</v>
      </c>
      <c r="F13" s="334"/>
      <c r="G13" s="334"/>
      <c r="H13" s="334"/>
      <c r="L13" s="33"/>
    </row>
    <row r="14" spans="2:12" s="1" customFormat="1" ht="12">
      <c r="B14" s="33"/>
      <c r="L14" s="33"/>
    </row>
    <row r="15" spans="2:12" s="1" customFormat="1" ht="12" customHeight="1">
      <c r="B15" s="33"/>
      <c r="D15" s="28" t="s">
        <v>18</v>
      </c>
      <c r="F15" s="26" t="s">
        <v>19</v>
      </c>
      <c r="I15" s="28" t="s">
        <v>20</v>
      </c>
      <c r="J15" s="26" t="s">
        <v>19</v>
      </c>
      <c r="L15" s="33"/>
    </row>
    <row r="16" spans="2:12" s="1" customFormat="1" ht="12" customHeight="1">
      <c r="B16" s="33"/>
      <c r="D16" s="28" t="s">
        <v>21</v>
      </c>
      <c r="F16" s="26" t="s">
        <v>22</v>
      </c>
      <c r="I16" s="28" t="s">
        <v>23</v>
      </c>
      <c r="J16" s="50" t="str">
        <f>'Rekapitulace stavby'!AN8</f>
        <v>19. 9. 2023</v>
      </c>
      <c r="L16" s="33"/>
    </row>
    <row r="17" spans="2:12" s="1" customFormat="1" ht="10.9" customHeight="1">
      <c r="B17" s="33"/>
      <c r="L17" s="33"/>
    </row>
    <row r="18" spans="2:12" s="1" customFormat="1" ht="12" customHeight="1">
      <c r="B18" s="33"/>
      <c r="D18" s="28" t="s">
        <v>25</v>
      </c>
      <c r="I18" s="28" t="s">
        <v>26</v>
      </c>
      <c r="J18" s="26" t="s">
        <v>19</v>
      </c>
      <c r="L18" s="33"/>
    </row>
    <row r="19" spans="2:12" s="1" customFormat="1" ht="18" customHeight="1">
      <c r="B19" s="33"/>
      <c r="E19" s="26" t="s">
        <v>27</v>
      </c>
      <c r="I19" s="28" t="s">
        <v>28</v>
      </c>
      <c r="J19" s="26" t="s">
        <v>19</v>
      </c>
      <c r="L19" s="33"/>
    </row>
    <row r="20" spans="2:12" s="1" customFormat="1" ht="6.95" customHeight="1">
      <c r="B20" s="33"/>
      <c r="L20" s="33"/>
    </row>
    <row r="21" spans="2:12" s="1" customFormat="1" ht="12" customHeight="1">
      <c r="B21" s="33"/>
      <c r="D21" s="28" t="s">
        <v>29</v>
      </c>
      <c r="I21" s="28" t="s">
        <v>26</v>
      </c>
      <c r="J21" s="29" t="str">
        <f>'Rekapitulace stavby'!AN13</f>
        <v>Vyplň údaj</v>
      </c>
      <c r="L21" s="33"/>
    </row>
    <row r="22" spans="2:12" s="1" customFormat="1" ht="18" customHeight="1">
      <c r="B22" s="33"/>
      <c r="E22" s="335" t="str">
        <f>'Rekapitulace stavby'!E14</f>
        <v>Vyplň údaj</v>
      </c>
      <c r="F22" s="324"/>
      <c r="G22" s="324"/>
      <c r="H22" s="324"/>
      <c r="I22" s="28" t="s">
        <v>28</v>
      </c>
      <c r="J22" s="29" t="str">
        <f>'Rekapitulace stavby'!AN14</f>
        <v>Vyplň údaj</v>
      </c>
      <c r="L22" s="33"/>
    </row>
    <row r="23" spans="2:12" s="1" customFormat="1" ht="6.95" customHeight="1">
      <c r="B23" s="33"/>
      <c r="L23" s="33"/>
    </row>
    <row r="24" spans="2:12" s="1" customFormat="1" ht="12" customHeight="1">
      <c r="B24" s="33"/>
      <c r="D24" s="28" t="s">
        <v>31</v>
      </c>
      <c r="I24" s="28" t="s">
        <v>26</v>
      </c>
      <c r="J24" s="26" t="s">
        <v>32</v>
      </c>
      <c r="L24" s="33"/>
    </row>
    <row r="25" spans="2:12" s="1" customFormat="1" ht="18" customHeight="1">
      <c r="B25" s="33"/>
      <c r="E25" s="26" t="s">
        <v>33</v>
      </c>
      <c r="I25" s="28" t="s">
        <v>28</v>
      </c>
      <c r="J25" s="26" t="s">
        <v>34</v>
      </c>
      <c r="L25" s="33"/>
    </row>
    <row r="26" spans="2:12" s="1" customFormat="1" ht="6.95" customHeight="1">
      <c r="B26" s="33"/>
      <c r="L26" s="33"/>
    </row>
    <row r="27" spans="2:12" s="1" customFormat="1" ht="12" customHeight="1">
      <c r="B27" s="33"/>
      <c r="D27" s="28" t="s">
        <v>36</v>
      </c>
      <c r="I27" s="28" t="s">
        <v>26</v>
      </c>
      <c r="J27" s="26" t="s">
        <v>19</v>
      </c>
      <c r="L27" s="33"/>
    </row>
    <row r="28" spans="2:12" s="1" customFormat="1" ht="18" customHeight="1">
      <c r="B28" s="33"/>
      <c r="E28" s="26" t="s">
        <v>37</v>
      </c>
      <c r="I28" s="28" t="s">
        <v>28</v>
      </c>
      <c r="J28" s="26" t="s">
        <v>19</v>
      </c>
      <c r="L28" s="33"/>
    </row>
    <row r="29" spans="2:12" s="1" customFormat="1" ht="6.95" customHeight="1">
      <c r="B29" s="33"/>
      <c r="L29" s="33"/>
    </row>
    <row r="30" spans="2:12" s="1" customFormat="1" ht="12" customHeight="1">
      <c r="B30" s="33"/>
      <c r="D30" s="28" t="s">
        <v>38</v>
      </c>
      <c r="L30" s="33"/>
    </row>
    <row r="31" spans="2:12" s="7" customFormat="1" ht="143.25" customHeight="1">
      <c r="B31" s="92"/>
      <c r="E31" s="328" t="s">
        <v>39</v>
      </c>
      <c r="F31" s="328"/>
      <c r="G31" s="328"/>
      <c r="H31" s="328"/>
      <c r="L31" s="92"/>
    </row>
    <row r="32" spans="2:12" s="1" customFormat="1" ht="6.95" customHeight="1">
      <c r="B32" s="33"/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25.35" customHeight="1">
      <c r="B34" s="33"/>
      <c r="D34" s="93" t="s">
        <v>40</v>
      </c>
      <c r="J34" s="64">
        <f>ROUND(J91,2)</f>
        <v>0</v>
      </c>
      <c r="L34" s="33"/>
    </row>
    <row r="35" spans="2:12" s="1" customFormat="1" ht="6.95" customHeight="1">
      <c r="B35" s="33"/>
      <c r="D35" s="51"/>
      <c r="E35" s="51"/>
      <c r="F35" s="51"/>
      <c r="G35" s="51"/>
      <c r="H35" s="51"/>
      <c r="I35" s="51"/>
      <c r="J35" s="51"/>
      <c r="K35" s="51"/>
      <c r="L35" s="33"/>
    </row>
    <row r="36" spans="2:12" s="1" customFormat="1" ht="14.45" customHeight="1">
      <c r="B36" s="33"/>
      <c r="F36" s="36" t="s">
        <v>42</v>
      </c>
      <c r="I36" s="36" t="s">
        <v>41</v>
      </c>
      <c r="J36" s="36" t="s">
        <v>43</v>
      </c>
      <c r="L36" s="33"/>
    </row>
    <row r="37" spans="2:12" s="1" customFormat="1" ht="14.45" customHeight="1">
      <c r="B37" s="33"/>
      <c r="D37" s="53" t="s">
        <v>44</v>
      </c>
      <c r="E37" s="28" t="s">
        <v>45</v>
      </c>
      <c r="F37" s="83">
        <f>ROUND((SUM(BE91:BE162)),2)</f>
        <v>0</v>
      </c>
      <c r="I37" s="94">
        <v>0.21</v>
      </c>
      <c r="J37" s="83">
        <f>ROUND(((SUM(BE91:BE162))*I37),2)</f>
        <v>0</v>
      </c>
      <c r="L37" s="33"/>
    </row>
    <row r="38" spans="2:12" s="1" customFormat="1" ht="14.45" customHeight="1">
      <c r="B38" s="33"/>
      <c r="E38" s="28" t="s">
        <v>46</v>
      </c>
      <c r="F38" s="83">
        <f>ROUND((SUM(BF91:BF162)),2)</f>
        <v>0</v>
      </c>
      <c r="I38" s="94">
        <v>0.12</v>
      </c>
      <c r="J38" s="83">
        <f>ROUND(((SUM(BF91:BF162))*I38),2)</f>
        <v>0</v>
      </c>
      <c r="L38" s="33"/>
    </row>
    <row r="39" spans="2:12" s="1" customFormat="1" ht="14.45" customHeight="1" hidden="1">
      <c r="B39" s="33"/>
      <c r="E39" s="28" t="s">
        <v>47</v>
      </c>
      <c r="F39" s="83">
        <f>ROUND((SUM(BG91:BG162)),2)</f>
        <v>0</v>
      </c>
      <c r="I39" s="94">
        <v>0.21</v>
      </c>
      <c r="J39" s="83">
        <f>0</f>
        <v>0</v>
      </c>
      <c r="L39" s="33"/>
    </row>
    <row r="40" spans="2:12" s="1" customFormat="1" ht="14.45" customHeight="1" hidden="1">
      <c r="B40" s="33"/>
      <c r="E40" s="28" t="s">
        <v>48</v>
      </c>
      <c r="F40" s="83">
        <f>ROUND((SUM(BH91:BH162)),2)</f>
        <v>0</v>
      </c>
      <c r="I40" s="94">
        <v>0.12</v>
      </c>
      <c r="J40" s="83">
        <f>0</f>
        <v>0</v>
      </c>
      <c r="L40" s="33"/>
    </row>
    <row r="41" spans="2:12" s="1" customFormat="1" ht="14.45" customHeight="1" hidden="1">
      <c r="B41" s="33"/>
      <c r="E41" s="28" t="s">
        <v>49</v>
      </c>
      <c r="F41" s="83">
        <f>ROUND((SUM(BI91:BI162)),2)</f>
        <v>0</v>
      </c>
      <c r="I41" s="94">
        <v>0</v>
      </c>
      <c r="J41" s="83">
        <f>0</f>
        <v>0</v>
      </c>
      <c r="L41" s="33"/>
    </row>
    <row r="42" spans="2:12" s="1" customFormat="1" ht="6.95" customHeight="1">
      <c r="B42" s="33"/>
      <c r="L42" s="33"/>
    </row>
    <row r="43" spans="2:12" s="1" customFormat="1" ht="25.35" customHeight="1">
      <c r="B43" s="33"/>
      <c r="C43" s="95"/>
      <c r="D43" s="96" t="s">
        <v>50</v>
      </c>
      <c r="E43" s="55"/>
      <c r="F43" s="55"/>
      <c r="G43" s="97" t="s">
        <v>51</v>
      </c>
      <c r="H43" s="98" t="s">
        <v>52</v>
      </c>
      <c r="I43" s="55"/>
      <c r="J43" s="99">
        <f>SUM(J34:J41)</f>
        <v>0</v>
      </c>
      <c r="K43" s="100"/>
      <c r="L43" s="33"/>
    </row>
    <row r="44" spans="2:12" s="1" customFormat="1" ht="14.4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3"/>
    </row>
    <row r="48" spans="2:12" s="1" customFormat="1" ht="6.95" customHeight="1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33"/>
    </row>
    <row r="49" spans="2:12" s="1" customFormat="1" ht="24.95" customHeight="1">
      <c r="B49" s="33"/>
      <c r="C49" s="22" t="s">
        <v>178</v>
      </c>
      <c r="L49" s="33"/>
    </row>
    <row r="50" spans="2:12" s="1" customFormat="1" ht="6.95" customHeight="1">
      <c r="B50" s="33"/>
      <c r="L50" s="33"/>
    </row>
    <row r="51" spans="2:12" s="1" customFormat="1" ht="12" customHeight="1">
      <c r="B51" s="33"/>
      <c r="C51" s="28" t="s">
        <v>16</v>
      </c>
      <c r="L51" s="33"/>
    </row>
    <row r="52" spans="2:12" s="1" customFormat="1" ht="16.5" customHeight="1">
      <c r="B52" s="33"/>
      <c r="E52" s="332" t="str">
        <f>E7</f>
        <v>Přístavba objektu SOŠ a SOU Kladno</v>
      </c>
      <c r="F52" s="333"/>
      <c r="G52" s="333"/>
      <c r="H52" s="333"/>
      <c r="L52" s="33"/>
    </row>
    <row r="53" spans="2:12" ht="12" customHeight="1">
      <c r="B53" s="21"/>
      <c r="C53" s="28" t="s">
        <v>172</v>
      </c>
      <c r="L53" s="21"/>
    </row>
    <row r="54" spans="2:12" ht="16.5" customHeight="1">
      <c r="B54" s="21"/>
      <c r="E54" s="332" t="s">
        <v>733</v>
      </c>
      <c r="F54" s="310"/>
      <c r="G54" s="310"/>
      <c r="H54" s="310"/>
      <c r="L54" s="21"/>
    </row>
    <row r="55" spans="2:12" ht="12" customHeight="1">
      <c r="B55" s="21"/>
      <c r="C55" s="28" t="s">
        <v>174</v>
      </c>
      <c r="L55" s="21"/>
    </row>
    <row r="56" spans="2:12" s="1" customFormat="1" ht="16.5" customHeight="1">
      <c r="B56" s="33"/>
      <c r="E56" s="319" t="s">
        <v>175</v>
      </c>
      <c r="F56" s="334"/>
      <c r="G56" s="334"/>
      <c r="H56" s="334"/>
      <c r="L56" s="33"/>
    </row>
    <row r="57" spans="2:12" s="1" customFormat="1" ht="12" customHeight="1">
      <c r="B57" s="33"/>
      <c r="C57" s="28" t="s">
        <v>892</v>
      </c>
      <c r="L57" s="33"/>
    </row>
    <row r="58" spans="2:12" s="1" customFormat="1" ht="16.5" customHeight="1">
      <c r="B58" s="33"/>
      <c r="E58" s="311" t="str">
        <f>E13</f>
        <v>UKS. - Univerzální kabelážní systém</v>
      </c>
      <c r="F58" s="334"/>
      <c r="G58" s="334"/>
      <c r="H58" s="334"/>
      <c r="L58" s="33"/>
    </row>
    <row r="59" spans="2:12" s="1" customFormat="1" ht="6.95" customHeight="1">
      <c r="B59" s="33"/>
      <c r="L59" s="33"/>
    </row>
    <row r="60" spans="2:12" s="1" customFormat="1" ht="12" customHeight="1">
      <c r="B60" s="33"/>
      <c r="C60" s="28" t="s">
        <v>21</v>
      </c>
      <c r="F60" s="26" t="str">
        <f>F16</f>
        <v>Kladno</v>
      </c>
      <c r="I60" s="28" t="s">
        <v>23</v>
      </c>
      <c r="J60" s="50" t="str">
        <f>IF(J16="","",J16)</f>
        <v>19. 9. 2023</v>
      </c>
      <c r="L60" s="33"/>
    </row>
    <row r="61" spans="2:12" s="1" customFormat="1" ht="6.95" customHeight="1">
      <c r="B61" s="33"/>
      <c r="L61" s="33"/>
    </row>
    <row r="62" spans="2:12" s="1" customFormat="1" ht="40.15" customHeight="1">
      <c r="B62" s="33"/>
      <c r="C62" s="28" t="s">
        <v>25</v>
      </c>
      <c r="F62" s="26" t="str">
        <f>E19</f>
        <v>SOŠ a SOU Kladno, Nám. E. Beneše 2353, Kladno</v>
      </c>
      <c r="I62" s="28" t="s">
        <v>31</v>
      </c>
      <c r="J62" s="31" t="str">
        <f>E25</f>
        <v>Ateliér Civilista s.r.o., Bratronice 241, 273 63</v>
      </c>
      <c r="L62" s="33"/>
    </row>
    <row r="63" spans="2:12" s="1" customFormat="1" ht="15.2" customHeight="1">
      <c r="B63" s="33"/>
      <c r="C63" s="28" t="s">
        <v>29</v>
      </c>
      <c r="F63" s="26" t="str">
        <f>IF(E22="","",E22)</f>
        <v>Vyplň údaj</v>
      </c>
      <c r="I63" s="28" t="s">
        <v>36</v>
      </c>
      <c r="J63" s="31" t="str">
        <f>E28</f>
        <v xml:space="preserve"> </v>
      </c>
      <c r="L63" s="33"/>
    </row>
    <row r="64" spans="2:12" s="1" customFormat="1" ht="10.35" customHeight="1">
      <c r="B64" s="33"/>
      <c r="L64" s="33"/>
    </row>
    <row r="65" spans="2:12" s="1" customFormat="1" ht="29.25" customHeight="1">
      <c r="B65" s="33"/>
      <c r="C65" s="101" t="s">
        <v>179</v>
      </c>
      <c r="D65" s="95"/>
      <c r="E65" s="95"/>
      <c r="F65" s="95"/>
      <c r="G65" s="95"/>
      <c r="H65" s="95"/>
      <c r="I65" s="95"/>
      <c r="J65" s="102" t="s">
        <v>180</v>
      </c>
      <c r="K65" s="95"/>
      <c r="L65" s="33"/>
    </row>
    <row r="66" spans="2:12" s="1" customFormat="1" ht="10.35" customHeight="1">
      <c r="B66" s="33"/>
      <c r="L66" s="33"/>
    </row>
    <row r="67" spans="2:47" s="1" customFormat="1" ht="22.9" customHeight="1">
      <c r="B67" s="33"/>
      <c r="C67" s="103" t="s">
        <v>72</v>
      </c>
      <c r="J67" s="64">
        <f>J91</f>
        <v>0</v>
      </c>
      <c r="L67" s="33"/>
      <c r="AU67" s="18" t="s">
        <v>181</v>
      </c>
    </row>
    <row r="68" spans="2:12" s="1" customFormat="1" ht="21.75" customHeight="1">
      <c r="B68" s="33"/>
      <c r="L68" s="33"/>
    </row>
    <row r="69" spans="2:12" s="1" customFormat="1" ht="6.95" customHeight="1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33"/>
    </row>
    <row r="73" spans="2:12" s="1" customFormat="1" ht="6.95" customHeight="1"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33"/>
    </row>
    <row r="74" spans="2:12" s="1" customFormat="1" ht="24.95" customHeight="1">
      <c r="B74" s="33"/>
      <c r="C74" s="22" t="s">
        <v>193</v>
      </c>
      <c r="L74" s="33"/>
    </row>
    <row r="75" spans="2:12" s="1" customFormat="1" ht="6.95" customHeight="1">
      <c r="B75" s="33"/>
      <c r="L75" s="33"/>
    </row>
    <row r="76" spans="2:12" s="1" customFormat="1" ht="12" customHeight="1">
      <c r="B76" s="33"/>
      <c r="C76" s="28" t="s">
        <v>16</v>
      </c>
      <c r="L76" s="33"/>
    </row>
    <row r="77" spans="2:12" s="1" customFormat="1" ht="16.5" customHeight="1">
      <c r="B77" s="33"/>
      <c r="E77" s="332" t="str">
        <f>E7</f>
        <v>Přístavba objektu SOŠ a SOU Kladno</v>
      </c>
      <c r="F77" s="333"/>
      <c r="G77" s="333"/>
      <c r="H77" s="333"/>
      <c r="L77" s="33"/>
    </row>
    <row r="78" spans="2:12" ht="12" customHeight="1">
      <c r="B78" s="21"/>
      <c r="C78" s="28" t="s">
        <v>172</v>
      </c>
      <c r="L78" s="21"/>
    </row>
    <row r="79" spans="2:12" ht="16.5" customHeight="1">
      <c r="B79" s="21"/>
      <c r="E79" s="332" t="s">
        <v>733</v>
      </c>
      <c r="F79" s="310"/>
      <c r="G79" s="310"/>
      <c r="H79" s="310"/>
      <c r="L79" s="21"/>
    </row>
    <row r="80" spans="2:12" ht="12" customHeight="1">
      <c r="B80" s="21"/>
      <c r="C80" s="28" t="s">
        <v>174</v>
      </c>
      <c r="L80" s="21"/>
    </row>
    <row r="81" spans="2:12" s="1" customFormat="1" ht="16.5" customHeight="1">
      <c r="B81" s="33"/>
      <c r="E81" s="319" t="s">
        <v>175</v>
      </c>
      <c r="F81" s="334"/>
      <c r="G81" s="334"/>
      <c r="H81" s="334"/>
      <c r="L81" s="33"/>
    </row>
    <row r="82" spans="2:12" s="1" customFormat="1" ht="12" customHeight="1">
      <c r="B82" s="33"/>
      <c r="C82" s="28" t="s">
        <v>892</v>
      </c>
      <c r="L82" s="33"/>
    </row>
    <row r="83" spans="2:12" s="1" customFormat="1" ht="16.5" customHeight="1">
      <c r="B83" s="33"/>
      <c r="E83" s="311" t="str">
        <f>E13</f>
        <v>UKS. - Univerzální kabelážní systém</v>
      </c>
      <c r="F83" s="334"/>
      <c r="G83" s="334"/>
      <c r="H83" s="334"/>
      <c r="L83" s="33"/>
    </row>
    <row r="84" spans="2:12" s="1" customFormat="1" ht="6.95" customHeight="1">
      <c r="B84" s="33"/>
      <c r="L84" s="33"/>
    </row>
    <row r="85" spans="2:12" s="1" customFormat="1" ht="12" customHeight="1">
      <c r="B85" s="33"/>
      <c r="C85" s="28" t="s">
        <v>21</v>
      </c>
      <c r="F85" s="26" t="str">
        <f>F16</f>
        <v>Kladno</v>
      </c>
      <c r="I85" s="28" t="s">
        <v>23</v>
      </c>
      <c r="J85" s="50" t="str">
        <f>IF(J16="","",J16)</f>
        <v>19. 9. 2023</v>
      </c>
      <c r="L85" s="33"/>
    </row>
    <row r="86" spans="2:12" s="1" customFormat="1" ht="6.95" customHeight="1">
      <c r="B86" s="33"/>
      <c r="L86" s="33"/>
    </row>
    <row r="87" spans="2:12" s="1" customFormat="1" ht="40.15" customHeight="1">
      <c r="B87" s="33"/>
      <c r="C87" s="28" t="s">
        <v>25</v>
      </c>
      <c r="F87" s="26" t="str">
        <f>E19</f>
        <v>SOŠ a SOU Kladno, Nám. E. Beneše 2353, Kladno</v>
      </c>
      <c r="I87" s="28" t="s">
        <v>31</v>
      </c>
      <c r="J87" s="31" t="str">
        <f>E25</f>
        <v>Ateliér Civilista s.r.o., Bratronice 241, 273 63</v>
      </c>
      <c r="L87" s="33"/>
    </row>
    <row r="88" spans="2:12" s="1" customFormat="1" ht="15.2" customHeight="1">
      <c r="B88" s="33"/>
      <c r="C88" s="28" t="s">
        <v>29</v>
      </c>
      <c r="F88" s="26" t="str">
        <f>IF(E22="","",E22)</f>
        <v>Vyplň údaj</v>
      </c>
      <c r="I88" s="28" t="s">
        <v>36</v>
      </c>
      <c r="J88" s="31" t="str">
        <f>E28</f>
        <v xml:space="preserve"> </v>
      </c>
      <c r="L88" s="33"/>
    </row>
    <row r="89" spans="2:12" s="1" customFormat="1" ht="10.35" customHeight="1">
      <c r="B89" s="33"/>
      <c r="L89" s="33"/>
    </row>
    <row r="90" spans="2:20" s="10" customFormat="1" ht="29.25" customHeight="1">
      <c r="B90" s="112"/>
      <c r="C90" s="113" t="s">
        <v>194</v>
      </c>
      <c r="D90" s="114" t="s">
        <v>59</v>
      </c>
      <c r="E90" s="114" t="s">
        <v>55</v>
      </c>
      <c r="F90" s="114" t="s">
        <v>56</v>
      </c>
      <c r="G90" s="114" t="s">
        <v>195</v>
      </c>
      <c r="H90" s="114" t="s">
        <v>196</v>
      </c>
      <c r="I90" s="114" t="s">
        <v>197</v>
      </c>
      <c r="J90" s="114" t="s">
        <v>180</v>
      </c>
      <c r="K90" s="115" t="s">
        <v>198</v>
      </c>
      <c r="L90" s="112"/>
      <c r="M90" s="57" t="s">
        <v>19</v>
      </c>
      <c r="N90" s="58" t="s">
        <v>44</v>
      </c>
      <c r="O90" s="58" t="s">
        <v>199</v>
      </c>
      <c r="P90" s="58" t="s">
        <v>200</v>
      </c>
      <c r="Q90" s="58" t="s">
        <v>201</v>
      </c>
      <c r="R90" s="58" t="s">
        <v>202</v>
      </c>
      <c r="S90" s="58" t="s">
        <v>203</v>
      </c>
      <c r="T90" s="59" t="s">
        <v>204</v>
      </c>
    </row>
    <row r="91" spans="2:63" s="1" customFormat="1" ht="22.9" customHeight="1">
      <c r="B91" s="33"/>
      <c r="C91" s="62" t="s">
        <v>205</v>
      </c>
      <c r="J91" s="116">
        <f>BK91</f>
        <v>0</v>
      </c>
      <c r="L91" s="33"/>
      <c r="M91" s="60"/>
      <c r="N91" s="51"/>
      <c r="O91" s="51"/>
      <c r="P91" s="117">
        <f>SUM(P92:P162)</f>
        <v>0</v>
      </c>
      <c r="Q91" s="51"/>
      <c r="R91" s="117">
        <f>SUM(R92:R162)</f>
        <v>0</v>
      </c>
      <c r="S91" s="51"/>
      <c r="T91" s="118">
        <f>SUM(T92:T162)</f>
        <v>0</v>
      </c>
      <c r="AT91" s="18" t="s">
        <v>73</v>
      </c>
      <c r="AU91" s="18" t="s">
        <v>181</v>
      </c>
      <c r="BK91" s="119">
        <f>SUM(BK92:BK162)</f>
        <v>0</v>
      </c>
    </row>
    <row r="92" spans="2:65" s="1" customFormat="1" ht="16.5" customHeight="1">
      <c r="B92" s="33"/>
      <c r="C92" s="132" t="s">
        <v>74</v>
      </c>
      <c r="D92" s="132" t="s">
        <v>212</v>
      </c>
      <c r="E92" s="133" t="s">
        <v>894</v>
      </c>
      <c r="F92" s="134" t="s">
        <v>895</v>
      </c>
      <c r="G92" s="135" t="s">
        <v>654</v>
      </c>
      <c r="H92" s="136">
        <v>0.7</v>
      </c>
      <c r="I92" s="137"/>
      <c r="J92" s="138">
        <f>ROUND(I92*H92,2)</f>
        <v>0</v>
      </c>
      <c r="K92" s="134" t="s">
        <v>19</v>
      </c>
      <c r="L92" s="33"/>
      <c r="M92" s="139" t="s">
        <v>19</v>
      </c>
      <c r="N92" s="140" t="s">
        <v>45</v>
      </c>
      <c r="P92" s="141">
        <f>O92*H92</f>
        <v>0</v>
      </c>
      <c r="Q92" s="141">
        <v>0</v>
      </c>
      <c r="R92" s="141">
        <f>Q92*H92</f>
        <v>0</v>
      </c>
      <c r="S92" s="141">
        <v>0</v>
      </c>
      <c r="T92" s="142">
        <f>S92*H92</f>
        <v>0</v>
      </c>
      <c r="AR92" s="143" t="s">
        <v>112</v>
      </c>
      <c r="AT92" s="143" t="s">
        <v>212</v>
      </c>
      <c r="AU92" s="143" t="s">
        <v>74</v>
      </c>
      <c r="AY92" s="18" t="s">
        <v>208</v>
      </c>
      <c r="BE92" s="144">
        <f>IF(N92="základní",J92,0)</f>
        <v>0</v>
      </c>
      <c r="BF92" s="144">
        <f>IF(N92="snížená",J92,0)</f>
        <v>0</v>
      </c>
      <c r="BG92" s="144">
        <f>IF(N92="zákl. přenesená",J92,0)</f>
        <v>0</v>
      </c>
      <c r="BH92" s="144">
        <f>IF(N92="sníž. přenesená",J92,0)</f>
        <v>0</v>
      </c>
      <c r="BI92" s="144">
        <f>IF(N92="nulová",J92,0)</f>
        <v>0</v>
      </c>
      <c r="BJ92" s="18" t="s">
        <v>80</v>
      </c>
      <c r="BK92" s="144">
        <f>ROUND(I92*H92,2)</f>
        <v>0</v>
      </c>
      <c r="BL92" s="18" t="s">
        <v>112</v>
      </c>
      <c r="BM92" s="143" t="s">
        <v>82</v>
      </c>
    </row>
    <row r="93" spans="2:47" s="1" customFormat="1" ht="12">
      <c r="B93" s="33"/>
      <c r="D93" s="145" t="s">
        <v>218</v>
      </c>
      <c r="F93" s="146" t="s">
        <v>895</v>
      </c>
      <c r="I93" s="147"/>
      <c r="L93" s="33"/>
      <c r="M93" s="148"/>
      <c r="T93" s="54"/>
      <c r="AT93" s="18" t="s">
        <v>218</v>
      </c>
      <c r="AU93" s="18" t="s">
        <v>74</v>
      </c>
    </row>
    <row r="94" spans="2:65" s="1" customFormat="1" ht="16.5" customHeight="1">
      <c r="B94" s="33"/>
      <c r="C94" s="132" t="s">
        <v>74</v>
      </c>
      <c r="D94" s="132" t="s">
        <v>212</v>
      </c>
      <c r="E94" s="133" t="s">
        <v>896</v>
      </c>
      <c r="F94" s="134" t="s">
        <v>897</v>
      </c>
      <c r="G94" s="135" t="s">
        <v>654</v>
      </c>
      <c r="H94" s="136">
        <v>0.7</v>
      </c>
      <c r="I94" s="137"/>
      <c r="J94" s="138">
        <f>ROUND(I94*H94,2)</f>
        <v>0</v>
      </c>
      <c r="K94" s="134" t="s">
        <v>19</v>
      </c>
      <c r="L94" s="33"/>
      <c r="M94" s="139" t="s">
        <v>19</v>
      </c>
      <c r="N94" s="140" t="s">
        <v>45</v>
      </c>
      <c r="P94" s="141">
        <f>O94*H94</f>
        <v>0</v>
      </c>
      <c r="Q94" s="141">
        <v>0</v>
      </c>
      <c r="R94" s="141">
        <f>Q94*H94</f>
        <v>0</v>
      </c>
      <c r="S94" s="141">
        <v>0</v>
      </c>
      <c r="T94" s="142">
        <f>S94*H94</f>
        <v>0</v>
      </c>
      <c r="AR94" s="143" t="s">
        <v>112</v>
      </c>
      <c r="AT94" s="143" t="s">
        <v>212</v>
      </c>
      <c r="AU94" s="143" t="s">
        <v>74</v>
      </c>
      <c r="AY94" s="18" t="s">
        <v>208</v>
      </c>
      <c r="BE94" s="144">
        <f>IF(N94="základní",J94,0)</f>
        <v>0</v>
      </c>
      <c r="BF94" s="144">
        <f>IF(N94="snížená",J94,0)</f>
        <v>0</v>
      </c>
      <c r="BG94" s="144">
        <f>IF(N94="zákl. přenesená",J94,0)</f>
        <v>0</v>
      </c>
      <c r="BH94" s="144">
        <f>IF(N94="sníž. přenesená",J94,0)</f>
        <v>0</v>
      </c>
      <c r="BI94" s="144">
        <f>IF(N94="nulová",J94,0)</f>
        <v>0</v>
      </c>
      <c r="BJ94" s="18" t="s">
        <v>80</v>
      </c>
      <c r="BK94" s="144">
        <f>ROUND(I94*H94,2)</f>
        <v>0</v>
      </c>
      <c r="BL94" s="18" t="s">
        <v>112</v>
      </c>
      <c r="BM94" s="143" t="s">
        <v>112</v>
      </c>
    </row>
    <row r="95" spans="2:47" s="1" customFormat="1" ht="12">
      <c r="B95" s="33"/>
      <c r="D95" s="145" t="s">
        <v>218</v>
      </c>
      <c r="F95" s="146" t="s">
        <v>897</v>
      </c>
      <c r="I95" s="147"/>
      <c r="L95" s="33"/>
      <c r="M95" s="148"/>
      <c r="T95" s="54"/>
      <c r="AT95" s="18" t="s">
        <v>218</v>
      </c>
      <c r="AU95" s="18" t="s">
        <v>74</v>
      </c>
    </row>
    <row r="96" spans="2:65" s="1" customFormat="1" ht="16.5" customHeight="1">
      <c r="B96" s="33"/>
      <c r="C96" s="132" t="s">
        <v>74</v>
      </c>
      <c r="D96" s="132" t="s">
        <v>212</v>
      </c>
      <c r="E96" s="133" t="s">
        <v>898</v>
      </c>
      <c r="F96" s="134" t="s">
        <v>899</v>
      </c>
      <c r="G96" s="135" t="s">
        <v>654</v>
      </c>
      <c r="H96" s="136">
        <v>0.7</v>
      </c>
      <c r="I96" s="137"/>
      <c r="J96" s="138">
        <f>ROUND(I96*H96,2)</f>
        <v>0</v>
      </c>
      <c r="K96" s="134" t="s">
        <v>19</v>
      </c>
      <c r="L96" s="33"/>
      <c r="M96" s="139" t="s">
        <v>19</v>
      </c>
      <c r="N96" s="140" t="s">
        <v>45</v>
      </c>
      <c r="P96" s="141">
        <f>O96*H96</f>
        <v>0</v>
      </c>
      <c r="Q96" s="141">
        <v>0</v>
      </c>
      <c r="R96" s="141">
        <f>Q96*H96</f>
        <v>0</v>
      </c>
      <c r="S96" s="141">
        <v>0</v>
      </c>
      <c r="T96" s="142">
        <f>S96*H96</f>
        <v>0</v>
      </c>
      <c r="AR96" s="143" t="s">
        <v>112</v>
      </c>
      <c r="AT96" s="143" t="s">
        <v>212</v>
      </c>
      <c r="AU96" s="143" t="s">
        <v>74</v>
      </c>
      <c r="AY96" s="18" t="s">
        <v>208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8" t="s">
        <v>80</v>
      </c>
      <c r="BK96" s="144">
        <f>ROUND(I96*H96,2)</f>
        <v>0</v>
      </c>
      <c r="BL96" s="18" t="s">
        <v>112</v>
      </c>
      <c r="BM96" s="143" t="s">
        <v>209</v>
      </c>
    </row>
    <row r="97" spans="2:47" s="1" customFormat="1" ht="12">
      <c r="B97" s="33"/>
      <c r="D97" s="145" t="s">
        <v>218</v>
      </c>
      <c r="F97" s="146" t="s">
        <v>899</v>
      </c>
      <c r="I97" s="147"/>
      <c r="L97" s="33"/>
      <c r="M97" s="148"/>
      <c r="T97" s="54"/>
      <c r="AT97" s="18" t="s">
        <v>218</v>
      </c>
      <c r="AU97" s="18" t="s">
        <v>74</v>
      </c>
    </row>
    <row r="98" spans="2:65" s="1" customFormat="1" ht="16.5" customHeight="1">
      <c r="B98" s="33"/>
      <c r="C98" s="132" t="s">
        <v>74</v>
      </c>
      <c r="D98" s="132" t="s">
        <v>212</v>
      </c>
      <c r="E98" s="133" t="s">
        <v>900</v>
      </c>
      <c r="F98" s="134" t="s">
        <v>901</v>
      </c>
      <c r="G98" s="135" t="s">
        <v>654</v>
      </c>
      <c r="H98" s="136">
        <v>1.4</v>
      </c>
      <c r="I98" s="137"/>
      <c r="J98" s="138">
        <f>ROUND(I98*H98,2)</f>
        <v>0</v>
      </c>
      <c r="K98" s="134" t="s">
        <v>19</v>
      </c>
      <c r="L98" s="33"/>
      <c r="M98" s="139" t="s">
        <v>19</v>
      </c>
      <c r="N98" s="140" t="s">
        <v>45</v>
      </c>
      <c r="P98" s="141">
        <f>O98*H98</f>
        <v>0</v>
      </c>
      <c r="Q98" s="141">
        <v>0</v>
      </c>
      <c r="R98" s="141">
        <f>Q98*H98</f>
        <v>0</v>
      </c>
      <c r="S98" s="141">
        <v>0</v>
      </c>
      <c r="T98" s="142">
        <f>S98*H98</f>
        <v>0</v>
      </c>
      <c r="AR98" s="143" t="s">
        <v>112</v>
      </c>
      <c r="AT98" s="143" t="s">
        <v>212</v>
      </c>
      <c r="AU98" s="143" t="s">
        <v>74</v>
      </c>
      <c r="AY98" s="18" t="s">
        <v>208</v>
      </c>
      <c r="BE98" s="144">
        <f>IF(N98="základní",J98,0)</f>
        <v>0</v>
      </c>
      <c r="BF98" s="144">
        <f>IF(N98="snížená",J98,0)</f>
        <v>0</v>
      </c>
      <c r="BG98" s="144">
        <f>IF(N98="zákl. přenesená",J98,0)</f>
        <v>0</v>
      </c>
      <c r="BH98" s="144">
        <f>IF(N98="sníž. přenesená",J98,0)</f>
        <v>0</v>
      </c>
      <c r="BI98" s="144">
        <f>IF(N98="nulová",J98,0)</f>
        <v>0</v>
      </c>
      <c r="BJ98" s="18" t="s">
        <v>80</v>
      </c>
      <c r="BK98" s="144">
        <f>ROUND(I98*H98,2)</f>
        <v>0</v>
      </c>
      <c r="BL98" s="18" t="s">
        <v>112</v>
      </c>
      <c r="BM98" s="143" t="s">
        <v>245</v>
      </c>
    </row>
    <row r="99" spans="2:47" s="1" customFormat="1" ht="12">
      <c r="B99" s="33"/>
      <c r="D99" s="145" t="s">
        <v>218</v>
      </c>
      <c r="F99" s="146" t="s">
        <v>901</v>
      </c>
      <c r="I99" s="147"/>
      <c r="L99" s="33"/>
      <c r="M99" s="148"/>
      <c r="T99" s="54"/>
      <c r="AT99" s="18" t="s">
        <v>218</v>
      </c>
      <c r="AU99" s="18" t="s">
        <v>74</v>
      </c>
    </row>
    <row r="100" spans="2:65" s="1" customFormat="1" ht="16.5" customHeight="1">
      <c r="B100" s="33"/>
      <c r="C100" s="132" t="s">
        <v>74</v>
      </c>
      <c r="D100" s="132" t="s">
        <v>212</v>
      </c>
      <c r="E100" s="133" t="s">
        <v>902</v>
      </c>
      <c r="F100" s="134" t="s">
        <v>903</v>
      </c>
      <c r="G100" s="135" t="s">
        <v>654</v>
      </c>
      <c r="H100" s="136">
        <v>1.4</v>
      </c>
      <c r="I100" s="137"/>
      <c r="J100" s="138">
        <f>ROUND(I100*H100,2)</f>
        <v>0</v>
      </c>
      <c r="K100" s="134" t="s">
        <v>19</v>
      </c>
      <c r="L100" s="33"/>
      <c r="M100" s="139" t="s">
        <v>19</v>
      </c>
      <c r="N100" s="140" t="s">
        <v>45</v>
      </c>
      <c r="P100" s="141">
        <f>O100*H100</f>
        <v>0</v>
      </c>
      <c r="Q100" s="141">
        <v>0</v>
      </c>
      <c r="R100" s="141">
        <f>Q100*H100</f>
        <v>0</v>
      </c>
      <c r="S100" s="141">
        <v>0</v>
      </c>
      <c r="T100" s="142">
        <f>S100*H100</f>
        <v>0</v>
      </c>
      <c r="AR100" s="143" t="s">
        <v>112</v>
      </c>
      <c r="AT100" s="143" t="s">
        <v>212</v>
      </c>
      <c r="AU100" s="143" t="s">
        <v>74</v>
      </c>
      <c r="AY100" s="18" t="s">
        <v>208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8" t="s">
        <v>80</v>
      </c>
      <c r="BK100" s="144">
        <f>ROUND(I100*H100,2)</f>
        <v>0</v>
      </c>
      <c r="BL100" s="18" t="s">
        <v>112</v>
      </c>
      <c r="BM100" s="143" t="s">
        <v>807</v>
      </c>
    </row>
    <row r="101" spans="2:47" s="1" customFormat="1" ht="12">
      <c r="B101" s="33"/>
      <c r="D101" s="145" t="s">
        <v>218</v>
      </c>
      <c r="F101" s="146" t="s">
        <v>904</v>
      </c>
      <c r="I101" s="147"/>
      <c r="L101" s="33"/>
      <c r="M101" s="148"/>
      <c r="T101" s="54"/>
      <c r="AT101" s="18" t="s">
        <v>218</v>
      </c>
      <c r="AU101" s="18" t="s">
        <v>74</v>
      </c>
    </row>
    <row r="102" spans="2:65" s="1" customFormat="1" ht="16.5" customHeight="1">
      <c r="B102" s="33"/>
      <c r="C102" s="132" t="s">
        <v>74</v>
      </c>
      <c r="D102" s="132" t="s">
        <v>212</v>
      </c>
      <c r="E102" s="133" t="s">
        <v>905</v>
      </c>
      <c r="F102" s="134" t="s">
        <v>906</v>
      </c>
      <c r="G102" s="135" t="s">
        <v>654</v>
      </c>
      <c r="H102" s="136">
        <v>0.7</v>
      </c>
      <c r="I102" s="137"/>
      <c r="J102" s="138">
        <f>ROUND(I102*H102,2)</f>
        <v>0</v>
      </c>
      <c r="K102" s="134" t="s">
        <v>19</v>
      </c>
      <c r="L102" s="33"/>
      <c r="M102" s="139" t="s">
        <v>19</v>
      </c>
      <c r="N102" s="140" t="s">
        <v>45</v>
      </c>
      <c r="P102" s="141">
        <f>O102*H102</f>
        <v>0</v>
      </c>
      <c r="Q102" s="141">
        <v>0</v>
      </c>
      <c r="R102" s="141">
        <f>Q102*H102</f>
        <v>0</v>
      </c>
      <c r="S102" s="141">
        <v>0</v>
      </c>
      <c r="T102" s="142">
        <f>S102*H102</f>
        <v>0</v>
      </c>
      <c r="AR102" s="143" t="s">
        <v>112</v>
      </c>
      <c r="AT102" s="143" t="s">
        <v>212</v>
      </c>
      <c r="AU102" s="143" t="s">
        <v>74</v>
      </c>
      <c r="AY102" s="18" t="s">
        <v>208</v>
      </c>
      <c r="BE102" s="144">
        <f>IF(N102="základní",J102,0)</f>
        <v>0</v>
      </c>
      <c r="BF102" s="144">
        <f>IF(N102="snížená",J102,0)</f>
        <v>0</v>
      </c>
      <c r="BG102" s="144">
        <f>IF(N102="zákl. přenesená",J102,0)</f>
        <v>0</v>
      </c>
      <c r="BH102" s="144">
        <f>IF(N102="sníž. přenesená",J102,0)</f>
        <v>0</v>
      </c>
      <c r="BI102" s="144">
        <f>IF(N102="nulová",J102,0)</f>
        <v>0</v>
      </c>
      <c r="BJ102" s="18" t="s">
        <v>80</v>
      </c>
      <c r="BK102" s="144">
        <f>ROUND(I102*H102,2)</f>
        <v>0</v>
      </c>
      <c r="BL102" s="18" t="s">
        <v>112</v>
      </c>
      <c r="BM102" s="143" t="s">
        <v>8</v>
      </c>
    </row>
    <row r="103" spans="2:47" s="1" customFormat="1" ht="12">
      <c r="B103" s="33"/>
      <c r="D103" s="145" t="s">
        <v>218</v>
      </c>
      <c r="F103" s="146" t="s">
        <v>906</v>
      </c>
      <c r="I103" s="147"/>
      <c r="L103" s="33"/>
      <c r="M103" s="148"/>
      <c r="T103" s="54"/>
      <c r="AT103" s="18" t="s">
        <v>218</v>
      </c>
      <c r="AU103" s="18" t="s">
        <v>74</v>
      </c>
    </row>
    <row r="104" spans="2:65" s="1" customFormat="1" ht="16.5" customHeight="1">
      <c r="B104" s="33"/>
      <c r="C104" s="132" t="s">
        <v>74</v>
      </c>
      <c r="D104" s="132" t="s">
        <v>212</v>
      </c>
      <c r="E104" s="133" t="s">
        <v>907</v>
      </c>
      <c r="F104" s="134" t="s">
        <v>908</v>
      </c>
      <c r="G104" s="135" t="s">
        <v>654</v>
      </c>
      <c r="H104" s="136">
        <v>0.7</v>
      </c>
      <c r="I104" s="137"/>
      <c r="J104" s="138">
        <f>ROUND(I104*H104,2)</f>
        <v>0</v>
      </c>
      <c r="K104" s="134" t="s">
        <v>19</v>
      </c>
      <c r="L104" s="33"/>
      <c r="M104" s="139" t="s">
        <v>19</v>
      </c>
      <c r="N104" s="140" t="s">
        <v>45</v>
      </c>
      <c r="P104" s="141">
        <f>O104*H104</f>
        <v>0</v>
      </c>
      <c r="Q104" s="141">
        <v>0</v>
      </c>
      <c r="R104" s="141">
        <f>Q104*H104</f>
        <v>0</v>
      </c>
      <c r="S104" s="141">
        <v>0</v>
      </c>
      <c r="T104" s="142">
        <f>S104*H104</f>
        <v>0</v>
      </c>
      <c r="AR104" s="143" t="s">
        <v>112</v>
      </c>
      <c r="AT104" s="143" t="s">
        <v>212</v>
      </c>
      <c r="AU104" s="143" t="s">
        <v>74</v>
      </c>
      <c r="AY104" s="18" t="s">
        <v>208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8" t="s">
        <v>80</v>
      </c>
      <c r="BK104" s="144">
        <f>ROUND(I104*H104,2)</f>
        <v>0</v>
      </c>
      <c r="BL104" s="18" t="s">
        <v>112</v>
      </c>
      <c r="BM104" s="143" t="s">
        <v>837</v>
      </c>
    </row>
    <row r="105" spans="2:47" s="1" customFormat="1" ht="12">
      <c r="B105" s="33"/>
      <c r="D105" s="145" t="s">
        <v>218</v>
      </c>
      <c r="F105" s="146" t="s">
        <v>908</v>
      </c>
      <c r="I105" s="147"/>
      <c r="L105" s="33"/>
      <c r="M105" s="148"/>
      <c r="T105" s="54"/>
      <c r="AT105" s="18" t="s">
        <v>218</v>
      </c>
      <c r="AU105" s="18" t="s">
        <v>74</v>
      </c>
    </row>
    <row r="106" spans="2:65" s="1" customFormat="1" ht="24.2" customHeight="1">
      <c r="B106" s="33"/>
      <c r="C106" s="132" t="s">
        <v>74</v>
      </c>
      <c r="D106" s="132" t="s">
        <v>212</v>
      </c>
      <c r="E106" s="133" t="s">
        <v>909</v>
      </c>
      <c r="F106" s="134" t="s">
        <v>910</v>
      </c>
      <c r="G106" s="135" t="s">
        <v>236</v>
      </c>
      <c r="H106" s="136">
        <v>47.6</v>
      </c>
      <c r="I106" s="137"/>
      <c r="J106" s="138">
        <f>ROUND(I106*H106,2)</f>
        <v>0</v>
      </c>
      <c r="K106" s="134" t="s">
        <v>19</v>
      </c>
      <c r="L106" s="33"/>
      <c r="M106" s="139" t="s">
        <v>19</v>
      </c>
      <c r="N106" s="140" t="s">
        <v>45</v>
      </c>
      <c r="P106" s="141">
        <f>O106*H106</f>
        <v>0</v>
      </c>
      <c r="Q106" s="141">
        <v>0</v>
      </c>
      <c r="R106" s="141">
        <f>Q106*H106</f>
        <v>0</v>
      </c>
      <c r="S106" s="141">
        <v>0</v>
      </c>
      <c r="T106" s="142">
        <f>S106*H106</f>
        <v>0</v>
      </c>
      <c r="AR106" s="143" t="s">
        <v>112</v>
      </c>
      <c r="AT106" s="143" t="s">
        <v>212</v>
      </c>
      <c r="AU106" s="143" t="s">
        <v>74</v>
      </c>
      <c r="AY106" s="18" t="s">
        <v>208</v>
      </c>
      <c r="BE106" s="144">
        <f>IF(N106="základní",J106,0)</f>
        <v>0</v>
      </c>
      <c r="BF106" s="144">
        <f>IF(N106="snížená",J106,0)</f>
        <v>0</v>
      </c>
      <c r="BG106" s="144">
        <f>IF(N106="zákl. přenesená",J106,0)</f>
        <v>0</v>
      </c>
      <c r="BH106" s="144">
        <f>IF(N106="sníž. přenesená",J106,0)</f>
        <v>0</v>
      </c>
      <c r="BI106" s="144">
        <f>IF(N106="nulová",J106,0)</f>
        <v>0</v>
      </c>
      <c r="BJ106" s="18" t="s">
        <v>80</v>
      </c>
      <c r="BK106" s="144">
        <f>ROUND(I106*H106,2)</f>
        <v>0</v>
      </c>
      <c r="BL106" s="18" t="s">
        <v>112</v>
      </c>
      <c r="BM106" s="143" t="s">
        <v>297</v>
      </c>
    </row>
    <row r="107" spans="2:47" s="1" customFormat="1" ht="19.5">
      <c r="B107" s="33"/>
      <c r="D107" s="145" t="s">
        <v>218</v>
      </c>
      <c r="F107" s="146" t="s">
        <v>910</v>
      </c>
      <c r="I107" s="147"/>
      <c r="L107" s="33"/>
      <c r="M107" s="148"/>
      <c r="T107" s="54"/>
      <c r="AT107" s="18" t="s">
        <v>218</v>
      </c>
      <c r="AU107" s="18" t="s">
        <v>74</v>
      </c>
    </row>
    <row r="108" spans="2:65" s="1" customFormat="1" ht="16.5" customHeight="1">
      <c r="B108" s="33"/>
      <c r="C108" s="132" t="s">
        <v>74</v>
      </c>
      <c r="D108" s="132" t="s">
        <v>212</v>
      </c>
      <c r="E108" s="133" t="s">
        <v>911</v>
      </c>
      <c r="F108" s="134" t="s">
        <v>912</v>
      </c>
      <c r="G108" s="135" t="s">
        <v>236</v>
      </c>
      <c r="H108" s="136">
        <v>47.6</v>
      </c>
      <c r="I108" s="137"/>
      <c r="J108" s="138">
        <f>ROUND(I108*H108,2)</f>
        <v>0</v>
      </c>
      <c r="K108" s="134" t="s">
        <v>19</v>
      </c>
      <c r="L108" s="33"/>
      <c r="M108" s="139" t="s">
        <v>19</v>
      </c>
      <c r="N108" s="140" t="s">
        <v>45</v>
      </c>
      <c r="P108" s="141">
        <f>O108*H108</f>
        <v>0</v>
      </c>
      <c r="Q108" s="141">
        <v>0</v>
      </c>
      <c r="R108" s="141">
        <f>Q108*H108</f>
        <v>0</v>
      </c>
      <c r="S108" s="141">
        <v>0</v>
      </c>
      <c r="T108" s="142">
        <f>S108*H108</f>
        <v>0</v>
      </c>
      <c r="AR108" s="143" t="s">
        <v>112</v>
      </c>
      <c r="AT108" s="143" t="s">
        <v>212</v>
      </c>
      <c r="AU108" s="143" t="s">
        <v>74</v>
      </c>
      <c r="AY108" s="18" t="s">
        <v>208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8" t="s">
        <v>80</v>
      </c>
      <c r="BK108" s="144">
        <f>ROUND(I108*H108,2)</f>
        <v>0</v>
      </c>
      <c r="BL108" s="18" t="s">
        <v>112</v>
      </c>
      <c r="BM108" s="143" t="s">
        <v>913</v>
      </c>
    </row>
    <row r="109" spans="2:47" s="1" customFormat="1" ht="12">
      <c r="B109" s="33"/>
      <c r="D109" s="145" t="s">
        <v>218</v>
      </c>
      <c r="F109" s="146" t="s">
        <v>912</v>
      </c>
      <c r="I109" s="147"/>
      <c r="L109" s="33"/>
      <c r="M109" s="148"/>
      <c r="T109" s="54"/>
      <c r="AT109" s="18" t="s">
        <v>218</v>
      </c>
      <c r="AU109" s="18" t="s">
        <v>74</v>
      </c>
    </row>
    <row r="110" spans="2:65" s="1" customFormat="1" ht="16.5" customHeight="1">
      <c r="B110" s="33"/>
      <c r="C110" s="132" t="s">
        <v>74</v>
      </c>
      <c r="D110" s="132" t="s">
        <v>212</v>
      </c>
      <c r="E110" s="133" t="s">
        <v>647</v>
      </c>
      <c r="F110" s="134" t="s">
        <v>914</v>
      </c>
      <c r="G110" s="135" t="s">
        <v>236</v>
      </c>
      <c r="H110" s="136">
        <v>3320.1</v>
      </c>
      <c r="I110" s="137"/>
      <c r="J110" s="138">
        <f>ROUND(I110*H110,2)</f>
        <v>0</v>
      </c>
      <c r="K110" s="134" t="s">
        <v>19</v>
      </c>
      <c r="L110" s="33"/>
      <c r="M110" s="139" t="s">
        <v>19</v>
      </c>
      <c r="N110" s="140" t="s">
        <v>45</v>
      </c>
      <c r="P110" s="141">
        <f>O110*H110</f>
        <v>0</v>
      </c>
      <c r="Q110" s="141">
        <v>0</v>
      </c>
      <c r="R110" s="141">
        <f>Q110*H110</f>
        <v>0</v>
      </c>
      <c r="S110" s="141">
        <v>0</v>
      </c>
      <c r="T110" s="142">
        <f>S110*H110</f>
        <v>0</v>
      </c>
      <c r="AR110" s="143" t="s">
        <v>112</v>
      </c>
      <c r="AT110" s="143" t="s">
        <v>212</v>
      </c>
      <c r="AU110" s="143" t="s">
        <v>74</v>
      </c>
      <c r="AY110" s="18" t="s">
        <v>208</v>
      </c>
      <c r="BE110" s="144">
        <f>IF(N110="základní",J110,0)</f>
        <v>0</v>
      </c>
      <c r="BF110" s="144">
        <f>IF(N110="snížená",J110,0)</f>
        <v>0</v>
      </c>
      <c r="BG110" s="144">
        <f>IF(N110="zákl. přenesená",J110,0)</f>
        <v>0</v>
      </c>
      <c r="BH110" s="144">
        <f>IF(N110="sníž. přenesená",J110,0)</f>
        <v>0</v>
      </c>
      <c r="BI110" s="144">
        <f>IF(N110="nulová",J110,0)</f>
        <v>0</v>
      </c>
      <c r="BJ110" s="18" t="s">
        <v>80</v>
      </c>
      <c r="BK110" s="144">
        <f>ROUND(I110*H110,2)</f>
        <v>0</v>
      </c>
      <c r="BL110" s="18" t="s">
        <v>112</v>
      </c>
      <c r="BM110" s="143" t="s">
        <v>649</v>
      </c>
    </row>
    <row r="111" spans="2:47" s="1" customFormat="1" ht="12">
      <c r="B111" s="33"/>
      <c r="D111" s="145" t="s">
        <v>218</v>
      </c>
      <c r="F111" s="146" t="s">
        <v>914</v>
      </c>
      <c r="I111" s="147"/>
      <c r="L111" s="33"/>
      <c r="M111" s="148"/>
      <c r="T111" s="54"/>
      <c r="AT111" s="18" t="s">
        <v>218</v>
      </c>
      <c r="AU111" s="18" t="s">
        <v>74</v>
      </c>
    </row>
    <row r="112" spans="2:65" s="1" customFormat="1" ht="16.5" customHeight="1">
      <c r="B112" s="33"/>
      <c r="C112" s="132" t="s">
        <v>74</v>
      </c>
      <c r="D112" s="132" t="s">
        <v>212</v>
      </c>
      <c r="E112" s="133" t="s">
        <v>915</v>
      </c>
      <c r="F112" s="134" t="s">
        <v>916</v>
      </c>
      <c r="G112" s="135" t="s">
        <v>654</v>
      </c>
      <c r="H112" s="136">
        <v>34.3</v>
      </c>
      <c r="I112" s="137"/>
      <c r="J112" s="138">
        <f>ROUND(I112*H112,2)</f>
        <v>0</v>
      </c>
      <c r="K112" s="134" t="s">
        <v>19</v>
      </c>
      <c r="L112" s="33"/>
      <c r="M112" s="139" t="s">
        <v>19</v>
      </c>
      <c r="N112" s="140" t="s">
        <v>45</v>
      </c>
      <c r="P112" s="141">
        <f>O112*H112</f>
        <v>0</v>
      </c>
      <c r="Q112" s="141">
        <v>0</v>
      </c>
      <c r="R112" s="141">
        <f>Q112*H112</f>
        <v>0</v>
      </c>
      <c r="S112" s="141">
        <v>0</v>
      </c>
      <c r="T112" s="142">
        <f>S112*H112</f>
        <v>0</v>
      </c>
      <c r="AR112" s="143" t="s">
        <v>112</v>
      </c>
      <c r="AT112" s="143" t="s">
        <v>212</v>
      </c>
      <c r="AU112" s="143" t="s">
        <v>74</v>
      </c>
      <c r="AY112" s="18" t="s">
        <v>208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8" t="s">
        <v>80</v>
      </c>
      <c r="BK112" s="144">
        <f>ROUND(I112*H112,2)</f>
        <v>0</v>
      </c>
      <c r="BL112" s="18" t="s">
        <v>112</v>
      </c>
      <c r="BM112" s="143" t="s">
        <v>533</v>
      </c>
    </row>
    <row r="113" spans="2:47" s="1" customFormat="1" ht="12">
      <c r="B113" s="33"/>
      <c r="D113" s="145" t="s">
        <v>218</v>
      </c>
      <c r="F113" s="146" t="s">
        <v>917</v>
      </c>
      <c r="I113" s="147"/>
      <c r="L113" s="33"/>
      <c r="M113" s="148"/>
      <c r="T113" s="54"/>
      <c r="AT113" s="18" t="s">
        <v>218</v>
      </c>
      <c r="AU113" s="18" t="s">
        <v>74</v>
      </c>
    </row>
    <row r="114" spans="2:65" s="1" customFormat="1" ht="16.5" customHeight="1">
      <c r="B114" s="33"/>
      <c r="C114" s="132" t="s">
        <v>74</v>
      </c>
      <c r="D114" s="132" t="s">
        <v>212</v>
      </c>
      <c r="E114" s="133" t="s">
        <v>671</v>
      </c>
      <c r="F114" s="134" t="s">
        <v>918</v>
      </c>
      <c r="G114" s="135" t="s">
        <v>654</v>
      </c>
      <c r="H114" s="136">
        <v>11.2</v>
      </c>
      <c r="I114" s="137"/>
      <c r="J114" s="138">
        <f>ROUND(I114*H114,2)</f>
        <v>0</v>
      </c>
      <c r="K114" s="134" t="s">
        <v>19</v>
      </c>
      <c r="L114" s="33"/>
      <c r="M114" s="139" t="s">
        <v>19</v>
      </c>
      <c r="N114" s="140" t="s">
        <v>45</v>
      </c>
      <c r="P114" s="141">
        <f>O114*H114</f>
        <v>0</v>
      </c>
      <c r="Q114" s="141">
        <v>0</v>
      </c>
      <c r="R114" s="141">
        <f>Q114*H114</f>
        <v>0</v>
      </c>
      <c r="S114" s="141">
        <v>0</v>
      </c>
      <c r="T114" s="142">
        <f>S114*H114</f>
        <v>0</v>
      </c>
      <c r="AR114" s="143" t="s">
        <v>112</v>
      </c>
      <c r="AT114" s="143" t="s">
        <v>212</v>
      </c>
      <c r="AU114" s="143" t="s">
        <v>74</v>
      </c>
      <c r="AY114" s="18" t="s">
        <v>208</v>
      </c>
      <c r="BE114" s="144">
        <f>IF(N114="základní",J114,0)</f>
        <v>0</v>
      </c>
      <c r="BF114" s="144">
        <f>IF(N114="snížená",J114,0)</f>
        <v>0</v>
      </c>
      <c r="BG114" s="144">
        <f>IF(N114="zákl. přenesená",J114,0)</f>
        <v>0</v>
      </c>
      <c r="BH114" s="144">
        <f>IF(N114="sníž. přenesená",J114,0)</f>
        <v>0</v>
      </c>
      <c r="BI114" s="144">
        <f>IF(N114="nulová",J114,0)</f>
        <v>0</v>
      </c>
      <c r="BJ114" s="18" t="s">
        <v>80</v>
      </c>
      <c r="BK114" s="144">
        <f>ROUND(I114*H114,2)</f>
        <v>0</v>
      </c>
      <c r="BL114" s="18" t="s">
        <v>112</v>
      </c>
      <c r="BM114" s="143" t="s">
        <v>919</v>
      </c>
    </row>
    <row r="115" spans="2:47" s="1" customFormat="1" ht="12">
      <c r="B115" s="33"/>
      <c r="D115" s="145" t="s">
        <v>218</v>
      </c>
      <c r="F115" s="146" t="s">
        <v>918</v>
      </c>
      <c r="I115" s="147"/>
      <c r="L115" s="33"/>
      <c r="M115" s="148"/>
      <c r="T115" s="54"/>
      <c r="AT115" s="18" t="s">
        <v>218</v>
      </c>
      <c r="AU115" s="18" t="s">
        <v>74</v>
      </c>
    </row>
    <row r="116" spans="2:65" s="1" customFormat="1" ht="16.5" customHeight="1">
      <c r="B116" s="33"/>
      <c r="C116" s="132" t="s">
        <v>74</v>
      </c>
      <c r="D116" s="132" t="s">
        <v>212</v>
      </c>
      <c r="E116" s="133" t="s">
        <v>675</v>
      </c>
      <c r="F116" s="134" t="s">
        <v>920</v>
      </c>
      <c r="G116" s="135" t="s">
        <v>654</v>
      </c>
      <c r="H116" s="136">
        <v>1.4</v>
      </c>
      <c r="I116" s="137"/>
      <c r="J116" s="138">
        <f>ROUND(I116*H116,2)</f>
        <v>0</v>
      </c>
      <c r="K116" s="134" t="s">
        <v>19</v>
      </c>
      <c r="L116" s="33"/>
      <c r="M116" s="139" t="s">
        <v>19</v>
      </c>
      <c r="N116" s="140" t="s">
        <v>45</v>
      </c>
      <c r="P116" s="141">
        <f>O116*H116</f>
        <v>0</v>
      </c>
      <c r="Q116" s="141">
        <v>0</v>
      </c>
      <c r="R116" s="141">
        <f>Q116*H116</f>
        <v>0</v>
      </c>
      <c r="S116" s="141">
        <v>0</v>
      </c>
      <c r="T116" s="142">
        <f>S116*H116</f>
        <v>0</v>
      </c>
      <c r="AR116" s="143" t="s">
        <v>112</v>
      </c>
      <c r="AT116" s="143" t="s">
        <v>212</v>
      </c>
      <c r="AU116" s="143" t="s">
        <v>74</v>
      </c>
      <c r="AY116" s="18" t="s">
        <v>208</v>
      </c>
      <c r="BE116" s="144">
        <f>IF(N116="základní",J116,0)</f>
        <v>0</v>
      </c>
      <c r="BF116" s="144">
        <f>IF(N116="snížená",J116,0)</f>
        <v>0</v>
      </c>
      <c r="BG116" s="144">
        <f>IF(N116="zákl. přenesená",J116,0)</f>
        <v>0</v>
      </c>
      <c r="BH116" s="144">
        <f>IF(N116="sníž. přenesená",J116,0)</f>
        <v>0</v>
      </c>
      <c r="BI116" s="144">
        <f>IF(N116="nulová",J116,0)</f>
        <v>0</v>
      </c>
      <c r="BJ116" s="18" t="s">
        <v>80</v>
      </c>
      <c r="BK116" s="144">
        <f>ROUND(I116*H116,2)</f>
        <v>0</v>
      </c>
      <c r="BL116" s="18" t="s">
        <v>112</v>
      </c>
      <c r="BM116" s="143" t="s">
        <v>921</v>
      </c>
    </row>
    <row r="117" spans="2:47" s="1" customFormat="1" ht="12">
      <c r="B117" s="33"/>
      <c r="D117" s="145" t="s">
        <v>218</v>
      </c>
      <c r="F117" s="146" t="s">
        <v>920</v>
      </c>
      <c r="I117" s="147"/>
      <c r="L117" s="33"/>
      <c r="M117" s="148"/>
      <c r="T117" s="54"/>
      <c r="AT117" s="18" t="s">
        <v>218</v>
      </c>
      <c r="AU117" s="18" t="s">
        <v>74</v>
      </c>
    </row>
    <row r="118" spans="2:65" s="1" customFormat="1" ht="16.5" customHeight="1">
      <c r="B118" s="33"/>
      <c r="C118" s="132" t="s">
        <v>74</v>
      </c>
      <c r="D118" s="132" t="s">
        <v>212</v>
      </c>
      <c r="E118" s="133" t="s">
        <v>922</v>
      </c>
      <c r="F118" s="134" t="s">
        <v>923</v>
      </c>
      <c r="G118" s="135" t="s">
        <v>654</v>
      </c>
      <c r="H118" s="136">
        <v>1.4</v>
      </c>
      <c r="I118" s="137"/>
      <c r="J118" s="138">
        <f>ROUND(I118*H118,2)</f>
        <v>0</v>
      </c>
      <c r="K118" s="134" t="s">
        <v>19</v>
      </c>
      <c r="L118" s="33"/>
      <c r="M118" s="139" t="s">
        <v>19</v>
      </c>
      <c r="N118" s="140" t="s">
        <v>45</v>
      </c>
      <c r="P118" s="141">
        <f>O118*H118</f>
        <v>0</v>
      </c>
      <c r="Q118" s="141">
        <v>0</v>
      </c>
      <c r="R118" s="141">
        <f>Q118*H118</f>
        <v>0</v>
      </c>
      <c r="S118" s="141">
        <v>0</v>
      </c>
      <c r="T118" s="142">
        <f>S118*H118</f>
        <v>0</v>
      </c>
      <c r="AR118" s="143" t="s">
        <v>112</v>
      </c>
      <c r="AT118" s="143" t="s">
        <v>212</v>
      </c>
      <c r="AU118" s="143" t="s">
        <v>74</v>
      </c>
      <c r="AY118" s="18" t="s">
        <v>208</v>
      </c>
      <c r="BE118" s="144">
        <f>IF(N118="základní",J118,0)</f>
        <v>0</v>
      </c>
      <c r="BF118" s="144">
        <f>IF(N118="snížená",J118,0)</f>
        <v>0</v>
      </c>
      <c r="BG118" s="144">
        <f>IF(N118="zákl. přenesená",J118,0)</f>
        <v>0</v>
      </c>
      <c r="BH118" s="144">
        <f>IF(N118="sníž. přenesená",J118,0)</f>
        <v>0</v>
      </c>
      <c r="BI118" s="144">
        <f>IF(N118="nulová",J118,0)</f>
        <v>0</v>
      </c>
      <c r="BJ118" s="18" t="s">
        <v>80</v>
      </c>
      <c r="BK118" s="144">
        <f>ROUND(I118*H118,2)</f>
        <v>0</v>
      </c>
      <c r="BL118" s="18" t="s">
        <v>112</v>
      </c>
      <c r="BM118" s="143" t="s">
        <v>924</v>
      </c>
    </row>
    <row r="119" spans="2:47" s="1" customFormat="1" ht="12">
      <c r="B119" s="33"/>
      <c r="D119" s="145" t="s">
        <v>218</v>
      </c>
      <c r="F119" s="146" t="s">
        <v>923</v>
      </c>
      <c r="I119" s="147"/>
      <c r="L119" s="33"/>
      <c r="M119" s="148"/>
      <c r="T119" s="54"/>
      <c r="AT119" s="18" t="s">
        <v>218</v>
      </c>
      <c r="AU119" s="18" t="s">
        <v>74</v>
      </c>
    </row>
    <row r="120" spans="2:65" s="1" customFormat="1" ht="16.5" customHeight="1">
      <c r="B120" s="33"/>
      <c r="C120" s="132" t="s">
        <v>74</v>
      </c>
      <c r="D120" s="132" t="s">
        <v>212</v>
      </c>
      <c r="E120" s="133" t="s">
        <v>925</v>
      </c>
      <c r="F120" s="134" t="s">
        <v>926</v>
      </c>
      <c r="G120" s="135" t="s">
        <v>654</v>
      </c>
      <c r="H120" s="136">
        <v>1.4</v>
      </c>
      <c r="I120" s="137"/>
      <c r="J120" s="138">
        <f>ROUND(I120*H120,2)</f>
        <v>0</v>
      </c>
      <c r="K120" s="134" t="s">
        <v>19</v>
      </c>
      <c r="L120" s="33"/>
      <c r="M120" s="139" t="s">
        <v>19</v>
      </c>
      <c r="N120" s="140" t="s">
        <v>45</v>
      </c>
      <c r="P120" s="141">
        <f>O120*H120</f>
        <v>0</v>
      </c>
      <c r="Q120" s="141">
        <v>0</v>
      </c>
      <c r="R120" s="141">
        <f>Q120*H120</f>
        <v>0</v>
      </c>
      <c r="S120" s="141">
        <v>0</v>
      </c>
      <c r="T120" s="142">
        <f>S120*H120</f>
        <v>0</v>
      </c>
      <c r="AR120" s="143" t="s">
        <v>112</v>
      </c>
      <c r="AT120" s="143" t="s">
        <v>212</v>
      </c>
      <c r="AU120" s="143" t="s">
        <v>74</v>
      </c>
      <c r="AY120" s="18" t="s">
        <v>208</v>
      </c>
      <c r="BE120" s="144">
        <f>IF(N120="základní",J120,0)</f>
        <v>0</v>
      </c>
      <c r="BF120" s="144">
        <f>IF(N120="snížená",J120,0)</f>
        <v>0</v>
      </c>
      <c r="BG120" s="144">
        <f>IF(N120="zákl. přenesená",J120,0)</f>
        <v>0</v>
      </c>
      <c r="BH120" s="144">
        <f>IF(N120="sníž. přenesená",J120,0)</f>
        <v>0</v>
      </c>
      <c r="BI120" s="144">
        <f>IF(N120="nulová",J120,0)</f>
        <v>0</v>
      </c>
      <c r="BJ120" s="18" t="s">
        <v>80</v>
      </c>
      <c r="BK120" s="144">
        <f>ROUND(I120*H120,2)</f>
        <v>0</v>
      </c>
      <c r="BL120" s="18" t="s">
        <v>112</v>
      </c>
      <c r="BM120" s="143" t="s">
        <v>927</v>
      </c>
    </row>
    <row r="121" spans="2:47" s="1" customFormat="1" ht="12">
      <c r="B121" s="33"/>
      <c r="D121" s="145" t="s">
        <v>218</v>
      </c>
      <c r="F121" s="146" t="s">
        <v>926</v>
      </c>
      <c r="I121" s="147"/>
      <c r="L121" s="33"/>
      <c r="M121" s="148"/>
      <c r="T121" s="54"/>
      <c r="AT121" s="18" t="s">
        <v>218</v>
      </c>
      <c r="AU121" s="18" t="s">
        <v>74</v>
      </c>
    </row>
    <row r="122" spans="2:65" s="1" customFormat="1" ht="16.5" customHeight="1">
      <c r="B122" s="33"/>
      <c r="C122" s="132" t="s">
        <v>74</v>
      </c>
      <c r="D122" s="132" t="s">
        <v>212</v>
      </c>
      <c r="E122" s="133" t="s">
        <v>928</v>
      </c>
      <c r="F122" s="134" t="s">
        <v>929</v>
      </c>
      <c r="G122" s="135" t="s">
        <v>654</v>
      </c>
      <c r="H122" s="136">
        <v>5.6</v>
      </c>
      <c r="I122" s="137"/>
      <c r="J122" s="138">
        <f>ROUND(I122*H122,2)</f>
        <v>0</v>
      </c>
      <c r="K122" s="134" t="s">
        <v>19</v>
      </c>
      <c r="L122" s="33"/>
      <c r="M122" s="139" t="s">
        <v>19</v>
      </c>
      <c r="N122" s="140" t="s">
        <v>45</v>
      </c>
      <c r="P122" s="141">
        <f>O122*H122</f>
        <v>0</v>
      </c>
      <c r="Q122" s="141">
        <v>0</v>
      </c>
      <c r="R122" s="141">
        <f>Q122*H122</f>
        <v>0</v>
      </c>
      <c r="S122" s="141">
        <v>0</v>
      </c>
      <c r="T122" s="142">
        <f>S122*H122</f>
        <v>0</v>
      </c>
      <c r="AR122" s="143" t="s">
        <v>112</v>
      </c>
      <c r="AT122" s="143" t="s">
        <v>212</v>
      </c>
      <c r="AU122" s="143" t="s">
        <v>74</v>
      </c>
      <c r="AY122" s="18" t="s">
        <v>208</v>
      </c>
      <c r="BE122" s="144">
        <f>IF(N122="základní",J122,0)</f>
        <v>0</v>
      </c>
      <c r="BF122" s="144">
        <f>IF(N122="snížená",J122,0)</f>
        <v>0</v>
      </c>
      <c r="BG122" s="144">
        <f>IF(N122="zákl. přenesená",J122,0)</f>
        <v>0</v>
      </c>
      <c r="BH122" s="144">
        <f>IF(N122="sníž. přenesená",J122,0)</f>
        <v>0</v>
      </c>
      <c r="BI122" s="144">
        <f>IF(N122="nulová",J122,0)</f>
        <v>0</v>
      </c>
      <c r="BJ122" s="18" t="s">
        <v>80</v>
      </c>
      <c r="BK122" s="144">
        <f>ROUND(I122*H122,2)</f>
        <v>0</v>
      </c>
      <c r="BL122" s="18" t="s">
        <v>112</v>
      </c>
      <c r="BM122" s="143" t="s">
        <v>304</v>
      </c>
    </row>
    <row r="123" spans="2:47" s="1" customFormat="1" ht="12">
      <c r="B123" s="33"/>
      <c r="D123" s="145" t="s">
        <v>218</v>
      </c>
      <c r="F123" s="146" t="s">
        <v>929</v>
      </c>
      <c r="I123" s="147"/>
      <c r="L123" s="33"/>
      <c r="M123" s="148"/>
      <c r="T123" s="54"/>
      <c r="AT123" s="18" t="s">
        <v>218</v>
      </c>
      <c r="AU123" s="18" t="s">
        <v>74</v>
      </c>
    </row>
    <row r="124" spans="2:65" s="1" customFormat="1" ht="16.5" customHeight="1">
      <c r="B124" s="33"/>
      <c r="C124" s="132" t="s">
        <v>74</v>
      </c>
      <c r="D124" s="132" t="s">
        <v>212</v>
      </c>
      <c r="E124" s="133" t="s">
        <v>930</v>
      </c>
      <c r="F124" s="134" t="s">
        <v>931</v>
      </c>
      <c r="G124" s="135" t="s">
        <v>654</v>
      </c>
      <c r="H124" s="136">
        <v>11.2</v>
      </c>
      <c r="I124" s="137"/>
      <c r="J124" s="138">
        <f>ROUND(I124*H124,2)</f>
        <v>0</v>
      </c>
      <c r="K124" s="134" t="s">
        <v>19</v>
      </c>
      <c r="L124" s="33"/>
      <c r="M124" s="139" t="s">
        <v>19</v>
      </c>
      <c r="N124" s="140" t="s">
        <v>45</v>
      </c>
      <c r="P124" s="141">
        <f>O124*H124</f>
        <v>0</v>
      </c>
      <c r="Q124" s="141">
        <v>0</v>
      </c>
      <c r="R124" s="141">
        <f>Q124*H124</f>
        <v>0</v>
      </c>
      <c r="S124" s="141">
        <v>0</v>
      </c>
      <c r="T124" s="142">
        <f>S124*H124</f>
        <v>0</v>
      </c>
      <c r="AR124" s="143" t="s">
        <v>112</v>
      </c>
      <c r="AT124" s="143" t="s">
        <v>212</v>
      </c>
      <c r="AU124" s="143" t="s">
        <v>74</v>
      </c>
      <c r="AY124" s="18" t="s">
        <v>208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18" t="s">
        <v>80</v>
      </c>
      <c r="BK124" s="144">
        <f>ROUND(I124*H124,2)</f>
        <v>0</v>
      </c>
      <c r="BL124" s="18" t="s">
        <v>112</v>
      </c>
      <c r="BM124" s="143" t="s">
        <v>550</v>
      </c>
    </row>
    <row r="125" spans="2:47" s="1" customFormat="1" ht="12">
      <c r="B125" s="33"/>
      <c r="D125" s="145" t="s">
        <v>218</v>
      </c>
      <c r="F125" s="146" t="s">
        <v>931</v>
      </c>
      <c r="I125" s="147"/>
      <c r="L125" s="33"/>
      <c r="M125" s="148"/>
      <c r="T125" s="54"/>
      <c r="AT125" s="18" t="s">
        <v>218</v>
      </c>
      <c r="AU125" s="18" t="s">
        <v>74</v>
      </c>
    </row>
    <row r="126" spans="2:65" s="1" customFormat="1" ht="16.5" customHeight="1">
      <c r="B126" s="33"/>
      <c r="C126" s="132" t="s">
        <v>74</v>
      </c>
      <c r="D126" s="132" t="s">
        <v>212</v>
      </c>
      <c r="E126" s="133" t="s">
        <v>932</v>
      </c>
      <c r="F126" s="134" t="s">
        <v>933</v>
      </c>
      <c r="G126" s="135" t="s">
        <v>654</v>
      </c>
      <c r="H126" s="136">
        <v>11.2</v>
      </c>
      <c r="I126" s="137"/>
      <c r="J126" s="138">
        <f>ROUND(I126*H126,2)</f>
        <v>0</v>
      </c>
      <c r="K126" s="134" t="s">
        <v>19</v>
      </c>
      <c r="L126" s="33"/>
      <c r="M126" s="139" t="s">
        <v>19</v>
      </c>
      <c r="N126" s="140" t="s">
        <v>45</v>
      </c>
      <c r="P126" s="141">
        <f>O126*H126</f>
        <v>0</v>
      </c>
      <c r="Q126" s="141">
        <v>0</v>
      </c>
      <c r="R126" s="141">
        <f>Q126*H126</f>
        <v>0</v>
      </c>
      <c r="S126" s="141">
        <v>0</v>
      </c>
      <c r="T126" s="142">
        <f>S126*H126</f>
        <v>0</v>
      </c>
      <c r="AR126" s="143" t="s">
        <v>112</v>
      </c>
      <c r="AT126" s="143" t="s">
        <v>212</v>
      </c>
      <c r="AU126" s="143" t="s">
        <v>74</v>
      </c>
      <c r="AY126" s="18" t="s">
        <v>208</v>
      </c>
      <c r="BE126" s="144">
        <f>IF(N126="základní",J126,0)</f>
        <v>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8" t="s">
        <v>80</v>
      </c>
      <c r="BK126" s="144">
        <f>ROUND(I126*H126,2)</f>
        <v>0</v>
      </c>
      <c r="BL126" s="18" t="s">
        <v>112</v>
      </c>
      <c r="BM126" s="143" t="s">
        <v>934</v>
      </c>
    </row>
    <row r="127" spans="2:47" s="1" customFormat="1" ht="12">
      <c r="B127" s="33"/>
      <c r="D127" s="145" t="s">
        <v>218</v>
      </c>
      <c r="F127" s="146" t="s">
        <v>933</v>
      </c>
      <c r="I127" s="147"/>
      <c r="L127" s="33"/>
      <c r="M127" s="148"/>
      <c r="T127" s="54"/>
      <c r="AT127" s="18" t="s">
        <v>218</v>
      </c>
      <c r="AU127" s="18" t="s">
        <v>74</v>
      </c>
    </row>
    <row r="128" spans="2:65" s="1" customFormat="1" ht="16.5" customHeight="1">
      <c r="B128" s="33"/>
      <c r="C128" s="132" t="s">
        <v>74</v>
      </c>
      <c r="D128" s="132" t="s">
        <v>212</v>
      </c>
      <c r="E128" s="133" t="s">
        <v>680</v>
      </c>
      <c r="F128" s="134" t="s">
        <v>935</v>
      </c>
      <c r="G128" s="135" t="s">
        <v>654</v>
      </c>
      <c r="H128" s="136">
        <v>4.9</v>
      </c>
      <c r="I128" s="137"/>
      <c r="J128" s="138">
        <f>ROUND(I128*H128,2)</f>
        <v>0</v>
      </c>
      <c r="K128" s="134" t="s">
        <v>19</v>
      </c>
      <c r="L128" s="33"/>
      <c r="M128" s="139" t="s">
        <v>19</v>
      </c>
      <c r="N128" s="140" t="s">
        <v>45</v>
      </c>
      <c r="P128" s="141">
        <f>O128*H128</f>
        <v>0</v>
      </c>
      <c r="Q128" s="141">
        <v>0</v>
      </c>
      <c r="R128" s="141">
        <f>Q128*H128</f>
        <v>0</v>
      </c>
      <c r="S128" s="141">
        <v>0</v>
      </c>
      <c r="T128" s="142">
        <f>S128*H128</f>
        <v>0</v>
      </c>
      <c r="AR128" s="143" t="s">
        <v>112</v>
      </c>
      <c r="AT128" s="143" t="s">
        <v>212</v>
      </c>
      <c r="AU128" s="143" t="s">
        <v>74</v>
      </c>
      <c r="AY128" s="18" t="s">
        <v>208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8" t="s">
        <v>80</v>
      </c>
      <c r="BK128" s="144">
        <f>ROUND(I128*H128,2)</f>
        <v>0</v>
      </c>
      <c r="BL128" s="18" t="s">
        <v>112</v>
      </c>
      <c r="BM128" s="143" t="s">
        <v>936</v>
      </c>
    </row>
    <row r="129" spans="2:47" s="1" customFormat="1" ht="12">
      <c r="B129" s="33"/>
      <c r="D129" s="145" t="s">
        <v>218</v>
      </c>
      <c r="F129" s="146" t="s">
        <v>935</v>
      </c>
      <c r="I129" s="147"/>
      <c r="L129" s="33"/>
      <c r="M129" s="148"/>
      <c r="T129" s="54"/>
      <c r="AT129" s="18" t="s">
        <v>218</v>
      </c>
      <c r="AU129" s="18" t="s">
        <v>74</v>
      </c>
    </row>
    <row r="130" spans="2:65" s="1" customFormat="1" ht="16.5" customHeight="1">
      <c r="B130" s="33"/>
      <c r="C130" s="132" t="s">
        <v>74</v>
      </c>
      <c r="D130" s="132" t="s">
        <v>212</v>
      </c>
      <c r="E130" s="133" t="s">
        <v>684</v>
      </c>
      <c r="F130" s="134" t="s">
        <v>937</v>
      </c>
      <c r="G130" s="135" t="s">
        <v>654</v>
      </c>
      <c r="H130" s="136">
        <v>1.4</v>
      </c>
      <c r="I130" s="137"/>
      <c r="J130" s="138">
        <f>ROUND(I130*H130,2)</f>
        <v>0</v>
      </c>
      <c r="K130" s="134" t="s">
        <v>19</v>
      </c>
      <c r="L130" s="33"/>
      <c r="M130" s="139" t="s">
        <v>19</v>
      </c>
      <c r="N130" s="140" t="s">
        <v>45</v>
      </c>
      <c r="P130" s="141">
        <f>O130*H130</f>
        <v>0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AR130" s="143" t="s">
        <v>112</v>
      </c>
      <c r="AT130" s="143" t="s">
        <v>212</v>
      </c>
      <c r="AU130" s="143" t="s">
        <v>74</v>
      </c>
      <c r="AY130" s="18" t="s">
        <v>208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8" t="s">
        <v>80</v>
      </c>
      <c r="BK130" s="144">
        <f>ROUND(I130*H130,2)</f>
        <v>0</v>
      </c>
      <c r="BL130" s="18" t="s">
        <v>112</v>
      </c>
      <c r="BM130" s="143" t="s">
        <v>875</v>
      </c>
    </row>
    <row r="131" spans="2:47" s="1" customFormat="1" ht="12">
      <c r="B131" s="33"/>
      <c r="D131" s="145" t="s">
        <v>218</v>
      </c>
      <c r="F131" s="146" t="s">
        <v>937</v>
      </c>
      <c r="I131" s="147"/>
      <c r="L131" s="33"/>
      <c r="M131" s="148"/>
      <c r="T131" s="54"/>
      <c r="AT131" s="18" t="s">
        <v>218</v>
      </c>
      <c r="AU131" s="18" t="s">
        <v>74</v>
      </c>
    </row>
    <row r="132" spans="2:65" s="1" customFormat="1" ht="16.5" customHeight="1">
      <c r="B132" s="33"/>
      <c r="C132" s="132" t="s">
        <v>74</v>
      </c>
      <c r="D132" s="132" t="s">
        <v>212</v>
      </c>
      <c r="E132" s="133" t="s">
        <v>938</v>
      </c>
      <c r="F132" s="134" t="s">
        <v>939</v>
      </c>
      <c r="G132" s="135" t="s">
        <v>654</v>
      </c>
      <c r="H132" s="136">
        <v>7.7</v>
      </c>
      <c r="I132" s="137"/>
      <c r="J132" s="138">
        <f>ROUND(I132*H132,2)</f>
        <v>0</v>
      </c>
      <c r="K132" s="134" t="s">
        <v>19</v>
      </c>
      <c r="L132" s="33"/>
      <c r="M132" s="139" t="s">
        <v>19</v>
      </c>
      <c r="N132" s="140" t="s">
        <v>45</v>
      </c>
      <c r="P132" s="141">
        <f>O132*H132</f>
        <v>0</v>
      </c>
      <c r="Q132" s="141">
        <v>0</v>
      </c>
      <c r="R132" s="141">
        <f>Q132*H132</f>
        <v>0</v>
      </c>
      <c r="S132" s="141">
        <v>0</v>
      </c>
      <c r="T132" s="142">
        <f>S132*H132</f>
        <v>0</v>
      </c>
      <c r="AR132" s="143" t="s">
        <v>112</v>
      </c>
      <c r="AT132" s="143" t="s">
        <v>212</v>
      </c>
      <c r="AU132" s="143" t="s">
        <v>74</v>
      </c>
      <c r="AY132" s="18" t="s">
        <v>208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8" t="s">
        <v>80</v>
      </c>
      <c r="BK132" s="144">
        <f>ROUND(I132*H132,2)</f>
        <v>0</v>
      </c>
      <c r="BL132" s="18" t="s">
        <v>112</v>
      </c>
      <c r="BM132" s="143" t="s">
        <v>940</v>
      </c>
    </row>
    <row r="133" spans="2:47" s="1" customFormat="1" ht="12">
      <c r="B133" s="33"/>
      <c r="D133" s="145" t="s">
        <v>218</v>
      </c>
      <c r="F133" s="146" t="s">
        <v>939</v>
      </c>
      <c r="I133" s="147"/>
      <c r="L133" s="33"/>
      <c r="M133" s="148"/>
      <c r="T133" s="54"/>
      <c r="AT133" s="18" t="s">
        <v>218</v>
      </c>
      <c r="AU133" s="18" t="s">
        <v>74</v>
      </c>
    </row>
    <row r="134" spans="2:65" s="1" customFormat="1" ht="16.5" customHeight="1">
      <c r="B134" s="33"/>
      <c r="C134" s="132" t="s">
        <v>74</v>
      </c>
      <c r="D134" s="132" t="s">
        <v>212</v>
      </c>
      <c r="E134" s="133" t="s">
        <v>941</v>
      </c>
      <c r="F134" s="134" t="s">
        <v>942</v>
      </c>
      <c r="G134" s="135" t="s">
        <v>654</v>
      </c>
      <c r="H134" s="136">
        <v>26.6</v>
      </c>
      <c r="I134" s="137"/>
      <c r="J134" s="138">
        <f>ROUND(I134*H134,2)</f>
        <v>0</v>
      </c>
      <c r="K134" s="134" t="s">
        <v>19</v>
      </c>
      <c r="L134" s="33"/>
      <c r="M134" s="139" t="s">
        <v>19</v>
      </c>
      <c r="N134" s="140" t="s">
        <v>45</v>
      </c>
      <c r="P134" s="141">
        <f>O134*H134</f>
        <v>0</v>
      </c>
      <c r="Q134" s="141">
        <v>0</v>
      </c>
      <c r="R134" s="141">
        <f>Q134*H134</f>
        <v>0</v>
      </c>
      <c r="S134" s="141">
        <v>0</v>
      </c>
      <c r="T134" s="142">
        <f>S134*H134</f>
        <v>0</v>
      </c>
      <c r="AR134" s="143" t="s">
        <v>112</v>
      </c>
      <c r="AT134" s="143" t="s">
        <v>212</v>
      </c>
      <c r="AU134" s="143" t="s">
        <v>74</v>
      </c>
      <c r="AY134" s="18" t="s">
        <v>208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8" t="s">
        <v>80</v>
      </c>
      <c r="BK134" s="144">
        <f>ROUND(I134*H134,2)</f>
        <v>0</v>
      </c>
      <c r="BL134" s="18" t="s">
        <v>112</v>
      </c>
      <c r="BM134" s="143" t="s">
        <v>577</v>
      </c>
    </row>
    <row r="135" spans="2:47" s="1" customFormat="1" ht="12">
      <c r="B135" s="33"/>
      <c r="D135" s="145" t="s">
        <v>218</v>
      </c>
      <c r="F135" s="146" t="s">
        <v>943</v>
      </c>
      <c r="I135" s="147"/>
      <c r="L135" s="33"/>
      <c r="M135" s="148"/>
      <c r="T135" s="54"/>
      <c r="AT135" s="18" t="s">
        <v>218</v>
      </c>
      <c r="AU135" s="18" t="s">
        <v>74</v>
      </c>
    </row>
    <row r="136" spans="2:65" s="1" customFormat="1" ht="16.5" customHeight="1">
      <c r="B136" s="33"/>
      <c r="C136" s="132" t="s">
        <v>74</v>
      </c>
      <c r="D136" s="132" t="s">
        <v>212</v>
      </c>
      <c r="E136" s="133" t="s">
        <v>944</v>
      </c>
      <c r="F136" s="134" t="s">
        <v>945</v>
      </c>
      <c r="G136" s="135" t="s">
        <v>654</v>
      </c>
      <c r="H136" s="136">
        <v>16.8</v>
      </c>
      <c r="I136" s="137"/>
      <c r="J136" s="138">
        <f>ROUND(I136*H136,2)</f>
        <v>0</v>
      </c>
      <c r="K136" s="134" t="s">
        <v>19</v>
      </c>
      <c r="L136" s="33"/>
      <c r="M136" s="139" t="s">
        <v>19</v>
      </c>
      <c r="N136" s="140" t="s">
        <v>45</v>
      </c>
      <c r="P136" s="141">
        <f>O136*H136</f>
        <v>0</v>
      </c>
      <c r="Q136" s="141">
        <v>0</v>
      </c>
      <c r="R136" s="141">
        <f>Q136*H136</f>
        <v>0</v>
      </c>
      <c r="S136" s="141">
        <v>0</v>
      </c>
      <c r="T136" s="142">
        <f>S136*H136</f>
        <v>0</v>
      </c>
      <c r="AR136" s="143" t="s">
        <v>112</v>
      </c>
      <c r="AT136" s="143" t="s">
        <v>212</v>
      </c>
      <c r="AU136" s="143" t="s">
        <v>74</v>
      </c>
      <c r="AY136" s="18" t="s">
        <v>208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8" t="s">
        <v>80</v>
      </c>
      <c r="BK136" s="144">
        <f>ROUND(I136*H136,2)</f>
        <v>0</v>
      </c>
      <c r="BL136" s="18" t="s">
        <v>112</v>
      </c>
      <c r="BM136" s="143" t="s">
        <v>946</v>
      </c>
    </row>
    <row r="137" spans="2:47" s="1" customFormat="1" ht="12">
      <c r="B137" s="33"/>
      <c r="D137" s="145" t="s">
        <v>218</v>
      </c>
      <c r="F137" s="146" t="s">
        <v>945</v>
      </c>
      <c r="I137" s="147"/>
      <c r="L137" s="33"/>
      <c r="M137" s="148"/>
      <c r="T137" s="54"/>
      <c r="AT137" s="18" t="s">
        <v>218</v>
      </c>
      <c r="AU137" s="18" t="s">
        <v>74</v>
      </c>
    </row>
    <row r="138" spans="2:65" s="1" customFormat="1" ht="16.5" customHeight="1">
      <c r="B138" s="33"/>
      <c r="C138" s="132" t="s">
        <v>74</v>
      </c>
      <c r="D138" s="132" t="s">
        <v>212</v>
      </c>
      <c r="E138" s="133" t="s">
        <v>947</v>
      </c>
      <c r="F138" s="134" t="s">
        <v>948</v>
      </c>
      <c r="G138" s="135" t="s">
        <v>654</v>
      </c>
      <c r="H138" s="136">
        <v>182</v>
      </c>
      <c r="I138" s="137"/>
      <c r="J138" s="138">
        <f>ROUND(I138*H138,2)</f>
        <v>0</v>
      </c>
      <c r="K138" s="134" t="s">
        <v>19</v>
      </c>
      <c r="L138" s="33"/>
      <c r="M138" s="139" t="s">
        <v>19</v>
      </c>
      <c r="N138" s="140" t="s">
        <v>45</v>
      </c>
      <c r="P138" s="141">
        <f>O138*H138</f>
        <v>0</v>
      </c>
      <c r="Q138" s="141">
        <v>0</v>
      </c>
      <c r="R138" s="141">
        <f>Q138*H138</f>
        <v>0</v>
      </c>
      <c r="S138" s="141">
        <v>0</v>
      </c>
      <c r="T138" s="142">
        <f>S138*H138</f>
        <v>0</v>
      </c>
      <c r="AR138" s="143" t="s">
        <v>112</v>
      </c>
      <c r="AT138" s="143" t="s">
        <v>212</v>
      </c>
      <c r="AU138" s="143" t="s">
        <v>74</v>
      </c>
      <c r="AY138" s="18" t="s">
        <v>208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8" t="s">
        <v>80</v>
      </c>
      <c r="BK138" s="144">
        <f>ROUND(I138*H138,2)</f>
        <v>0</v>
      </c>
      <c r="BL138" s="18" t="s">
        <v>112</v>
      </c>
      <c r="BM138" s="143" t="s">
        <v>692</v>
      </c>
    </row>
    <row r="139" spans="2:47" s="1" customFormat="1" ht="12">
      <c r="B139" s="33"/>
      <c r="D139" s="145" t="s">
        <v>218</v>
      </c>
      <c r="F139" s="146" t="s">
        <v>948</v>
      </c>
      <c r="I139" s="147"/>
      <c r="L139" s="33"/>
      <c r="M139" s="148"/>
      <c r="T139" s="54"/>
      <c r="AT139" s="18" t="s">
        <v>218</v>
      </c>
      <c r="AU139" s="18" t="s">
        <v>74</v>
      </c>
    </row>
    <row r="140" spans="2:65" s="1" customFormat="1" ht="16.5" customHeight="1">
      <c r="B140" s="33"/>
      <c r="C140" s="132" t="s">
        <v>74</v>
      </c>
      <c r="D140" s="132" t="s">
        <v>212</v>
      </c>
      <c r="E140" s="133" t="s">
        <v>949</v>
      </c>
      <c r="F140" s="134" t="s">
        <v>950</v>
      </c>
      <c r="G140" s="135" t="s">
        <v>635</v>
      </c>
      <c r="H140" s="136">
        <v>4.2</v>
      </c>
      <c r="I140" s="137"/>
      <c r="J140" s="138">
        <f>ROUND(I140*H140,2)</f>
        <v>0</v>
      </c>
      <c r="K140" s="134" t="s">
        <v>19</v>
      </c>
      <c r="L140" s="33"/>
      <c r="M140" s="139" t="s">
        <v>19</v>
      </c>
      <c r="N140" s="140" t="s">
        <v>45</v>
      </c>
      <c r="P140" s="141">
        <f>O140*H140</f>
        <v>0</v>
      </c>
      <c r="Q140" s="141">
        <v>0</v>
      </c>
      <c r="R140" s="141">
        <f>Q140*H140</f>
        <v>0</v>
      </c>
      <c r="S140" s="141">
        <v>0</v>
      </c>
      <c r="T140" s="142">
        <f>S140*H140</f>
        <v>0</v>
      </c>
      <c r="AR140" s="143" t="s">
        <v>112</v>
      </c>
      <c r="AT140" s="143" t="s">
        <v>212</v>
      </c>
      <c r="AU140" s="143" t="s">
        <v>74</v>
      </c>
      <c r="AY140" s="18" t="s">
        <v>208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8" t="s">
        <v>80</v>
      </c>
      <c r="BK140" s="144">
        <f>ROUND(I140*H140,2)</f>
        <v>0</v>
      </c>
      <c r="BL140" s="18" t="s">
        <v>112</v>
      </c>
      <c r="BM140" s="143" t="s">
        <v>696</v>
      </c>
    </row>
    <row r="141" spans="2:47" s="1" customFormat="1" ht="12">
      <c r="B141" s="33"/>
      <c r="D141" s="145" t="s">
        <v>218</v>
      </c>
      <c r="F141" s="146" t="s">
        <v>950</v>
      </c>
      <c r="I141" s="147"/>
      <c r="L141" s="33"/>
      <c r="M141" s="148"/>
      <c r="T141" s="54"/>
      <c r="AT141" s="18" t="s">
        <v>218</v>
      </c>
      <c r="AU141" s="18" t="s">
        <v>74</v>
      </c>
    </row>
    <row r="142" spans="2:65" s="1" customFormat="1" ht="16.5" customHeight="1">
      <c r="B142" s="33"/>
      <c r="C142" s="132" t="s">
        <v>74</v>
      </c>
      <c r="D142" s="132" t="s">
        <v>212</v>
      </c>
      <c r="E142" s="133" t="s">
        <v>689</v>
      </c>
      <c r="F142" s="134" t="s">
        <v>951</v>
      </c>
      <c r="G142" s="135" t="s">
        <v>654</v>
      </c>
      <c r="H142" s="136">
        <v>5.6</v>
      </c>
      <c r="I142" s="137"/>
      <c r="J142" s="138">
        <f>ROUND(I142*H142,2)</f>
        <v>0</v>
      </c>
      <c r="K142" s="134" t="s">
        <v>19</v>
      </c>
      <c r="L142" s="33"/>
      <c r="M142" s="139" t="s">
        <v>19</v>
      </c>
      <c r="N142" s="140" t="s">
        <v>45</v>
      </c>
      <c r="P142" s="141">
        <f>O142*H142</f>
        <v>0</v>
      </c>
      <c r="Q142" s="141">
        <v>0</v>
      </c>
      <c r="R142" s="141">
        <f>Q142*H142</f>
        <v>0</v>
      </c>
      <c r="S142" s="141">
        <v>0</v>
      </c>
      <c r="T142" s="142">
        <f>S142*H142</f>
        <v>0</v>
      </c>
      <c r="AR142" s="143" t="s">
        <v>112</v>
      </c>
      <c r="AT142" s="143" t="s">
        <v>212</v>
      </c>
      <c r="AU142" s="143" t="s">
        <v>74</v>
      </c>
      <c r="AY142" s="18" t="s">
        <v>208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8" t="s">
        <v>80</v>
      </c>
      <c r="BK142" s="144">
        <f>ROUND(I142*H142,2)</f>
        <v>0</v>
      </c>
      <c r="BL142" s="18" t="s">
        <v>112</v>
      </c>
      <c r="BM142" s="143" t="s">
        <v>661</v>
      </c>
    </row>
    <row r="143" spans="2:47" s="1" customFormat="1" ht="12">
      <c r="B143" s="33"/>
      <c r="D143" s="145" t="s">
        <v>218</v>
      </c>
      <c r="F143" s="146" t="s">
        <v>951</v>
      </c>
      <c r="I143" s="147"/>
      <c r="L143" s="33"/>
      <c r="M143" s="148"/>
      <c r="T143" s="54"/>
      <c r="AT143" s="18" t="s">
        <v>218</v>
      </c>
      <c r="AU143" s="18" t="s">
        <v>74</v>
      </c>
    </row>
    <row r="144" spans="2:65" s="1" customFormat="1" ht="16.5" customHeight="1">
      <c r="B144" s="33"/>
      <c r="C144" s="132" t="s">
        <v>74</v>
      </c>
      <c r="D144" s="132" t="s">
        <v>212</v>
      </c>
      <c r="E144" s="133" t="s">
        <v>952</v>
      </c>
      <c r="F144" s="134" t="s">
        <v>953</v>
      </c>
      <c r="G144" s="135" t="s">
        <v>654</v>
      </c>
      <c r="H144" s="136">
        <v>16.8</v>
      </c>
      <c r="I144" s="137"/>
      <c r="J144" s="138">
        <f>ROUND(I144*H144,2)</f>
        <v>0</v>
      </c>
      <c r="K144" s="134" t="s">
        <v>19</v>
      </c>
      <c r="L144" s="33"/>
      <c r="M144" s="139" t="s">
        <v>19</v>
      </c>
      <c r="N144" s="140" t="s">
        <v>45</v>
      </c>
      <c r="P144" s="141">
        <f>O144*H144</f>
        <v>0</v>
      </c>
      <c r="Q144" s="141">
        <v>0</v>
      </c>
      <c r="R144" s="141">
        <f>Q144*H144</f>
        <v>0</v>
      </c>
      <c r="S144" s="141">
        <v>0</v>
      </c>
      <c r="T144" s="142">
        <f>S144*H144</f>
        <v>0</v>
      </c>
      <c r="AR144" s="143" t="s">
        <v>112</v>
      </c>
      <c r="AT144" s="143" t="s">
        <v>212</v>
      </c>
      <c r="AU144" s="143" t="s">
        <v>74</v>
      </c>
      <c r="AY144" s="18" t="s">
        <v>208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8" t="s">
        <v>80</v>
      </c>
      <c r="BK144" s="144">
        <f>ROUND(I144*H144,2)</f>
        <v>0</v>
      </c>
      <c r="BL144" s="18" t="s">
        <v>112</v>
      </c>
      <c r="BM144" s="143" t="s">
        <v>954</v>
      </c>
    </row>
    <row r="145" spans="2:47" s="1" customFormat="1" ht="12">
      <c r="B145" s="33"/>
      <c r="D145" s="145" t="s">
        <v>218</v>
      </c>
      <c r="F145" s="146" t="s">
        <v>953</v>
      </c>
      <c r="I145" s="147"/>
      <c r="L145" s="33"/>
      <c r="M145" s="148"/>
      <c r="T145" s="54"/>
      <c r="AT145" s="18" t="s">
        <v>218</v>
      </c>
      <c r="AU145" s="18" t="s">
        <v>74</v>
      </c>
    </row>
    <row r="146" spans="2:65" s="1" customFormat="1" ht="16.5" customHeight="1">
      <c r="B146" s="33"/>
      <c r="C146" s="132" t="s">
        <v>74</v>
      </c>
      <c r="D146" s="132" t="s">
        <v>212</v>
      </c>
      <c r="E146" s="133" t="s">
        <v>955</v>
      </c>
      <c r="F146" s="134" t="s">
        <v>956</v>
      </c>
      <c r="G146" s="135" t="s">
        <v>654</v>
      </c>
      <c r="H146" s="136">
        <v>91</v>
      </c>
      <c r="I146" s="137"/>
      <c r="J146" s="138">
        <f>ROUND(I146*H146,2)</f>
        <v>0</v>
      </c>
      <c r="K146" s="134" t="s">
        <v>19</v>
      </c>
      <c r="L146" s="33"/>
      <c r="M146" s="139" t="s">
        <v>19</v>
      </c>
      <c r="N146" s="140" t="s">
        <v>45</v>
      </c>
      <c r="P146" s="141">
        <f>O146*H146</f>
        <v>0</v>
      </c>
      <c r="Q146" s="141">
        <v>0</v>
      </c>
      <c r="R146" s="141">
        <f>Q146*H146</f>
        <v>0</v>
      </c>
      <c r="S146" s="141">
        <v>0</v>
      </c>
      <c r="T146" s="142">
        <f>S146*H146</f>
        <v>0</v>
      </c>
      <c r="AR146" s="143" t="s">
        <v>112</v>
      </c>
      <c r="AT146" s="143" t="s">
        <v>212</v>
      </c>
      <c r="AU146" s="143" t="s">
        <v>74</v>
      </c>
      <c r="AY146" s="18" t="s">
        <v>208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8" t="s">
        <v>80</v>
      </c>
      <c r="BK146" s="144">
        <f>ROUND(I146*H146,2)</f>
        <v>0</v>
      </c>
      <c r="BL146" s="18" t="s">
        <v>112</v>
      </c>
      <c r="BM146" s="143" t="s">
        <v>957</v>
      </c>
    </row>
    <row r="147" spans="2:47" s="1" customFormat="1" ht="12">
      <c r="B147" s="33"/>
      <c r="D147" s="145" t="s">
        <v>218</v>
      </c>
      <c r="F147" s="146" t="s">
        <v>956</v>
      </c>
      <c r="I147" s="147"/>
      <c r="L147" s="33"/>
      <c r="M147" s="148"/>
      <c r="T147" s="54"/>
      <c r="AT147" s="18" t="s">
        <v>218</v>
      </c>
      <c r="AU147" s="18" t="s">
        <v>74</v>
      </c>
    </row>
    <row r="148" spans="2:65" s="1" customFormat="1" ht="16.5" customHeight="1">
      <c r="B148" s="33"/>
      <c r="C148" s="132" t="s">
        <v>74</v>
      </c>
      <c r="D148" s="132" t="s">
        <v>212</v>
      </c>
      <c r="E148" s="133" t="s">
        <v>693</v>
      </c>
      <c r="F148" s="134" t="s">
        <v>958</v>
      </c>
      <c r="G148" s="135" t="s">
        <v>959</v>
      </c>
      <c r="H148" s="136">
        <v>17.5</v>
      </c>
      <c r="I148" s="137"/>
      <c r="J148" s="138">
        <f>ROUND(I148*H148,2)</f>
        <v>0</v>
      </c>
      <c r="K148" s="134" t="s">
        <v>19</v>
      </c>
      <c r="L148" s="33"/>
      <c r="M148" s="139" t="s">
        <v>19</v>
      </c>
      <c r="N148" s="140" t="s">
        <v>45</v>
      </c>
      <c r="P148" s="141">
        <f>O148*H148</f>
        <v>0</v>
      </c>
      <c r="Q148" s="141">
        <v>0</v>
      </c>
      <c r="R148" s="141">
        <f>Q148*H148</f>
        <v>0</v>
      </c>
      <c r="S148" s="141">
        <v>0</v>
      </c>
      <c r="T148" s="142">
        <f>S148*H148</f>
        <v>0</v>
      </c>
      <c r="AR148" s="143" t="s">
        <v>112</v>
      </c>
      <c r="AT148" s="143" t="s">
        <v>212</v>
      </c>
      <c r="AU148" s="143" t="s">
        <v>74</v>
      </c>
      <c r="AY148" s="18" t="s">
        <v>208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8" t="s">
        <v>80</v>
      </c>
      <c r="BK148" s="144">
        <f>ROUND(I148*H148,2)</f>
        <v>0</v>
      </c>
      <c r="BL148" s="18" t="s">
        <v>112</v>
      </c>
      <c r="BM148" s="143" t="s">
        <v>594</v>
      </c>
    </row>
    <row r="149" spans="2:47" s="1" customFormat="1" ht="12">
      <c r="B149" s="33"/>
      <c r="D149" s="145" t="s">
        <v>218</v>
      </c>
      <c r="F149" s="146" t="s">
        <v>958</v>
      </c>
      <c r="I149" s="147"/>
      <c r="L149" s="33"/>
      <c r="M149" s="148"/>
      <c r="T149" s="54"/>
      <c r="AT149" s="18" t="s">
        <v>218</v>
      </c>
      <c r="AU149" s="18" t="s">
        <v>74</v>
      </c>
    </row>
    <row r="150" spans="2:65" s="1" customFormat="1" ht="16.5" customHeight="1">
      <c r="B150" s="33"/>
      <c r="C150" s="132" t="s">
        <v>74</v>
      </c>
      <c r="D150" s="132" t="s">
        <v>212</v>
      </c>
      <c r="E150" s="133" t="s">
        <v>960</v>
      </c>
      <c r="F150" s="134" t="s">
        <v>961</v>
      </c>
      <c r="G150" s="135" t="s">
        <v>654</v>
      </c>
      <c r="H150" s="136">
        <v>60.2</v>
      </c>
      <c r="I150" s="137"/>
      <c r="J150" s="138">
        <f>ROUND(I150*H150,2)</f>
        <v>0</v>
      </c>
      <c r="K150" s="134" t="s">
        <v>19</v>
      </c>
      <c r="L150" s="33"/>
      <c r="M150" s="139" t="s">
        <v>19</v>
      </c>
      <c r="N150" s="140" t="s">
        <v>45</v>
      </c>
      <c r="P150" s="141">
        <f>O150*H150</f>
        <v>0</v>
      </c>
      <c r="Q150" s="141">
        <v>0</v>
      </c>
      <c r="R150" s="141">
        <f>Q150*H150</f>
        <v>0</v>
      </c>
      <c r="S150" s="141">
        <v>0</v>
      </c>
      <c r="T150" s="142">
        <f>S150*H150</f>
        <v>0</v>
      </c>
      <c r="AR150" s="143" t="s">
        <v>112</v>
      </c>
      <c r="AT150" s="143" t="s">
        <v>212</v>
      </c>
      <c r="AU150" s="143" t="s">
        <v>74</v>
      </c>
      <c r="AY150" s="18" t="s">
        <v>208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8" t="s">
        <v>80</v>
      </c>
      <c r="BK150" s="144">
        <f>ROUND(I150*H150,2)</f>
        <v>0</v>
      </c>
      <c r="BL150" s="18" t="s">
        <v>112</v>
      </c>
      <c r="BM150" s="143" t="s">
        <v>211</v>
      </c>
    </row>
    <row r="151" spans="2:47" s="1" customFormat="1" ht="12">
      <c r="B151" s="33"/>
      <c r="D151" s="145" t="s">
        <v>218</v>
      </c>
      <c r="F151" s="146" t="s">
        <v>961</v>
      </c>
      <c r="I151" s="147"/>
      <c r="L151" s="33"/>
      <c r="M151" s="148"/>
      <c r="T151" s="54"/>
      <c r="AT151" s="18" t="s">
        <v>218</v>
      </c>
      <c r="AU151" s="18" t="s">
        <v>74</v>
      </c>
    </row>
    <row r="152" spans="2:65" s="1" customFormat="1" ht="16.5" customHeight="1">
      <c r="B152" s="33"/>
      <c r="C152" s="132" t="s">
        <v>74</v>
      </c>
      <c r="D152" s="132" t="s">
        <v>212</v>
      </c>
      <c r="E152" s="133" t="s">
        <v>697</v>
      </c>
      <c r="F152" s="134" t="s">
        <v>701</v>
      </c>
      <c r="G152" s="135" t="s">
        <v>654</v>
      </c>
      <c r="H152" s="136">
        <v>26.6</v>
      </c>
      <c r="I152" s="137"/>
      <c r="J152" s="138">
        <f>ROUND(I152*H152,2)</f>
        <v>0</v>
      </c>
      <c r="K152" s="134" t="s">
        <v>19</v>
      </c>
      <c r="L152" s="33"/>
      <c r="M152" s="139" t="s">
        <v>19</v>
      </c>
      <c r="N152" s="140" t="s">
        <v>45</v>
      </c>
      <c r="P152" s="141">
        <f>O152*H152</f>
        <v>0</v>
      </c>
      <c r="Q152" s="141">
        <v>0</v>
      </c>
      <c r="R152" s="141">
        <f>Q152*H152</f>
        <v>0</v>
      </c>
      <c r="S152" s="141">
        <v>0</v>
      </c>
      <c r="T152" s="142">
        <f>S152*H152</f>
        <v>0</v>
      </c>
      <c r="AR152" s="143" t="s">
        <v>112</v>
      </c>
      <c r="AT152" s="143" t="s">
        <v>212</v>
      </c>
      <c r="AU152" s="143" t="s">
        <v>74</v>
      </c>
      <c r="AY152" s="18" t="s">
        <v>208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8" t="s">
        <v>80</v>
      </c>
      <c r="BK152" s="144">
        <f>ROUND(I152*H152,2)</f>
        <v>0</v>
      </c>
      <c r="BL152" s="18" t="s">
        <v>112</v>
      </c>
      <c r="BM152" s="143" t="s">
        <v>607</v>
      </c>
    </row>
    <row r="153" spans="2:47" s="1" customFormat="1" ht="12">
      <c r="B153" s="33"/>
      <c r="D153" s="145" t="s">
        <v>218</v>
      </c>
      <c r="F153" s="146" t="s">
        <v>701</v>
      </c>
      <c r="I153" s="147"/>
      <c r="L153" s="33"/>
      <c r="M153" s="148"/>
      <c r="T153" s="54"/>
      <c r="AT153" s="18" t="s">
        <v>218</v>
      </c>
      <c r="AU153" s="18" t="s">
        <v>74</v>
      </c>
    </row>
    <row r="154" spans="2:65" s="1" customFormat="1" ht="16.5" customHeight="1">
      <c r="B154" s="33"/>
      <c r="C154" s="132" t="s">
        <v>74</v>
      </c>
      <c r="D154" s="132" t="s">
        <v>212</v>
      </c>
      <c r="E154" s="133" t="s">
        <v>962</v>
      </c>
      <c r="F154" s="134" t="s">
        <v>963</v>
      </c>
      <c r="G154" s="135" t="s">
        <v>654</v>
      </c>
      <c r="H154" s="136">
        <v>5.6</v>
      </c>
      <c r="I154" s="137"/>
      <c r="J154" s="138">
        <f>ROUND(I154*H154,2)</f>
        <v>0</v>
      </c>
      <c r="K154" s="134" t="s">
        <v>19</v>
      </c>
      <c r="L154" s="33"/>
      <c r="M154" s="139" t="s">
        <v>19</v>
      </c>
      <c r="N154" s="140" t="s">
        <v>45</v>
      </c>
      <c r="P154" s="141">
        <f>O154*H154</f>
        <v>0</v>
      </c>
      <c r="Q154" s="141">
        <v>0</v>
      </c>
      <c r="R154" s="141">
        <f>Q154*H154</f>
        <v>0</v>
      </c>
      <c r="S154" s="141">
        <v>0</v>
      </c>
      <c r="T154" s="142">
        <f>S154*H154</f>
        <v>0</v>
      </c>
      <c r="AR154" s="143" t="s">
        <v>112</v>
      </c>
      <c r="AT154" s="143" t="s">
        <v>212</v>
      </c>
      <c r="AU154" s="143" t="s">
        <v>74</v>
      </c>
      <c r="AY154" s="18" t="s">
        <v>208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8" t="s">
        <v>80</v>
      </c>
      <c r="BK154" s="144">
        <f>ROUND(I154*H154,2)</f>
        <v>0</v>
      </c>
      <c r="BL154" s="18" t="s">
        <v>112</v>
      </c>
      <c r="BM154" s="143" t="s">
        <v>964</v>
      </c>
    </row>
    <row r="155" spans="2:47" s="1" customFormat="1" ht="12">
      <c r="B155" s="33"/>
      <c r="D155" s="145" t="s">
        <v>218</v>
      </c>
      <c r="F155" s="146" t="s">
        <v>963</v>
      </c>
      <c r="I155" s="147"/>
      <c r="L155" s="33"/>
      <c r="M155" s="148"/>
      <c r="T155" s="54"/>
      <c r="AT155" s="18" t="s">
        <v>218</v>
      </c>
      <c r="AU155" s="18" t="s">
        <v>74</v>
      </c>
    </row>
    <row r="156" spans="2:65" s="1" customFormat="1" ht="16.5" customHeight="1">
      <c r="B156" s="33"/>
      <c r="C156" s="132" t="s">
        <v>74</v>
      </c>
      <c r="D156" s="132" t="s">
        <v>212</v>
      </c>
      <c r="E156" s="133" t="s">
        <v>700</v>
      </c>
      <c r="F156" s="134" t="s">
        <v>965</v>
      </c>
      <c r="G156" s="135" t="s">
        <v>654</v>
      </c>
      <c r="H156" s="136">
        <v>0.7</v>
      </c>
      <c r="I156" s="137"/>
      <c r="J156" s="138">
        <f>ROUND(I156*H156,2)</f>
        <v>0</v>
      </c>
      <c r="K156" s="134" t="s">
        <v>19</v>
      </c>
      <c r="L156" s="33"/>
      <c r="M156" s="139" t="s">
        <v>19</v>
      </c>
      <c r="N156" s="140" t="s">
        <v>45</v>
      </c>
      <c r="P156" s="141">
        <f>O156*H156</f>
        <v>0</v>
      </c>
      <c r="Q156" s="141">
        <v>0</v>
      </c>
      <c r="R156" s="141">
        <f>Q156*H156</f>
        <v>0</v>
      </c>
      <c r="S156" s="141">
        <v>0</v>
      </c>
      <c r="T156" s="142">
        <f>S156*H156</f>
        <v>0</v>
      </c>
      <c r="AR156" s="143" t="s">
        <v>112</v>
      </c>
      <c r="AT156" s="143" t="s">
        <v>212</v>
      </c>
      <c r="AU156" s="143" t="s">
        <v>74</v>
      </c>
      <c r="AY156" s="18" t="s">
        <v>208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8" t="s">
        <v>80</v>
      </c>
      <c r="BK156" s="144">
        <f>ROUND(I156*H156,2)</f>
        <v>0</v>
      </c>
      <c r="BL156" s="18" t="s">
        <v>112</v>
      </c>
      <c r="BM156" s="143" t="s">
        <v>233</v>
      </c>
    </row>
    <row r="157" spans="2:47" s="1" customFormat="1" ht="12">
      <c r="B157" s="33"/>
      <c r="D157" s="145" t="s">
        <v>218</v>
      </c>
      <c r="F157" s="146" t="s">
        <v>965</v>
      </c>
      <c r="I157" s="147"/>
      <c r="L157" s="33"/>
      <c r="M157" s="148"/>
      <c r="T157" s="54"/>
      <c r="AT157" s="18" t="s">
        <v>218</v>
      </c>
      <c r="AU157" s="18" t="s">
        <v>74</v>
      </c>
    </row>
    <row r="158" spans="2:65" s="1" customFormat="1" ht="16.5" customHeight="1">
      <c r="B158" s="33"/>
      <c r="C158" s="132" t="s">
        <v>74</v>
      </c>
      <c r="D158" s="132" t="s">
        <v>212</v>
      </c>
      <c r="E158" s="133" t="s">
        <v>966</v>
      </c>
      <c r="F158" s="134" t="s">
        <v>967</v>
      </c>
      <c r="G158" s="135" t="s">
        <v>635</v>
      </c>
      <c r="H158" s="136">
        <v>1.4</v>
      </c>
      <c r="I158" s="137"/>
      <c r="J158" s="138">
        <f>ROUND(I158*H158,2)</f>
        <v>0</v>
      </c>
      <c r="K158" s="134" t="s">
        <v>19</v>
      </c>
      <c r="L158" s="33"/>
      <c r="M158" s="139" t="s">
        <v>19</v>
      </c>
      <c r="N158" s="140" t="s">
        <v>45</v>
      </c>
      <c r="P158" s="141">
        <f>O158*H158</f>
        <v>0</v>
      </c>
      <c r="Q158" s="141">
        <v>0</v>
      </c>
      <c r="R158" s="141">
        <f>Q158*H158</f>
        <v>0</v>
      </c>
      <c r="S158" s="141">
        <v>0</v>
      </c>
      <c r="T158" s="142">
        <f>S158*H158</f>
        <v>0</v>
      </c>
      <c r="AR158" s="143" t="s">
        <v>112</v>
      </c>
      <c r="AT158" s="143" t="s">
        <v>212</v>
      </c>
      <c r="AU158" s="143" t="s">
        <v>74</v>
      </c>
      <c r="AY158" s="18" t="s">
        <v>208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8" t="s">
        <v>80</v>
      </c>
      <c r="BK158" s="144">
        <f>ROUND(I158*H158,2)</f>
        <v>0</v>
      </c>
      <c r="BL158" s="18" t="s">
        <v>112</v>
      </c>
      <c r="BM158" s="143" t="s">
        <v>968</v>
      </c>
    </row>
    <row r="159" spans="2:47" s="1" customFormat="1" ht="12">
      <c r="B159" s="33"/>
      <c r="D159" s="145" t="s">
        <v>218</v>
      </c>
      <c r="F159" s="146" t="s">
        <v>967</v>
      </c>
      <c r="I159" s="147"/>
      <c r="L159" s="33"/>
      <c r="M159" s="148"/>
      <c r="T159" s="54"/>
      <c r="AT159" s="18" t="s">
        <v>218</v>
      </c>
      <c r="AU159" s="18" t="s">
        <v>74</v>
      </c>
    </row>
    <row r="160" spans="2:65" s="1" customFormat="1" ht="16.5" customHeight="1">
      <c r="B160" s="33"/>
      <c r="C160" s="132" t="s">
        <v>74</v>
      </c>
      <c r="D160" s="132" t="s">
        <v>212</v>
      </c>
      <c r="E160" s="133" t="s">
        <v>969</v>
      </c>
      <c r="F160" s="134" t="s">
        <v>970</v>
      </c>
      <c r="G160" s="135" t="s">
        <v>654</v>
      </c>
      <c r="H160" s="136">
        <v>0.7</v>
      </c>
      <c r="I160" s="137"/>
      <c r="J160" s="138">
        <f>ROUND(I160*H160,2)</f>
        <v>0</v>
      </c>
      <c r="K160" s="134" t="s">
        <v>19</v>
      </c>
      <c r="L160" s="33"/>
      <c r="M160" s="139" t="s">
        <v>19</v>
      </c>
      <c r="N160" s="140" t="s">
        <v>45</v>
      </c>
      <c r="P160" s="141">
        <f>O160*H160</f>
        <v>0</v>
      </c>
      <c r="Q160" s="141">
        <v>0</v>
      </c>
      <c r="R160" s="141">
        <f>Q160*H160</f>
        <v>0</v>
      </c>
      <c r="S160" s="141">
        <v>0</v>
      </c>
      <c r="T160" s="142">
        <f>S160*H160</f>
        <v>0</v>
      </c>
      <c r="AR160" s="143" t="s">
        <v>112</v>
      </c>
      <c r="AT160" s="143" t="s">
        <v>212</v>
      </c>
      <c r="AU160" s="143" t="s">
        <v>74</v>
      </c>
      <c r="AY160" s="18" t="s">
        <v>208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8" t="s">
        <v>80</v>
      </c>
      <c r="BK160" s="144">
        <f>ROUND(I160*H160,2)</f>
        <v>0</v>
      </c>
      <c r="BL160" s="18" t="s">
        <v>112</v>
      </c>
      <c r="BM160" s="143" t="s">
        <v>971</v>
      </c>
    </row>
    <row r="161" spans="2:47" s="1" customFormat="1" ht="12">
      <c r="B161" s="33"/>
      <c r="D161" s="145" t="s">
        <v>218</v>
      </c>
      <c r="F161" s="146" t="s">
        <v>970</v>
      </c>
      <c r="I161" s="147"/>
      <c r="L161" s="33"/>
      <c r="M161" s="148"/>
      <c r="T161" s="54"/>
      <c r="AT161" s="18" t="s">
        <v>218</v>
      </c>
      <c r="AU161" s="18" t="s">
        <v>74</v>
      </c>
    </row>
    <row r="162" spans="2:47" s="1" customFormat="1" ht="39">
      <c r="B162" s="33"/>
      <c r="D162" s="145" t="s">
        <v>418</v>
      </c>
      <c r="F162" s="181" t="s">
        <v>972</v>
      </c>
      <c r="I162" s="147"/>
      <c r="L162" s="33"/>
      <c r="M162" s="182"/>
      <c r="N162" s="183"/>
      <c r="O162" s="183"/>
      <c r="P162" s="183"/>
      <c r="Q162" s="183"/>
      <c r="R162" s="183"/>
      <c r="S162" s="183"/>
      <c r="T162" s="184"/>
      <c r="AT162" s="18" t="s">
        <v>418</v>
      </c>
      <c r="AU162" s="18" t="s">
        <v>74</v>
      </c>
    </row>
    <row r="163" spans="2:12" s="1" customFormat="1" ht="6.95" customHeight="1">
      <c r="B163" s="42"/>
      <c r="C163" s="43"/>
      <c r="D163" s="43"/>
      <c r="E163" s="43"/>
      <c r="F163" s="43"/>
      <c r="G163" s="43"/>
      <c r="H163" s="43"/>
      <c r="I163" s="43"/>
      <c r="J163" s="43"/>
      <c r="K163" s="43"/>
      <c r="L163" s="33"/>
    </row>
  </sheetData>
  <sheetProtection algorithmName="SHA-512" hashValue="BLxey+DLfo++bm4AiqqA8BbIjrOfVxwVhkYV9XYSNOzhV/HDcAbFmrNKGAMFjfyfMygsbXwiDKpZvQ4FJRooFg==" saltValue="Ay/5bb4YxHwEL/wmixc15nMOjMk2l+0000gbXn0rQOO8fCWmD4B4FuSIfu/gfz155u7n58UCFgWokUNrsVcB8g==" spinCount="100000" sheet="1" objects="1" scenarios="1" formatColumns="0" formatRows="0" autoFilter="0"/>
  <autoFilter ref="C90:K162"/>
  <mergeCells count="15">
    <mergeCell ref="E77:H77"/>
    <mergeCell ref="E81:H81"/>
    <mergeCell ref="E79:H79"/>
    <mergeCell ref="E83:H83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1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116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171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2" t="str">
        <f>'Rekapitulace stavby'!K6</f>
        <v>Přístavba objektu SOŠ a SOU Kladno</v>
      </c>
      <c r="F7" s="333"/>
      <c r="G7" s="333"/>
      <c r="H7" s="333"/>
      <c r="L7" s="21"/>
    </row>
    <row r="8" spans="2:12" ht="12.75">
      <c r="B8" s="21"/>
      <c r="D8" s="28" t="s">
        <v>172</v>
      </c>
      <c r="L8" s="21"/>
    </row>
    <row r="9" spans="2:12" ht="16.5" customHeight="1">
      <c r="B9" s="21"/>
      <c r="E9" s="332" t="s">
        <v>733</v>
      </c>
      <c r="F9" s="310"/>
      <c r="G9" s="310"/>
      <c r="H9" s="310"/>
      <c r="L9" s="21"/>
    </row>
    <row r="10" spans="2:12" ht="12" customHeight="1">
      <c r="B10" s="21"/>
      <c r="D10" s="28" t="s">
        <v>174</v>
      </c>
      <c r="L10" s="21"/>
    </row>
    <row r="11" spans="2:12" s="1" customFormat="1" ht="16.5" customHeight="1">
      <c r="B11" s="33"/>
      <c r="E11" s="319" t="s">
        <v>175</v>
      </c>
      <c r="F11" s="334"/>
      <c r="G11" s="334"/>
      <c r="H11" s="334"/>
      <c r="L11" s="33"/>
    </row>
    <row r="12" spans="2:12" s="1" customFormat="1" ht="12" customHeight="1">
      <c r="B12" s="33"/>
      <c r="D12" s="28" t="s">
        <v>892</v>
      </c>
      <c r="L12" s="33"/>
    </row>
    <row r="13" spans="2:12" s="1" customFormat="1" ht="16.5" customHeight="1">
      <c r="B13" s="33"/>
      <c r="E13" s="311" t="s">
        <v>973</v>
      </c>
      <c r="F13" s="334"/>
      <c r="G13" s="334"/>
      <c r="H13" s="334"/>
      <c r="L13" s="33"/>
    </row>
    <row r="14" spans="2:12" s="1" customFormat="1" ht="12">
      <c r="B14" s="33"/>
      <c r="L14" s="33"/>
    </row>
    <row r="15" spans="2:12" s="1" customFormat="1" ht="12" customHeight="1">
      <c r="B15" s="33"/>
      <c r="D15" s="28" t="s">
        <v>18</v>
      </c>
      <c r="F15" s="26" t="s">
        <v>19</v>
      </c>
      <c r="I15" s="28" t="s">
        <v>20</v>
      </c>
      <c r="J15" s="26" t="s">
        <v>19</v>
      </c>
      <c r="L15" s="33"/>
    </row>
    <row r="16" spans="2:12" s="1" customFormat="1" ht="12" customHeight="1">
      <c r="B16" s="33"/>
      <c r="D16" s="28" t="s">
        <v>21</v>
      </c>
      <c r="F16" s="26" t="s">
        <v>22</v>
      </c>
      <c r="I16" s="28" t="s">
        <v>23</v>
      </c>
      <c r="J16" s="50" t="str">
        <f>'Rekapitulace stavby'!AN8</f>
        <v>19. 9. 2023</v>
      </c>
      <c r="L16" s="33"/>
    </row>
    <row r="17" spans="2:12" s="1" customFormat="1" ht="10.9" customHeight="1">
      <c r="B17" s="33"/>
      <c r="L17" s="33"/>
    </row>
    <row r="18" spans="2:12" s="1" customFormat="1" ht="12" customHeight="1">
      <c r="B18" s="33"/>
      <c r="D18" s="28" t="s">
        <v>25</v>
      </c>
      <c r="I18" s="28" t="s">
        <v>26</v>
      </c>
      <c r="J18" s="26" t="s">
        <v>19</v>
      </c>
      <c r="L18" s="33"/>
    </row>
    <row r="19" spans="2:12" s="1" customFormat="1" ht="18" customHeight="1">
      <c r="B19" s="33"/>
      <c r="E19" s="26" t="s">
        <v>27</v>
      </c>
      <c r="I19" s="28" t="s">
        <v>28</v>
      </c>
      <c r="J19" s="26" t="s">
        <v>19</v>
      </c>
      <c r="L19" s="33"/>
    </row>
    <row r="20" spans="2:12" s="1" customFormat="1" ht="6.95" customHeight="1">
      <c r="B20" s="33"/>
      <c r="L20" s="33"/>
    </row>
    <row r="21" spans="2:12" s="1" customFormat="1" ht="12" customHeight="1">
      <c r="B21" s="33"/>
      <c r="D21" s="28" t="s">
        <v>29</v>
      </c>
      <c r="I21" s="28" t="s">
        <v>26</v>
      </c>
      <c r="J21" s="29" t="str">
        <f>'Rekapitulace stavby'!AN13</f>
        <v>Vyplň údaj</v>
      </c>
      <c r="L21" s="33"/>
    </row>
    <row r="22" spans="2:12" s="1" customFormat="1" ht="18" customHeight="1">
      <c r="B22" s="33"/>
      <c r="E22" s="335" t="str">
        <f>'Rekapitulace stavby'!E14</f>
        <v>Vyplň údaj</v>
      </c>
      <c r="F22" s="324"/>
      <c r="G22" s="324"/>
      <c r="H22" s="324"/>
      <c r="I22" s="28" t="s">
        <v>28</v>
      </c>
      <c r="J22" s="29" t="str">
        <f>'Rekapitulace stavby'!AN14</f>
        <v>Vyplň údaj</v>
      </c>
      <c r="L22" s="33"/>
    </row>
    <row r="23" spans="2:12" s="1" customFormat="1" ht="6.95" customHeight="1">
      <c r="B23" s="33"/>
      <c r="L23" s="33"/>
    </row>
    <row r="24" spans="2:12" s="1" customFormat="1" ht="12" customHeight="1">
      <c r="B24" s="33"/>
      <c r="D24" s="28" t="s">
        <v>31</v>
      </c>
      <c r="I24" s="28" t="s">
        <v>26</v>
      </c>
      <c r="J24" s="26" t="s">
        <v>32</v>
      </c>
      <c r="L24" s="33"/>
    </row>
    <row r="25" spans="2:12" s="1" customFormat="1" ht="18" customHeight="1">
      <c r="B25" s="33"/>
      <c r="E25" s="26" t="s">
        <v>33</v>
      </c>
      <c r="I25" s="28" t="s">
        <v>28</v>
      </c>
      <c r="J25" s="26" t="s">
        <v>34</v>
      </c>
      <c r="L25" s="33"/>
    </row>
    <row r="26" spans="2:12" s="1" customFormat="1" ht="6.95" customHeight="1">
      <c r="B26" s="33"/>
      <c r="L26" s="33"/>
    </row>
    <row r="27" spans="2:12" s="1" customFormat="1" ht="12" customHeight="1">
      <c r="B27" s="33"/>
      <c r="D27" s="28" t="s">
        <v>36</v>
      </c>
      <c r="I27" s="28" t="s">
        <v>26</v>
      </c>
      <c r="J27" s="26" t="s">
        <v>19</v>
      </c>
      <c r="L27" s="33"/>
    </row>
    <row r="28" spans="2:12" s="1" customFormat="1" ht="18" customHeight="1">
      <c r="B28" s="33"/>
      <c r="E28" s="26" t="s">
        <v>37</v>
      </c>
      <c r="I28" s="28" t="s">
        <v>28</v>
      </c>
      <c r="J28" s="26" t="s">
        <v>19</v>
      </c>
      <c r="L28" s="33"/>
    </row>
    <row r="29" spans="2:12" s="1" customFormat="1" ht="6.95" customHeight="1">
      <c r="B29" s="33"/>
      <c r="L29" s="33"/>
    </row>
    <row r="30" spans="2:12" s="1" customFormat="1" ht="12" customHeight="1">
      <c r="B30" s="33"/>
      <c r="D30" s="28" t="s">
        <v>38</v>
      </c>
      <c r="L30" s="33"/>
    </row>
    <row r="31" spans="2:12" s="7" customFormat="1" ht="143.25" customHeight="1">
      <c r="B31" s="92"/>
      <c r="E31" s="328" t="s">
        <v>39</v>
      </c>
      <c r="F31" s="328"/>
      <c r="G31" s="328"/>
      <c r="H31" s="328"/>
      <c r="L31" s="92"/>
    </row>
    <row r="32" spans="2:12" s="1" customFormat="1" ht="6.95" customHeight="1">
      <c r="B32" s="33"/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25.35" customHeight="1">
      <c r="B34" s="33"/>
      <c r="D34" s="93" t="s">
        <v>40</v>
      </c>
      <c r="J34" s="64">
        <f>ROUND(J91,2)</f>
        <v>0</v>
      </c>
      <c r="L34" s="33"/>
    </row>
    <row r="35" spans="2:12" s="1" customFormat="1" ht="6.95" customHeight="1">
      <c r="B35" s="33"/>
      <c r="D35" s="51"/>
      <c r="E35" s="51"/>
      <c r="F35" s="51"/>
      <c r="G35" s="51"/>
      <c r="H35" s="51"/>
      <c r="I35" s="51"/>
      <c r="J35" s="51"/>
      <c r="K35" s="51"/>
      <c r="L35" s="33"/>
    </row>
    <row r="36" spans="2:12" s="1" customFormat="1" ht="14.45" customHeight="1">
      <c r="B36" s="33"/>
      <c r="F36" s="36" t="s">
        <v>42</v>
      </c>
      <c r="I36" s="36" t="s">
        <v>41</v>
      </c>
      <c r="J36" s="36" t="s">
        <v>43</v>
      </c>
      <c r="L36" s="33"/>
    </row>
    <row r="37" spans="2:12" s="1" customFormat="1" ht="14.45" customHeight="1">
      <c r="B37" s="33"/>
      <c r="D37" s="53" t="s">
        <v>44</v>
      </c>
      <c r="E37" s="28" t="s">
        <v>45</v>
      </c>
      <c r="F37" s="83">
        <f>ROUND((SUM(BE91:BE118)),2)</f>
        <v>0</v>
      </c>
      <c r="I37" s="94">
        <v>0.21</v>
      </c>
      <c r="J37" s="83">
        <f>ROUND(((SUM(BE91:BE118))*I37),2)</f>
        <v>0</v>
      </c>
      <c r="L37" s="33"/>
    </row>
    <row r="38" spans="2:12" s="1" customFormat="1" ht="14.45" customHeight="1">
      <c r="B38" s="33"/>
      <c r="E38" s="28" t="s">
        <v>46</v>
      </c>
      <c r="F38" s="83">
        <f>ROUND((SUM(BF91:BF118)),2)</f>
        <v>0</v>
      </c>
      <c r="I38" s="94">
        <v>0.12</v>
      </c>
      <c r="J38" s="83">
        <f>ROUND(((SUM(BF91:BF118))*I38),2)</f>
        <v>0</v>
      </c>
      <c r="L38" s="33"/>
    </row>
    <row r="39" spans="2:12" s="1" customFormat="1" ht="14.45" customHeight="1" hidden="1">
      <c r="B39" s="33"/>
      <c r="E39" s="28" t="s">
        <v>47</v>
      </c>
      <c r="F39" s="83">
        <f>ROUND((SUM(BG91:BG118)),2)</f>
        <v>0</v>
      </c>
      <c r="I39" s="94">
        <v>0.21</v>
      </c>
      <c r="J39" s="83">
        <f>0</f>
        <v>0</v>
      </c>
      <c r="L39" s="33"/>
    </row>
    <row r="40" spans="2:12" s="1" customFormat="1" ht="14.45" customHeight="1" hidden="1">
      <c r="B40" s="33"/>
      <c r="E40" s="28" t="s">
        <v>48</v>
      </c>
      <c r="F40" s="83">
        <f>ROUND((SUM(BH91:BH118)),2)</f>
        <v>0</v>
      </c>
      <c r="I40" s="94">
        <v>0.12</v>
      </c>
      <c r="J40" s="83">
        <f>0</f>
        <v>0</v>
      </c>
      <c r="L40" s="33"/>
    </row>
    <row r="41" spans="2:12" s="1" customFormat="1" ht="14.45" customHeight="1" hidden="1">
      <c r="B41" s="33"/>
      <c r="E41" s="28" t="s">
        <v>49</v>
      </c>
      <c r="F41" s="83">
        <f>ROUND((SUM(BI91:BI118)),2)</f>
        <v>0</v>
      </c>
      <c r="I41" s="94">
        <v>0</v>
      </c>
      <c r="J41" s="83">
        <f>0</f>
        <v>0</v>
      </c>
      <c r="L41" s="33"/>
    </row>
    <row r="42" spans="2:12" s="1" customFormat="1" ht="6.95" customHeight="1">
      <c r="B42" s="33"/>
      <c r="L42" s="33"/>
    </row>
    <row r="43" spans="2:12" s="1" customFormat="1" ht="25.35" customHeight="1">
      <c r="B43" s="33"/>
      <c r="C43" s="95"/>
      <c r="D43" s="96" t="s">
        <v>50</v>
      </c>
      <c r="E43" s="55"/>
      <c r="F43" s="55"/>
      <c r="G43" s="97" t="s">
        <v>51</v>
      </c>
      <c r="H43" s="98" t="s">
        <v>52</v>
      </c>
      <c r="I43" s="55"/>
      <c r="J43" s="99">
        <f>SUM(J34:J41)</f>
        <v>0</v>
      </c>
      <c r="K43" s="100"/>
      <c r="L43" s="33"/>
    </row>
    <row r="44" spans="2:12" s="1" customFormat="1" ht="14.4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3"/>
    </row>
    <row r="48" spans="2:12" s="1" customFormat="1" ht="6.95" customHeight="1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33"/>
    </row>
    <row r="49" spans="2:12" s="1" customFormat="1" ht="24.95" customHeight="1">
      <c r="B49" s="33"/>
      <c r="C49" s="22" t="s">
        <v>178</v>
      </c>
      <c r="L49" s="33"/>
    </row>
    <row r="50" spans="2:12" s="1" customFormat="1" ht="6.95" customHeight="1">
      <c r="B50" s="33"/>
      <c r="L50" s="33"/>
    </row>
    <row r="51" spans="2:12" s="1" customFormat="1" ht="12" customHeight="1">
      <c r="B51" s="33"/>
      <c r="C51" s="28" t="s">
        <v>16</v>
      </c>
      <c r="L51" s="33"/>
    </row>
    <row r="52" spans="2:12" s="1" customFormat="1" ht="16.5" customHeight="1">
      <c r="B52" s="33"/>
      <c r="E52" s="332" t="str">
        <f>E7</f>
        <v>Přístavba objektu SOŠ a SOU Kladno</v>
      </c>
      <c r="F52" s="333"/>
      <c r="G52" s="333"/>
      <c r="H52" s="333"/>
      <c r="L52" s="33"/>
    </row>
    <row r="53" spans="2:12" ht="12" customHeight="1">
      <c r="B53" s="21"/>
      <c r="C53" s="28" t="s">
        <v>172</v>
      </c>
      <c r="L53" s="21"/>
    </row>
    <row r="54" spans="2:12" ht="16.5" customHeight="1">
      <c r="B54" s="21"/>
      <c r="E54" s="332" t="s">
        <v>733</v>
      </c>
      <c r="F54" s="310"/>
      <c r="G54" s="310"/>
      <c r="H54" s="310"/>
      <c r="L54" s="21"/>
    </row>
    <row r="55" spans="2:12" ht="12" customHeight="1">
      <c r="B55" s="21"/>
      <c r="C55" s="28" t="s">
        <v>174</v>
      </c>
      <c r="L55" s="21"/>
    </row>
    <row r="56" spans="2:12" s="1" customFormat="1" ht="16.5" customHeight="1">
      <c r="B56" s="33"/>
      <c r="E56" s="319" t="s">
        <v>175</v>
      </c>
      <c r="F56" s="334"/>
      <c r="G56" s="334"/>
      <c r="H56" s="334"/>
      <c r="L56" s="33"/>
    </row>
    <row r="57" spans="2:12" s="1" customFormat="1" ht="12" customHeight="1">
      <c r="B57" s="33"/>
      <c r="C57" s="28" t="s">
        <v>892</v>
      </c>
      <c r="L57" s="33"/>
    </row>
    <row r="58" spans="2:12" s="1" customFormat="1" ht="16.5" customHeight="1">
      <c r="B58" s="33"/>
      <c r="E58" s="311" t="str">
        <f>E13</f>
        <v xml:space="preserve">CCTV. - Kamerový systém </v>
      </c>
      <c r="F58" s="334"/>
      <c r="G58" s="334"/>
      <c r="H58" s="334"/>
      <c r="L58" s="33"/>
    </row>
    <row r="59" spans="2:12" s="1" customFormat="1" ht="6.95" customHeight="1">
      <c r="B59" s="33"/>
      <c r="L59" s="33"/>
    </row>
    <row r="60" spans="2:12" s="1" customFormat="1" ht="12" customHeight="1">
      <c r="B60" s="33"/>
      <c r="C60" s="28" t="s">
        <v>21</v>
      </c>
      <c r="F60" s="26" t="str">
        <f>F16</f>
        <v>Kladno</v>
      </c>
      <c r="I60" s="28" t="s">
        <v>23</v>
      </c>
      <c r="J60" s="50" t="str">
        <f>IF(J16="","",J16)</f>
        <v>19. 9. 2023</v>
      </c>
      <c r="L60" s="33"/>
    </row>
    <row r="61" spans="2:12" s="1" customFormat="1" ht="6.95" customHeight="1">
      <c r="B61" s="33"/>
      <c r="L61" s="33"/>
    </row>
    <row r="62" spans="2:12" s="1" customFormat="1" ht="40.15" customHeight="1">
      <c r="B62" s="33"/>
      <c r="C62" s="28" t="s">
        <v>25</v>
      </c>
      <c r="F62" s="26" t="str">
        <f>E19</f>
        <v>SOŠ a SOU Kladno, Nám. E. Beneše 2353, Kladno</v>
      </c>
      <c r="I62" s="28" t="s">
        <v>31</v>
      </c>
      <c r="J62" s="31" t="str">
        <f>E25</f>
        <v>Ateliér Civilista s.r.o., Bratronice 241, 273 63</v>
      </c>
      <c r="L62" s="33"/>
    </row>
    <row r="63" spans="2:12" s="1" customFormat="1" ht="15.2" customHeight="1">
      <c r="B63" s="33"/>
      <c r="C63" s="28" t="s">
        <v>29</v>
      </c>
      <c r="F63" s="26" t="str">
        <f>IF(E22="","",E22)</f>
        <v>Vyplň údaj</v>
      </c>
      <c r="I63" s="28" t="s">
        <v>36</v>
      </c>
      <c r="J63" s="31" t="str">
        <f>E28</f>
        <v xml:space="preserve"> </v>
      </c>
      <c r="L63" s="33"/>
    </row>
    <row r="64" spans="2:12" s="1" customFormat="1" ht="10.35" customHeight="1">
      <c r="B64" s="33"/>
      <c r="L64" s="33"/>
    </row>
    <row r="65" spans="2:12" s="1" customFormat="1" ht="29.25" customHeight="1">
      <c r="B65" s="33"/>
      <c r="C65" s="101" t="s">
        <v>179</v>
      </c>
      <c r="D65" s="95"/>
      <c r="E65" s="95"/>
      <c r="F65" s="95"/>
      <c r="G65" s="95"/>
      <c r="H65" s="95"/>
      <c r="I65" s="95"/>
      <c r="J65" s="102" t="s">
        <v>180</v>
      </c>
      <c r="K65" s="95"/>
      <c r="L65" s="33"/>
    </row>
    <row r="66" spans="2:12" s="1" customFormat="1" ht="10.35" customHeight="1">
      <c r="B66" s="33"/>
      <c r="L66" s="33"/>
    </row>
    <row r="67" spans="2:47" s="1" customFormat="1" ht="22.9" customHeight="1">
      <c r="B67" s="33"/>
      <c r="C67" s="103" t="s">
        <v>72</v>
      </c>
      <c r="J67" s="64">
        <f>J91</f>
        <v>0</v>
      </c>
      <c r="L67" s="33"/>
      <c r="AU67" s="18" t="s">
        <v>181</v>
      </c>
    </row>
    <row r="68" spans="2:12" s="1" customFormat="1" ht="21.75" customHeight="1">
      <c r="B68" s="33"/>
      <c r="L68" s="33"/>
    </row>
    <row r="69" spans="2:12" s="1" customFormat="1" ht="6.95" customHeight="1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33"/>
    </row>
    <row r="73" spans="2:12" s="1" customFormat="1" ht="6.95" customHeight="1"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33"/>
    </row>
    <row r="74" spans="2:12" s="1" customFormat="1" ht="24.95" customHeight="1">
      <c r="B74" s="33"/>
      <c r="C74" s="22" t="s">
        <v>193</v>
      </c>
      <c r="L74" s="33"/>
    </row>
    <row r="75" spans="2:12" s="1" customFormat="1" ht="6.95" customHeight="1">
      <c r="B75" s="33"/>
      <c r="L75" s="33"/>
    </row>
    <row r="76" spans="2:12" s="1" customFormat="1" ht="12" customHeight="1">
      <c r="B76" s="33"/>
      <c r="C76" s="28" t="s">
        <v>16</v>
      </c>
      <c r="L76" s="33"/>
    </row>
    <row r="77" spans="2:12" s="1" customFormat="1" ht="16.5" customHeight="1">
      <c r="B77" s="33"/>
      <c r="E77" s="332" t="str">
        <f>E7</f>
        <v>Přístavba objektu SOŠ a SOU Kladno</v>
      </c>
      <c r="F77" s="333"/>
      <c r="G77" s="333"/>
      <c r="H77" s="333"/>
      <c r="L77" s="33"/>
    </row>
    <row r="78" spans="2:12" ht="12" customHeight="1">
      <c r="B78" s="21"/>
      <c r="C78" s="28" t="s">
        <v>172</v>
      </c>
      <c r="L78" s="21"/>
    </row>
    <row r="79" spans="2:12" ht="16.5" customHeight="1">
      <c r="B79" s="21"/>
      <c r="E79" s="332" t="s">
        <v>733</v>
      </c>
      <c r="F79" s="310"/>
      <c r="G79" s="310"/>
      <c r="H79" s="310"/>
      <c r="L79" s="21"/>
    </row>
    <row r="80" spans="2:12" ht="12" customHeight="1">
      <c r="B80" s="21"/>
      <c r="C80" s="28" t="s">
        <v>174</v>
      </c>
      <c r="L80" s="21"/>
    </row>
    <row r="81" spans="2:12" s="1" customFormat="1" ht="16.5" customHeight="1">
      <c r="B81" s="33"/>
      <c r="E81" s="319" t="s">
        <v>175</v>
      </c>
      <c r="F81" s="334"/>
      <c r="G81" s="334"/>
      <c r="H81" s="334"/>
      <c r="L81" s="33"/>
    </row>
    <row r="82" spans="2:12" s="1" customFormat="1" ht="12" customHeight="1">
      <c r="B82" s="33"/>
      <c r="C82" s="28" t="s">
        <v>892</v>
      </c>
      <c r="L82" s="33"/>
    </row>
    <row r="83" spans="2:12" s="1" customFormat="1" ht="16.5" customHeight="1">
      <c r="B83" s="33"/>
      <c r="E83" s="311" t="str">
        <f>E13</f>
        <v xml:space="preserve">CCTV. - Kamerový systém </v>
      </c>
      <c r="F83" s="334"/>
      <c r="G83" s="334"/>
      <c r="H83" s="334"/>
      <c r="L83" s="33"/>
    </row>
    <row r="84" spans="2:12" s="1" customFormat="1" ht="6.95" customHeight="1">
      <c r="B84" s="33"/>
      <c r="L84" s="33"/>
    </row>
    <row r="85" spans="2:12" s="1" customFormat="1" ht="12" customHeight="1">
      <c r="B85" s="33"/>
      <c r="C85" s="28" t="s">
        <v>21</v>
      </c>
      <c r="F85" s="26" t="str">
        <f>F16</f>
        <v>Kladno</v>
      </c>
      <c r="I85" s="28" t="s">
        <v>23</v>
      </c>
      <c r="J85" s="50" t="str">
        <f>IF(J16="","",J16)</f>
        <v>19. 9. 2023</v>
      </c>
      <c r="L85" s="33"/>
    </row>
    <row r="86" spans="2:12" s="1" customFormat="1" ht="6.95" customHeight="1">
      <c r="B86" s="33"/>
      <c r="L86" s="33"/>
    </row>
    <row r="87" spans="2:12" s="1" customFormat="1" ht="40.15" customHeight="1">
      <c r="B87" s="33"/>
      <c r="C87" s="28" t="s">
        <v>25</v>
      </c>
      <c r="F87" s="26" t="str">
        <f>E19</f>
        <v>SOŠ a SOU Kladno, Nám. E. Beneše 2353, Kladno</v>
      </c>
      <c r="I87" s="28" t="s">
        <v>31</v>
      </c>
      <c r="J87" s="31" t="str">
        <f>E25</f>
        <v>Ateliér Civilista s.r.o., Bratronice 241, 273 63</v>
      </c>
      <c r="L87" s="33"/>
    </row>
    <row r="88" spans="2:12" s="1" customFormat="1" ht="15.2" customHeight="1">
      <c r="B88" s="33"/>
      <c r="C88" s="28" t="s">
        <v>29</v>
      </c>
      <c r="F88" s="26" t="str">
        <f>IF(E22="","",E22)</f>
        <v>Vyplň údaj</v>
      </c>
      <c r="I88" s="28" t="s">
        <v>36</v>
      </c>
      <c r="J88" s="31" t="str">
        <f>E28</f>
        <v xml:space="preserve"> </v>
      </c>
      <c r="L88" s="33"/>
    </row>
    <row r="89" spans="2:12" s="1" customFormat="1" ht="10.35" customHeight="1">
      <c r="B89" s="33"/>
      <c r="L89" s="33"/>
    </row>
    <row r="90" spans="2:20" s="10" customFormat="1" ht="29.25" customHeight="1">
      <c r="B90" s="112"/>
      <c r="C90" s="113" t="s">
        <v>194</v>
      </c>
      <c r="D90" s="114" t="s">
        <v>59</v>
      </c>
      <c r="E90" s="114" t="s">
        <v>55</v>
      </c>
      <c r="F90" s="114" t="s">
        <v>56</v>
      </c>
      <c r="G90" s="114" t="s">
        <v>195</v>
      </c>
      <c r="H90" s="114" t="s">
        <v>196</v>
      </c>
      <c r="I90" s="114" t="s">
        <v>197</v>
      </c>
      <c r="J90" s="114" t="s">
        <v>180</v>
      </c>
      <c r="K90" s="115" t="s">
        <v>198</v>
      </c>
      <c r="L90" s="112"/>
      <c r="M90" s="57" t="s">
        <v>19</v>
      </c>
      <c r="N90" s="58" t="s">
        <v>44</v>
      </c>
      <c r="O90" s="58" t="s">
        <v>199</v>
      </c>
      <c r="P90" s="58" t="s">
        <v>200</v>
      </c>
      <c r="Q90" s="58" t="s">
        <v>201</v>
      </c>
      <c r="R90" s="58" t="s">
        <v>202</v>
      </c>
      <c r="S90" s="58" t="s">
        <v>203</v>
      </c>
      <c r="T90" s="59" t="s">
        <v>204</v>
      </c>
    </row>
    <row r="91" spans="2:63" s="1" customFormat="1" ht="22.9" customHeight="1">
      <c r="B91" s="33"/>
      <c r="C91" s="62" t="s">
        <v>205</v>
      </c>
      <c r="J91" s="116">
        <f>BK91</f>
        <v>0</v>
      </c>
      <c r="L91" s="33"/>
      <c r="M91" s="60"/>
      <c r="N91" s="51"/>
      <c r="O91" s="51"/>
      <c r="P91" s="117">
        <f>SUM(P92:P118)</f>
        <v>0</v>
      </c>
      <c r="Q91" s="51"/>
      <c r="R91" s="117">
        <f>SUM(R92:R118)</f>
        <v>0</v>
      </c>
      <c r="S91" s="51"/>
      <c r="T91" s="118">
        <f>SUM(T92:T118)</f>
        <v>0</v>
      </c>
      <c r="AT91" s="18" t="s">
        <v>73</v>
      </c>
      <c r="AU91" s="18" t="s">
        <v>181</v>
      </c>
      <c r="BK91" s="119">
        <f>SUM(BK92:BK118)</f>
        <v>0</v>
      </c>
    </row>
    <row r="92" spans="2:65" s="1" customFormat="1" ht="37.9" customHeight="1">
      <c r="B92" s="33"/>
      <c r="C92" s="132" t="s">
        <v>74</v>
      </c>
      <c r="D92" s="132" t="s">
        <v>212</v>
      </c>
      <c r="E92" s="133" t="s">
        <v>974</v>
      </c>
      <c r="F92" s="134" t="s">
        <v>975</v>
      </c>
      <c r="G92" s="135" t="s">
        <v>654</v>
      </c>
      <c r="H92" s="136">
        <v>5</v>
      </c>
      <c r="I92" s="137"/>
      <c r="J92" s="138">
        <f>ROUND(I92*H92,2)</f>
        <v>0</v>
      </c>
      <c r="K92" s="134" t="s">
        <v>19</v>
      </c>
      <c r="L92" s="33"/>
      <c r="M92" s="139" t="s">
        <v>19</v>
      </c>
      <c r="N92" s="140" t="s">
        <v>45</v>
      </c>
      <c r="P92" s="141">
        <f>O92*H92</f>
        <v>0</v>
      </c>
      <c r="Q92" s="141">
        <v>0</v>
      </c>
      <c r="R92" s="141">
        <f>Q92*H92</f>
        <v>0</v>
      </c>
      <c r="S92" s="141">
        <v>0</v>
      </c>
      <c r="T92" s="142">
        <f>S92*H92</f>
        <v>0</v>
      </c>
      <c r="AR92" s="143" t="s">
        <v>112</v>
      </c>
      <c r="AT92" s="143" t="s">
        <v>212</v>
      </c>
      <c r="AU92" s="143" t="s">
        <v>74</v>
      </c>
      <c r="AY92" s="18" t="s">
        <v>208</v>
      </c>
      <c r="BE92" s="144">
        <f>IF(N92="základní",J92,0)</f>
        <v>0</v>
      </c>
      <c r="BF92" s="144">
        <f>IF(N92="snížená",J92,0)</f>
        <v>0</v>
      </c>
      <c r="BG92" s="144">
        <f>IF(N92="zákl. přenesená",J92,0)</f>
        <v>0</v>
      </c>
      <c r="BH92" s="144">
        <f>IF(N92="sníž. přenesená",J92,0)</f>
        <v>0</v>
      </c>
      <c r="BI92" s="144">
        <f>IF(N92="nulová",J92,0)</f>
        <v>0</v>
      </c>
      <c r="BJ92" s="18" t="s">
        <v>80</v>
      </c>
      <c r="BK92" s="144">
        <f>ROUND(I92*H92,2)</f>
        <v>0</v>
      </c>
      <c r="BL92" s="18" t="s">
        <v>112</v>
      </c>
      <c r="BM92" s="143" t="s">
        <v>82</v>
      </c>
    </row>
    <row r="93" spans="2:47" s="1" customFormat="1" ht="48.75">
      <c r="B93" s="33"/>
      <c r="D93" s="145" t="s">
        <v>218</v>
      </c>
      <c r="F93" s="146" t="s">
        <v>976</v>
      </c>
      <c r="I93" s="147"/>
      <c r="L93" s="33"/>
      <c r="M93" s="148"/>
      <c r="T93" s="54"/>
      <c r="AT93" s="18" t="s">
        <v>218</v>
      </c>
      <c r="AU93" s="18" t="s">
        <v>74</v>
      </c>
    </row>
    <row r="94" spans="2:65" s="1" customFormat="1" ht="44.25" customHeight="1">
      <c r="B94" s="33"/>
      <c r="C94" s="132" t="s">
        <v>74</v>
      </c>
      <c r="D94" s="132" t="s">
        <v>212</v>
      </c>
      <c r="E94" s="133" t="s">
        <v>977</v>
      </c>
      <c r="F94" s="134" t="s">
        <v>978</v>
      </c>
      <c r="G94" s="135" t="s">
        <v>654</v>
      </c>
      <c r="H94" s="136">
        <v>1</v>
      </c>
      <c r="I94" s="137"/>
      <c r="J94" s="138">
        <f>ROUND(I94*H94,2)</f>
        <v>0</v>
      </c>
      <c r="K94" s="134" t="s">
        <v>19</v>
      </c>
      <c r="L94" s="33"/>
      <c r="M94" s="139" t="s">
        <v>19</v>
      </c>
      <c r="N94" s="140" t="s">
        <v>45</v>
      </c>
      <c r="P94" s="141">
        <f>O94*H94</f>
        <v>0</v>
      </c>
      <c r="Q94" s="141">
        <v>0</v>
      </c>
      <c r="R94" s="141">
        <f>Q94*H94</f>
        <v>0</v>
      </c>
      <c r="S94" s="141">
        <v>0</v>
      </c>
      <c r="T94" s="142">
        <f>S94*H94</f>
        <v>0</v>
      </c>
      <c r="AR94" s="143" t="s">
        <v>112</v>
      </c>
      <c r="AT94" s="143" t="s">
        <v>212</v>
      </c>
      <c r="AU94" s="143" t="s">
        <v>74</v>
      </c>
      <c r="AY94" s="18" t="s">
        <v>208</v>
      </c>
      <c r="BE94" s="144">
        <f>IF(N94="základní",J94,0)</f>
        <v>0</v>
      </c>
      <c r="BF94" s="144">
        <f>IF(N94="snížená",J94,0)</f>
        <v>0</v>
      </c>
      <c r="BG94" s="144">
        <f>IF(N94="zákl. přenesená",J94,0)</f>
        <v>0</v>
      </c>
      <c r="BH94" s="144">
        <f>IF(N94="sníž. přenesená",J94,0)</f>
        <v>0</v>
      </c>
      <c r="BI94" s="144">
        <f>IF(N94="nulová",J94,0)</f>
        <v>0</v>
      </c>
      <c r="BJ94" s="18" t="s">
        <v>80</v>
      </c>
      <c r="BK94" s="144">
        <f>ROUND(I94*H94,2)</f>
        <v>0</v>
      </c>
      <c r="BL94" s="18" t="s">
        <v>112</v>
      </c>
      <c r="BM94" s="143" t="s">
        <v>112</v>
      </c>
    </row>
    <row r="95" spans="2:47" s="1" customFormat="1" ht="29.25">
      <c r="B95" s="33"/>
      <c r="D95" s="145" t="s">
        <v>218</v>
      </c>
      <c r="F95" s="146" t="s">
        <v>979</v>
      </c>
      <c r="I95" s="147"/>
      <c r="L95" s="33"/>
      <c r="M95" s="148"/>
      <c r="T95" s="54"/>
      <c r="AT95" s="18" t="s">
        <v>218</v>
      </c>
      <c r="AU95" s="18" t="s">
        <v>74</v>
      </c>
    </row>
    <row r="96" spans="2:65" s="1" customFormat="1" ht="16.5" customHeight="1">
      <c r="B96" s="33"/>
      <c r="C96" s="132" t="s">
        <v>74</v>
      </c>
      <c r="D96" s="132" t="s">
        <v>212</v>
      </c>
      <c r="E96" s="133" t="s">
        <v>652</v>
      </c>
      <c r="F96" s="134" t="s">
        <v>980</v>
      </c>
      <c r="G96" s="135" t="s">
        <v>654</v>
      </c>
      <c r="H96" s="136">
        <v>1</v>
      </c>
      <c r="I96" s="137"/>
      <c r="J96" s="138">
        <f>ROUND(I96*H96,2)</f>
        <v>0</v>
      </c>
      <c r="K96" s="134" t="s">
        <v>19</v>
      </c>
      <c r="L96" s="33"/>
      <c r="M96" s="139" t="s">
        <v>19</v>
      </c>
      <c r="N96" s="140" t="s">
        <v>45</v>
      </c>
      <c r="P96" s="141">
        <f>O96*H96</f>
        <v>0</v>
      </c>
      <c r="Q96" s="141">
        <v>0</v>
      </c>
      <c r="R96" s="141">
        <f>Q96*H96</f>
        <v>0</v>
      </c>
      <c r="S96" s="141">
        <v>0</v>
      </c>
      <c r="T96" s="142">
        <f>S96*H96</f>
        <v>0</v>
      </c>
      <c r="AR96" s="143" t="s">
        <v>112</v>
      </c>
      <c r="AT96" s="143" t="s">
        <v>212</v>
      </c>
      <c r="AU96" s="143" t="s">
        <v>74</v>
      </c>
      <c r="AY96" s="18" t="s">
        <v>208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8" t="s">
        <v>80</v>
      </c>
      <c r="BK96" s="144">
        <f>ROUND(I96*H96,2)</f>
        <v>0</v>
      </c>
      <c r="BL96" s="18" t="s">
        <v>112</v>
      </c>
      <c r="BM96" s="143" t="s">
        <v>209</v>
      </c>
    </row>
    <row r="97" spans="2:47" s="1" customFormat="1" ht="12">
      <c r="B97" s="33"/>
      <c r="D97" s="145" t="s">
        <v>218</v>
      </c>
      <c r="F97" s="146" t="s">
        <v>980</v>
      </c>
      <c r="I97" s="147"/>
      <c r="L97" s="33"/>
      <c r="M97" s="148"/>
      <c r="T97" s="54"/>
      <c r="AT97" s="18" t="s">
        <v>218</v>
      </c>
      <c r="AU97" s="18" t="s">
        <v>74</v>
      </c>
    </row>
    <row r="98" spans="2:65" s="1" customFormat="1" ht="16.5" customHeight="1">
      <c r="B98" s="33"/>
      <c r="C98" s="132" t="s">
        <v>74</v>
      </c>
      <c r="D98" s="132" t="s">
        <v>212</v>
      </c>
      <c r="E98" s="133" t="s">
        <v>703</v>
      </c>
      <c r="F98" s="134" t="s">
        <v>981</v>
      </c>
      <c r="G98" s="135" t="s">
        <v>654</v>
      </c>
      <c r="H98" s="136">
        <v>1</v>
      </c>
      <c r="I98" s="137"/>
      <c r="J98" s="138">
        <f>ROUND(I98*H98,2)</f>
        <v>0</v>
      </c>
      <c r="K98" s="134" t="s">
        <v>19</v>
      </c>
      <c r="L98" s="33"/>
      <c r="M98" s="139" t="s">
        <v>19</v>
      </c>
      <c r="N98" s="140" t="s">
        <v>45</v>
      </c>
      <c r="P98" s="141">
        <f>O98*H98</f>
        <v>0</v>
      </c>
      <c r="Q98" s="141">
        <v>0</v>
      </c>
      <c r="R98" s="141">
        <f>Q98*H98</f>
        <v>0</v>
      </c>
      <c r="S98" s="141">
        <v>0</v>
      </c>
      <c r="T98" s="142">
        <f>S98*H98</f>
        <v>0</v>
      </c>
      <c r="AR98" s="143" t="s">
        <v>112</v>
      </c>
      <c r="AT98" s="143" t="s">
        <v>212</v>
      </c>
      <c r="AU98" s="143" t="s">
        <v>74</v>
      </c>
      <c r="AY98" s="18" t="s">
        <v>208</v>
      </c>
      <c r="BE98" s="144">
        <f>IF(N98="základní",J98,0)</f>
        <v>0</v>
      </c>
      <c r="BF98" s="144">
        <f>IF(N98="snížená",J98,0)</f>
        <v>0</v>
      </c>
      <c r="BG98" s="144">
        <f>IF(N98="zákl. přenesená",J98,0)</f>
        <v>0</v>
      </c>
      <c r="BH98" s="144">
        <f>IF(N98="sníž. přenesená",J98,0)</f>
        <v>0</v>
      </c>
      <c r="BI98" s="144">
        <f>IF(N98="nulová",J98,0)</f>
        <v>0</v>
      </c>
      <c r="BJ98" s="18" t="s">
        <v>80</v>
      </c>
      <c r="BK98" s="144">
        <f>ROUND(I98*H98,2)</f>
        <v>0</v>
      </c>
      <c r="BL98" s="18" t="s">
        <v>112</v>
      </c>
      <c r="BM98" s="143" t="s">
        <v>245</v>
      </c>
    </row>
    <row r="99" spans="2:47" s="1" customFormat="1" ht="12">
      <c r="B99" s="33"/>
      <c r="D99" s="145" t="s">
        <v>218</v>
      </c>
      <c r="F99" s="146" t="s">
        <v>981</v>
      </c>
      <c r="I99" s="147"/>
      <c r="L99" s="33"/>
      <c r="M99" s="148"/>
      <c r="T99" s="54"/>
      <c r="AT99" s="18" t="s">
        <v>218</v>
      </c>
      <c r="AU99" s="18" t="s">
        <v>74</v>
      </c>
    </row>
    <row r="100" spans="2:65" s="1" customFormat="1" ht="16.5" customHeight="1">
      <c r="B100" s="33"/>
      <c r="C100" s="132" t="s">
        <v>74</v>
      </c>
      <c r="D100" s="132" t="s">
        <v>212</v>
      </c>
      <c r="E100" s="133" t="s">
        <v>938</v>
      </c>
      <c r="F100" s="134" t="s">
        <v>939</v>
      </c>
      <c r="G100" s="135" t="s">
        <v>654</v>
      </c>
      <c r="H100" s="136">
        <v>1</v>
      </c>
      <c r="I100" s="137"/>
      <c r="J100" s="138">
        <f>ROUND(I100*H100,2)</f>
        <v>0</v>
      </c>
      <c r="K100" s="134" t="s">
        <v>19</v>
      </c>
      <c r="L100" s="33"/>
      <c r="M100" s="139" t="s">
        <v>19</v>
      </c>
      <c r="N100" s="140" t="s">
        <v>45</v>
      </c>
      <c r="P100" s="141">
        <f>O100*H100</f>
        <v>0</v>
      </c>
      <c r="Q100" s="141">
        <v>0</v>
      </c>
      <c r="R100" s="141">
        <f>Q100*H100</f>
        <v>0</v>
      </c>
      <c r="S100" s="141">
        <v>0</v>
      </c>
      <c r="T100" s="142">
        <f>S100*H100</f>
        <v>0</v>
      </c>
      <c r="AR100" s="143" t="s">
        <v>112</v>
      </c>
      <c r="AT100" s="143" t="s">
        <v>212</v>
      </c>
      <c r="AU100" s="143" t="s">
        <v>74</v>
      </c>
      <c r="AY100" s="18" t="s">
        <v>208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8" t="s">
        <v>80</v>
      </c>
      <c r="BK100" s="144">
        <f>ROUND(I100*H100,2)</f>
        <v>0</v>
      </c>
      <c r="BL100" s="18" t="s">
        <v>112</v>
      </c>
      <c r="BM100" s="143" t="s">
        <v>807</v>
      </c>
    </row>
    <row r="101" spans="2:47" s="1" customFormat="1" ht="12">
      <c r="B101" s="33"/>
      <c r="D101" s="145" t="s">
        <v>218</v>
      </c>
      <c r="F101" s="146" t="s">
        <v>939</v>
      </c>
      <c r="I101" s="147"/>
      <c r="L101" s="33"/>
      <c r="M101" s="148"/>
      <c r="T101" s="54"/>
      <c r="AT101" s="18" t="s">
        <v>218</v>
      </c>
      <c r="AU101" s="18" t="s">
        <v>74</v>
      </c>
    </row>
    <row r="102" spans="2:65" s="1" customFormat="1" ht="16.5" customHeight="1">
      <c r="B102" s="33"/>
      <c r="C102" s="132" t="s">
        <v>74</v>
      </c>
      <c r="D102" s="132" t="s">
        <v>212</v>
      </c>
      <c r="E102" s="133" t="s">
        <v>982</v>
      </c>
      <c r="F102" s="134" t="s">
        <v>983</v>
      </c>
      <c r="G102" s="135" t="s">
        <v>654</v>
      </c>
      <c r="H102" s="136">
        <v>5</v>
      </c>
      <c r="I102" s="137"/>
      <c r="J102" s="138">
        <f>ROUND(I102*H102,2)</f>
        <v>0</v>
      </c>
      <c r="K102" s="134" t="s">
        <v>19</v>
      </c>
      <c r="L102" s="33"/>
      <c r="M102" s="139" t="s">
        <v>19</v>
      </c>
      <c r="N102" s="140" t="s">
        <v>45</v>
      </c>
      <c r="P102" s="141">
        <f>O102*H102</f>
        <v>0</v>
      </c>
      <c r="Q102" s="141">
        <v>0</v>
      </c>
      <c r="R102" s="141">
        <f>Q102*H102</f>
        <v>0</v>
      </c>
      <c r="S102" s="141">
        <v>0</v>
      </c>
      <c r="T102" s="142">
        <f>S102*H102</f>
        <v>0</v>
      </c>
      <c r="AR102" s="143" t="s">
        <v>112</v>
      </c>
      <c r="AT102" s="143" t="s">
        <v>212</v>
      </c>
      <c r="AU102" s="143" t="s">
        <v>74</v>
      </c>
      <c r="AY102" s="18" t="s">
        <v>208</v>
      </c>
      <c r="BE102" s="144">
        <f>IF(N102="základní",J102,0)</f>
        <v>0</v>
      </c>
      <c r="BF102" s="144">
        <f>IF(N102="snížená",J102,0)</f>
        <v>0</v>
      </c>
      <c r="BG102" s="144">
        <f>IF(N102="zákl. přenesená",J102,0)</f>
        <v>0</v>
      </c>
      <c r="BH102" s="144">
        <f>IF(N102="sníž. přenesená",J102,0)</f>
        <v>0</v>
      </c>
      <c r="BI102" s="144">
        <f>IF(N102="nulová",J102,0)</f>
        <v>0</v>
      </c>
      <c r="BJ102" s="18" t="s">
        <v>80</v>
      </c>
      <c r="BK102" s="144">
        <f>ROUND(I102*H102,2)</f>
        <v>0</v>
      </c>
      <c r="BL102" s="18" t="s">
        <v>112</v>
      </c>
      <c r="BM102" s="143" t="s">
        <v>8</v>
      </c>
    </row>
    <row r="103" spans="2:47" s="1" customFormat="1" ht="12">
      <c r="B103" s="33"/>
      <c r="D103" s="145" t="s">
        <v>218</v>
      </c>
      <c r="F103" s="146" t="s">
        <v>983</v>
      </c>
      <c r="I103" s="147"/>
      <c r="L103" s="33"/>
      <c r="M103" s="148"/>
      <c r="T103" s="54"/>
      <c r="AT103" s="18" t="s">
        <v>218</v>
      </c>
      <c r="AU103" s="18" t="s">
        <v>74</v>
      </c>
    </row>
    <row r="104" spans="2:65" s="1" customFormat="1" ht="16.5" customHeight="1">
      <c r="B104" s="33"/>
      <c r="C104" s="132" t="s">
        <v>74</v>
      </c>
      <c r="D104" s="132" t="s">
        <v>212</v>
      </c>
      <c r="E104" s="133" t="s">
        <v>647</v>
      </c>
      <c r="F104" s="134" t="s">
        <v>914</v>
      </c>
      <c r="G104" s="135" t="s">
        <v>236</v>
      </c>
      <c r="H104" s="136">
        <v>125</v>
      </c>
      <c r="I104" s="137"/>
      <c r="J104" s="138">
        <f>ROUND(I104*H104,2)</f>
        <v>0</v>
      </c>
      <c r="K104" s="134" t="s">
        <v>19</v>
      </c>
      <c r="L104" s="33"/>
      <c r="M104" s="139" t="s">
        <v>19</v>
      </c>
      <c r="N104" s="140" t="s">
        <v>45</v>
      </c>
      <c r="P104" s="141">
        <f>O104*H104</f>
        <v>0</v>
      </c>
      <c r="Q104" s="141">
        <v>0</v>
      </c>
      <c r="R104" s="141">
        <f>Q104*H104</f>
        <v>0</v>
      </c>
      <c r="S104" s="141">
        <v>0</v>
      </c>
      <c r="T104" s="142">
        <f>S104*H104</f>
        <v>0</v>
      </c>
      <c r="AR104" s="143" t="s">
        <v>112</v>
      </c>
      <c r="AT104" s="143" t="s">
        <v>212</v>
      </c>
      <c r="AU104" s="143" t="s">
        <v>74</v>
      </c>
      <c r="AY104" s="18" t="s">
        <v>208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8" t="s">
        <v>80</v>
      </c>
      <c r="BK104" s="144">
        <f>ROUND(I104*H104,2)</f>
        <v>0</v>
      </c>
      <c r="BL104" s="18" t="s">
        <v>112</v>
      </c>
      <c r="BM104" s="143" t="s">
        <v>837</v>
      </c>
    </row>
    <row r="105" spans="2:47" s="1" customFormat="1" ht="12">
      <c r="B105" s="33"/>
      <c r="D105" s="145" t="s">
        <v>218</v>
      </c>
      <c r="F105" s="146" t="s">
        <v>914</v>
      </c>
      <c r="I105" s="147"/>
      <c r="L105" s="33"/>
      <c r="M105" s="148"/>
      <c r="T105" s="54"/>
      <c r="AT105" s="18" t="s">
        <v>218</v>
      </c>
      <c r="AU105" s="18" t="s">
        <v>74</v>
      </c>
    </row>
    <row r="106" spans="2:65" s="1" customFormat="1" ht="16.5" customHeight="1">
      <c r="B106" s="33"/>
      <c r="C106" s="132" t="s">
        <v>74</v>
      </c>
      <c r="D106" s="132" t="s">
        <v>212</v>
      </c>
      <c r="E106" s="133" t="s">
        <v>984</v>
      </c>
      <c r="F106" s="134" t="s">
        <v>985</v>
      </c>
      <c r="G106" s="135" t="s">
        <v>654</v>
      </c>
      <c r="H106" s="136">
        <v>5</v>
      </c>
      <c r="I106" s="137"/>
      <c r="J106" s="138">
        <f>ROUND(I106*H106,2)</f>
        <v>0</v>
      </c>
      <c r="K106" s="134" t="s">
        <v>19</v>
      </c>
      <c r="L106" s="33"/>
      <c r="M106" s="139" t="s">
        <v>19</v>
      </c>
      <c r="N106" s="140" t="s">
        <v>45</v>
      </c>
      <c r="P106" s="141">
        <f>O106*H106</f>
        <v>0</v>
      </c>
      <c r="Q106" s="141">
        <v>0</v>
      </c>
      <c r="R106" s="141">
        <f>Q106*H106</f>
        <v>0</v>
      </c>
      <c r="S106" s="141">
        <v>0</v>
      </c>
      <c r="T106" s="142">
        <f>S106*H106</f>
        <v>0</v>
      </c>
      <c r="AR106" s="143" t="s">
        <v>112</v>
      </c>
      <c r="AT106" s="143" t="s">
        <v>212</v>
      </c>
      <c r="AU106" s="143" t="s">
        <v>74</v>
      </c>
      <c r="AY106" s="18" t="s">
        <v>208</v>
      </c>
      <c r="BE106" s="144">
        <f>IF(N106="základní",J106,0)</f>
        <v>0</v>
      </c>
      <c r="BF106" s="144">
        <f>IF(N106="snížená",J106,0)</f>
        <v>0</v>
      </c>
      <c r="BG106" s="144">
        <f>IF(N106="zákl. přenesená",J106,0)</f>
        <v>0</v>
      </c>
      <c r="BH106" s="144">
        <f>IF(N106="sníž. přenesená",J106,0)</f>
        <v>0</v>
      </c>
      <c r="BI106" s="144">
        <f>IF(N106="nulová",J106,0)</f>
        <v>0</v>
      </c>
      <c r="BJ106" s="18" t="s">
        <v>80</v>
      </c>
      <c r="BK106" s="144">
        <f>ROUND(I106*H106,2)</f>
        <v>0</v>
      </c>
      <c r="BL106" s="18" t="s">
        <v>112</v>
      </c>
      <c r="BM106" s="143" t="s">
        <v>297</v>
      </c>
    </row>
    <row r="107" spans="2:47" s="1" customFormat="1" ht="12">
      <c r="B107" s="33"/>
      <c r="D107" s="145" t="s">
        <v>218</v>
      </c>
      <c r="F107" s="146" t="s">
        <v>985</v>
      </c>
      <c r="I107" s="147"/>
      <c r="L107" s="33"/>
      <c r="M107" s="148"/>
      <c r="T107" s="54"/>
      <c r="AT107" s="18" t="s">
        <v>218</v>
      </c>
      <c r="AU107" s="18" t="s">
        <v>74</v>
      </c>
    </row>
    <row r="108" spans="2:65" s="1" customFormat="1" ht="16.5" customHeight="1">
      <c r="B108" s="33"/>
      <c r="C108" s="132" t="s">
        <v>74</v>
      </c>
      <c r="D108" s="132" t="s">
        <v>212</v>
      </c>
      <c r="E108" s="133" t="s">
        <v>706</v>
      </c>
      <c r="F108" s="134" t="s">
        <v>986</v>
      </c>
      <c r="G108" s="135" t="s">
        <v>654</v>
      </c>
      <c r="H108" s="136">
        <v>5</v>
      </c>
      <c r="I108" s="137"/>
      <c r="J108" s="138">
        <f>ROUND(I108*H108,2)</f>
        <v>0</v>
      </c>
      <c r="K108" s="134" t="s">
        <v>19</v>
      </c>
      <c r="L108" s="33"/>
      <c r="M108" s="139" t="s">
        <v>19</v>
      </c>
      <c r="N108" s="140" t="s">
        <v>45</v>
      </c>
      <c r="P108" s="141">
        <f>O108*H108</f>
        <v>0</v>
      </c>
      <c r="Q108" s="141">
        <v>0</v>
      </c>
      <c r="R108" s="141">
        <f>Q108*H108</f>
        <v>0</v>
      </c>
      <c r="S108" s="141">
        <v>0</v>
      </c>
      <c r="T108" s="142">
        <f>S108*H108</f>
        <v>0</v>
      </c>
      <c r="AR108" s="143" t="s">
        <v>112</v>
      </c>
      <c r="AT108" s="143" t="s">
        <v>212</v>
      </c>
      <c r="AU108" s="143" t="s">
        <v>74</v>
      </c>
      <c r="AY108" s="18" t="s">
        <v>208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8" t="s">
        <v>80</v>
      </c>
      <c r="BK108" s="144">
        <f>ROUND(I108*H108,2)</f>
        <v>0</v>
      </c>
      <c r="BL108" s="18" t="s">
        <v>112</v>
      </c>
      <c r="BM108" s="143" t="s">
        <v>913</v>
      </c>
    </row>
    <row r="109" spans="2:47" s="1" customFormat="1" ht="12">
      <c r="B109" s="33"/>
      <c r="D109" s="145" t="s">
        <v>218</v>
      </c>
      <c r="F109" s="146" t="s">
        <v>986</v>
      </c>
      <c r="I109" s="147"/>
      <c r="L109" s="33"/>
      <c r="M109" s="148"/>
      <c r="T109" s="54"/>
      <c r="AT109" s="18" t="s">
        <v>218</v>
      </c>
      <c r="AU109" s="18" t="s">
        <v>74</v>
      </c>
    </row>
    <row r="110" spans="2:65" s="1" customFormat="1" ht="33" customHeight="1">
      <c r="B110" s="33"/>
      <c r="C110" s="132" t="s">
        <v>74</v>
      </c>
      <c r="D110" s="132" t="s">
        <v>212</v>
      </c>
      <c r="E110" s="133" t="s">
        <v>987</v>
      </c>
      <c r="F110" s="134" t="s">
        <v>988</v>
      </c>
      <c r="G110" s="135" t="s">
        <v>635</v>
      </c>
      <c r="H110" s="136">
        <v>5</v>
      </c>
      <c r="I110" s="137"/>
      <c r="J110" s="138">
        <f>ROUND(I110*H110,2)</f>
        <v>0</v>
      </c>
      <c r="K110" s="134" t="s">
        <v>19</v>
      </c>
      <c r="L110" s="33"/>
      <c r="M110" s="139" t="s">
        <v>19</v>
      </c>
      <c r="N110" s="140" t="s">
        <v>45</v>
      </c>
      <c r="P110" s="141">
        <f>O110*H110</f>
        <v>0</v>
      </c>
      <c r="Q110" s="141">
        <v>0</v>
      </c>
      <c r="R110" s="141">
        <f>Q110*H110</f>
        <v>0</v>
      </c>
      <c r="S110" s="141">
        <v>0</v>
      </c>
      <c r="T110" s="142">
        <f>S110*H110</f>
        <v>0</v>
      </c>
      <c r="AR110" s="143" t="s">
        <v>112</v>
      </c>
      <c r="AT110" s="143" t="s">
        <v>212</v>
      </c>
      <c r="AU110" s="143" t="s">
        <v>74</v>
      </c>
      <c r="AY110" s="18" t="s">
        <v>208</v>
      </c>
      <c r="BE110" s="144">
        <f>IF(N110="základní",J110,0)</f>
        <v>0</v>
      </c>
      <c r="BF110" s="144">
        <f>IF(N110="snížená",J110,0)</f>
        <v>0</v>
      </c>
      <c r="BG110" s="144">
        <f>IF(N110="zákl. přenesená",J110,0)</f>
        <v>0</v>
      </c>
      <c r="BH110" s="144">
        <f>IF(N110="sníž. přenesená",J110,0)</f>
        <v>0</v>
      </c>
      <c r="BI110" s="144">
        <f>IF(N110="nulová",J110,0)</f>
        <v>0</v>
      </c>
      <c r="BJ110" s="18" t="s">
        <v>80</v>
      </c>
      <c r="BK110" s="144">
        <f>ROUND(I110*H110,2)</f>
        <v>0</v>
      </c>
      <c r="BL110" s="18" t="s">
        <v>112</v>
      </c>
      <c r="BM110" s="143" t="s">
        <v>649</v>
      </c>
    </row>
    <row r="111" spans="2:47" s="1" customFormat="1" ht="19.5">
      <c r="B111" s="33"/>
      <c r="D111" s="145" t="s">
        <v>218</v>
      </c>
      <c r="F111" s="146" t="s">
        <v>988</v>
      </c>
      <c r="I111" s="147"/>
      <c r="L111" s="33"/>
      <c r="M111" s="148"/>
      <c r="T111" s="54"/>
      <c r="AT111" s="18" t="s">
        <v>218</v>
      </c>
      <c r="AU111" s="18" t="s">
        <v>74</v>
      </c>
    </row>
    <row r="112" spans="2:65" s="1" customFormat="1" ht="16.5" customHeight="1">
      <c r="B112" s="33"/>
      <c r="C112" s="132" t="s">
        <v>74</v>
      </c>
      <c r="D112" s="132" t="s">
        <v>212</v>
      </c>
      <c r="E112" s="133" t="s">
        <v>989</v>
      </c>
      <c r="F112" s="134" t="s">
        <v>990</v>
      </c>
      <c r="G112" s="135" t="s">
        <v>654</v>
      </c>
      <c r="H112" s="136">
        <v>7</v>
      </c>
      <c r="I112" s="137"/>
      <c r="J112" s="138">
        <f>ROUND(I112*H112,2)</f>
        <v>0</v>
      </c>
      <c r="K112" s="134" t="s">
        <v>19</v>
      </c>
      <c r="L112" s="33"/>
      <c r="M112" s="139" t="s">
        <v>19</v>
      </c>
      <c r="N112" s="140" t="s">
        <v>45</v>
      </c>
      <c r="P112" s="141">
        <f>O112*H112</f>
        <v>0</v>
      </c>
      <c r="Q112" s="141">
        <v>0</v>
      </c>
      <c r="R112" s="141">
        <f>Q112*H112</f>
        <v>0</v>
      </c>
      <c r="S112" s="141">
        <v>0</v>
      </c>
      <c r="T112" s="142">
        <f>S112*H112</f>
        <v>0</v>
      </c>
      <c r="AR112" s="143" t="s">
        <v>112</v>
      </c>
      <c r="AT112" s="143" t="s">
        <v>212</v>
      </c>
      <c r="AU112" s="143" t="s">
        <v>74</v>
      </c>
      <c r="AY112" s="18" t="s">
        <v>208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8" t="s">
        <v>80</v>
      </c>
      <c r="BK112" s="144">
        <f>ROUND(I112*H112,2)</f>
        <v>0</v>
      </c>
      <c r="BL112" s="18" t="s">
        <v>112</v>
      </c>
      <c r="BM112" s="143" t="s">
        <v>533</v>
      </c>
    </row>
    <row r="113" spans="2:47" s="1" customFormat="1" ht="12">
      <c r="B113" s="33"/>
      <c r="D113" s="145" t="s">
        <v>218</v>
      </c>
      <c r="F113" s="146" t="s">
        <v>990</v>
      </c>
      <c r="I113" s="147"/>
      <c r="L113" s="33"/>
      <c r="M113" s="148"/>
      <c r="T113" s="54"/>
      <c r="AT113" s="18" t="s">
        <v>218</v>
      </c>
      <c r="AU113" s="18" t="s">
        <v>74</v>
      </c>
    </row>
    <row r="114" spans="2:65" s="1" customFormat="1" ht="37.9" customHeight="1">
      <c r="B114" s="33"/>
      <c r="C114" s="132" t="s">
        <v>74</v>
      </c>
      <c r="D114" s="132" t="s">
        <v>212</v>
      </c>
      <c r="E114" s="133" t="s">
        <v>991</v>
      </c>
      <c r="F114" s="134" t="s">
        <v>992</v>
      </c>
      <c r="G114" s="135" t="s">
        <v>654</v>
      </c>
      <c r="H114" s="136">
        <v>1</v>
      </c>
      <c r="I114" s="137"/>
      <c r="J114" s="138">
        <f>ROUND(I114*H114,2)</f>
        <v>0</v>
      </c>
      <c r="K114" s="134" t="s">
        <v>19</v>
      </c>
      <c r="L114" s="33"/>
      <c r="M114" s="139" t="s">
        <v>19</v>
      </c>
      <c r="N114" s="140" t="s">
        <v>45</v>
      </c>
      <c r="P114" s="141">
        <f>O114*H114</f>
        <v>0</v>
      </c>
      <c r="Q114" s="141">
        <v>0</v>
      </c>
      <c r="R114" s="141">
        <f>Q114*H114</f>
        <v>0</v>
      </c>
      <c r="S114" s="141">
        <v>0</v>
      </c>
      <c r="T114" s="142">
        <f>S114*H114</f>
        <v>0</v>
      </c>
      <c r="AR114" s="143" t="s">
        <v>112</v>
      </c>
      <c r="AT114" s="143" t="s">
        <v>212</v>
      </c>
      <c r="AU114" s="143" t="s">
        <v>74</v>
      </c>
      <c r="AY114" s="18" t="s">
        <v>208</v>
      </c>
      <c r="BE114" s="144">
        <f>IF(N114="základní",J114,0)</f>
        <v>0</v>
      </c>
      <c r="BF114" s="144">
        <f>IF(N114="snížená",J114,0)</f>
        <v>0</v>
      </c>
      <c r="BG114" s="144">
        <f>IF(N114="zákl. přenesená",J114,0)</f>
        <v>0</v>
      </c>
      <c r="BH114" s="144">
        <f>IF(N114="sníž. přenesená",J114,0)</f>
        <v>0</v>
      </c>
      <c r="BI114" s="144">
        <f>IF(N114="nulová",J114,0)</f>
        <v>0</v>
      </c>
      <c r="BJ114" s="18" t="s">
        <v>80</v>
      </c>
      <c r="BK114" s="144">
        <f>ROUND(I114*H114,2)</f>
        <v>0</v>
      </c>
      <c r="BL114" s="18" t="s">
        <v>112</v>
      </c>
      <c r="BM114" s="143" t="s">
        <v>919</v>
      </c>
    </row>
    <row r="115" spans="2:47" s="1" customFormat="1" ht="39">
      <c r="B115" s="33"/>
      <c r="D115" s="145" t="s">
        <v>218</v>
      </c>
      <c r="F115" s="146" t="s">
        <v>993</v>
      </c>
      <c r="I115" s="147"/>
      <c r="L115" s="33"/>
      <c r="M115" s="148"/>
      <c r="T115" s="54"/>
      <c r="AT115" s="18" t="s">
        <v>218</v>
      </c>
      <c r="AU115" s="18" t="s">
        <v>74</v>
      </c>
    </row>
    <row r="116" spans="2:65" s="1" customFormat="1" ht="16.5" customHeight="1">
      <c r="B116" s="33"/>
      <c r="C116" s="132" t="s">
        <v>74</v>
      </c>
      <c r="D116" s="132" t="s">
        <v>212</v>
      </c>
      <c r="E116" s="133" t="s">
        <v>994</v>
      </c>
      <c r="F116" s="134" t="s">
        <v>995</v>
      </c>
      <c r="G116" s="135" t="s">
        <v>654</v>
      </c>
      <c r="H116" s="136">
        <v>1</v>
      </c>
      <c r="I116" s="137"/>
      <c r="J116" s="138">
        <f>ROUND(I116*H116,2)</f>
        <v>0</v>
      </c>
      <c r="K116" s="134" t="s">
        <v>19</v>
      </c>
      <c r="L116" s="33"/>
      <c r="M116" s="139" t="s">
        <v>19</v>
      </c>
      <c r="N116" s="140" t="s">
        <v>45</v>
      </c>
      <c r="P116" s="141">
        <f>O116*H116</f>
        <v>0</v>
      </c>
      <c r="Q116" s="141">
        <v>0</v>
      </c>
      <c r="R116" s="141">
        <f>Q116*H116</f>
        <v>0</v>
      </c>
      <c r="S116" s="141">
        <v>0</v>
      </c>
      <c r="T116" s="142">
        <f>S116*H116</f>
        <v>0</v>
      </c>
      <c r="AR116" s="143" t="s">
        <v>112</v>
      </c>
      <c r="AT116" s="143" t="s">
        <v>212</v>
      </c>
      <c r="AU116" s="143" t="s">
        <v>74</v>
      </c>
      <c r="AY116" s="18" t="s">
        <v>208</v>
      </c>
      <c r="BE116" s="144">
        <f>IF(N116="základní",J116,0)</f>
        <v>0</v>
      </c>
      <c r="BF116" s="144">
        <f>IF(N116="snížená",J116,0)</f>
        <v>0</v>
      </c>
      <c r="BG116" s="144">
        <f>IF(N116="zákl. přenesená",J116,0)</f>
        <v>0</v>
      </c>
      <c r="BH116" s="144">
        <f>IF(N116="sníž. přenesená",J116,0)</f>
        <v>0</v>
      </c>
      <c r="BI116" s="144">
        <f>IF(N116="nulová",J116,0)</f>
        <v>0</v>
      </c>
      <c r="BJ116" s="18" t="s">
        <v>80</v>
      </c>
      <c r="BK116" s="144">
        <f>ROUND(I116*H116,2)</f>
        <v>0</v>
      </c>
      <c r="BL116" s="18" t="s">
        <v>112</v>
      </c>
      <c r="BM116" s="143" t="s">
        <v>921</v>
      </c>
    </row>
    <row r="117" spans="2:47" s="1" customFormat="1" ht="12">
      <c r="B117" s="33"/>
      <c r="D117" s="145" t="s">
        <v>218</v>
      </c>
      <c r="F117" s="146" t="s">
        <v>995</v>
      </c>
      <c r="I117" s="147"/>
      <c r="L117" s="33"/>
      <c r="M117" s="148"/>
      <c r="T117" s="54"/>
      <c r="AT117" s="18" t="s">
        <v>218</v>
      </c>
      <c r="AU117" s="18" t="s">
        <v>74</v>
      </c>
    </row>
    <row r="118" spans="2:47" s="1" customFormat="1" ht="39">
      <c r="B118" s="33"/>
      <c r="D118" s="145" t="s">
        <v>418</v>
      </c>
      <c r="F118" s="181" t="s">
        <v>972</v>
      </c>
      <c r="I118" s="147"/>
      <c r="L118" s="33"/>
      <c r="M118" s="182"/>
      <c r="N118" s="183"/>
      <c r="O118" s="183"/>
      <c r="P118" s="183"/>
      <c r="Q118" s="183"/>
      <c r="R118" s="183"/>
      <c r="S118" s="183"/>
      <c r="T118" s="184"/>
      <c r="AT118" s="18" t="s">
        <v>418</v>
      </c>
      <c r="AU118" s="18" t="s">
        <v>74</v>
      </c>
    </row>
    <row r="119" spans="2:12" s="1" customFormat="1" ht="6.95" customHeight="1">
      <c r="B119" s="42"/>
      <c r="C119" s="43"/>
      <c r="D119" s="43"/>
      <c r="E119" s="43"/>
      <c r="F119" s="43"/>
      <c r="G119" s="43"/>
      <c r="H119" s="43"/>
      <c r="I119" s="43"/>
      <c r="J119" s="43"/>
      <c r="K119" s="43"/>
      <c r="L119" s="33"/>
    </row>
  </sheetData>
  <sheetProtection algorithmName="SHA-512" hashValue="QMuE4QFJf46VNnLr8RVcyEFWmiXdfGihOxVoFPdXIaA16z82y8MjTW8d79DG0iPdDBtb75qCo8sQxFRAIZSL9w==" saltValue="4Mcqd6E+Wmc7vGkdK0T3tgiwpluNB5pYuXtSCmvRLMUpmIeVw2kfWb55ps8nUJ49xoolcYXvTZe6vTm2KDTalw==" spinCount="100000" sheet="1" objects="1" scenarios="1" formatColumns="0" formatRows="0" autoFilter="0"/>
  <autoFilter ref="C90:K118"/>
  <mergeCells count="15">
    <mergeCell ref="E77:H77"/>
    <mergeCell ref="E81:H81"/>
    <mergeCell ref="E79:H79"/>
    <mergeCell ref="E83:H83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LAPTOP-7V5AD3BR\klima</dc:creator>
  <cp:keywords/>
  <dc:description/>
  <cp:lastModifiedBy>Jiří Tesař</cp:lastModifiedBy>
  <dcterms:created xsi:type="dcterms:W3CDTF">2024-02-20T19:31:13Z</dcterms:created>
  <dcterms:modified xsi:type="dcterms:W3CDTF">2024-02-21T11:45:25Z</dcterms:modified>
  <cp:category/>
  <cp:version/>
  <cp:contentType/>
  <cp:contentStatus/>
</cp:coreProperties>
</file>