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ksus\dataii\Verejne\PROVOZNÍ ÚSEK\Opravy 2024\Benešov\CMS Sedlec-Prčice\II-121 Sedlec průtah\"/>
    </mc:Choice>
  </mc:AlternateContent>
  <xr:revisionPtr revIDLastSave="0" documentId="13_ncr:1_{58E86B27-8680-4255-BF29-AC85C99B6F64}" xr6:coauthVersionLast="47" xr6:coauthVersionMax="47" xr10:uidLastSave="{00000000-0000-0000-0000-000000000000}"/>
  <bookViews>
    <workbookView xWindow="28680" yWindow="1530" windowWidth="29040" windowHeight="15840" firstSheet="1" activeTab="2" xr2:uid="{00000000-000D-0000-FFFF-FFFF00000000}"/>
  </bookViews>
  <sheets>
    <sheet name="Rekapitulace stavby" sheetId="1" state="veryHidden" r:id="rId1"/>
    <sheet name="Krycí list rozpočtu" sheetId="3" r:id="rId2"/>
    <sheet name="II-121 Sedlec průtah neoceněný" sheetId="2" r:id="rId3"/>
  </sheets>
  <definedNames>
    <definedName name="_xlnm._FilterDatabase" localSheetId="2" hidden="1">'II-121 Sedlec průtah neoceněný'!$C$122:$K$212</definedName>
    <definedName name="_xlnm.Print_Titles" localSheetId="2">'II-121 Sedlec průtah neoceněný'!$122:$122</definedName>
    <definedName name="_xlnm.Print_Titles" localSheetId="0">'Rekapitulace stavby'!$92:$92</definedName>
    <definedName name="_xlnm.Print_Area" localSheetId="2">'II-121 Sedlec průtah neoceněný'!$C$110:$K$212</definedName>
    <definedName name="_xlnm.Print_Area" localSheetId="1">'Krycí list rozpočtu'!$A$1:$I$32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F25" i="3"/>
  <c r="F22" i="3"/>
  <c r="I22" i="3"/>
  <c r="J37" i="2"/>
  <c r="J36" i="2"/>
  <c r="AY95" i="1"/>
  <c r="J35" i="2"/>
  <c r="AX95" i="1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F117" i="2"/>
  <c r="E115" i="2"/>
  <c r="J92" i="2"/>
  <c r="F91" i="2"/>
  <c r="F89" i="2"/>
  <c r="E87" i="2"/>
  <c r="J21" i="2"/>
  <c r="E21" i="2"/>
  <c r="J91" i="2" s="1"/>
  <c r="J20" i="2"/>
  <c r="J18" i="2"/>
  <c r="E18" i="2"/>
  <c r="J17" i="2"/>
  <c r="J12" i="2"/>
  <c r="J89" i="2" s="1"/>
  <c r="E7" i="2"/>
  <c r="E85" i="2"/>
  <c r="L90" i="1"/>
  <c r="AM90" i="1"/>
  <c r="AM89" i="1"/>
  <c r="L89" i="1"/>
  <c r="AM87" i="1"/>
  <c r="L87" i="1"/>
  <c r="L85" i="1"/>
  <c r="L84" i="1"/>
  <c r="BK168" i="2"/>
  <c r="BK209" i="2"/>
  <c r="BK166" i="2"/>
  <c r="J201" i="2"/>
  <c r="J170" i="2"/>
  <c r="BK145" i="2"/>
  <c r="J138" i="2"/>
  <c r="BK128" i="2"/>
  <c r="J205" i="2"/>
  <c r="J147" i="2"/>
  <c r="BK201" i="2"/>
  <c r="J183" i="2"/>
  <c r="J130" i="2"/>
  <c r="BK173" i="2"/>
  <c r="J126" i="2"/>
  <c r="J162" i="2"/>
  <c r="J195" i="2"/>
  <c r="BK156" i="2"/>
  <c r="BK132" i="2"/>
  <c r="BK177" i="2"/>
  <c r="BK152" i="2"/>
  <c r="J188" i="2"/>
  <c r="J150" i="2"/>
  <c r="BK195" i="2"/>
  <c r="BK147" i="2"/>
  <c r="J190" i="2"/>
  <c r="J152" i="2"/>
  <c r="J140" i="2"/>
  <c r="BK186" i="2"/>
  <c r="J156" i="2"/>
  <c r="J179" i="2"/>
  <c r="J134" i="2"/>
  <c r="BK205" i="2"/>
  <c r="J160" i="2"/>
  <c r="J128" i="2"/>
  <c r="BK136" i="2"/>
  <c r="BK179" i="2"/>
  <c r="BK162" i="2"/>
  <c r="J203" i="2"/>
  <c r="BK211" i="2"/>
  <c r="BK207" i="2"/>
  <c r="J168" i="2"/>
  <c r="BK150" i="2"/>
  <c r="J136" i="2"/>
  <c r="BK175" i="2"/>
  <c r="J164" i="2"/>
  <c r="J186" i="2"/>
  <c r="BK188" i="2"/>
  <c r="J199" i="2"/>
  <c r="BK164" i="2"/>
  <c r="J132" i="2"/>
  <c r="BK130" i="2"/>
  <c r="J181" i="2"/>
  <c r="BK154" i="2"/>
  <c r="BK181" i="2"/>
  <c r="BK142" i="2"/>
  <c r="BK197" i="2"/>
  <c r="BK126" i="2"/>
  <c r="J177" i="2"/>
  <c r="J158" i="2"/>
  <c r="AS94" i="1"/>
  <c r="BK138" i="2"/>
  <c r="BK190" i="2"/>
  <c r="J166" i="2"/>
  <c r="J211" i="2"/>
  <c r="J145" i="2"/>
  <c r="J207" i="2"/>
  <c r="BK158" i="2"/>
  <c r="BK192" i="2"/>
  <c r="J154" i="2"/>
  <c r="J209" i="2"/>
  <c r="BK203" i="2"/>
  <c r="BK170" i="2"/>
  <c r="J192" i="2"/>
  <c r="BK160" i="2"/>
  <c r="BK183" i="2"/>
  <c r="J197" i="2"/>
  <c r="J175" i="2"/>
  <c r="J142" i="2"/>
  <c r="BK134" i="2"/>
  <c r="BK199" i="2"/>
  <c r="J173" i="2"/>
  <c r="BK140" i="2"/>
  <c r="BK149" i="2" l="1"/>
  <c r="J149" i="2" s="1"/>
  <c r="J100" i="2" s="1"/>
  <c r="BK125" i="2"/>
  <c r="J125" i="2" s="1"/>
  <c r="J98" i="2" s="1"/>
  <c r="BK144" i="2"/>
  <c r="J144" i="2"/>
  <c r="J99" i="2"/>
  <c r="T144" i="2"/>
  <c r="T172" i="2"/>
  <c r="R125" i="2"/>
  <c r="P144" i="2"/>
  <c r="BK172" i="2"/>
  <c r="J172" i="2"/>
  <c r="J101" i="2"/>
  <c r="T185" i="2"/>
  <c r="T125" i="2"/>
  <c r="R149" i="2"/>
  <c r="BK194" i="2"/>
  <c r="J194" i="2"/>
  <c r="J103" i="2" s="1"/>
  <c r="P149" i="2"/>
  <c r="R172" i="2"/>
  <c r="P185" i="2"/>
  <c r="P194" i="2"/>
  <c r="T149" i="2"/>
  <c r="BK185" i="2"/>
  <c r="J185" i="2" s="1"/>
  <c r="J102" i="2" s="1"/>
  <c r="R194" i="2"/>
  <c r="P125" i="2"/>
  <c r="P124" i="2"/>
  <c r="P123" i="2" s="1"/>
  <c r="AU95" i="1" s="1"/>
  <c r="AU94" i="1" s="1"/>
  <c r="R144" i="2"/>
  <c r="P172" i="2"/>
  <c r="R185" i="2"/>
  <c r="T194" i="2"/>
  <c r="BE154" i="2"/>
  <c r="BE132" i="2"/>
  <c r="BE138" i="2"/>
  <c r="BE158" i="2"/>
  <c r="BE166" i="2"/>
  <c r="BE173" i="2"/>
  <c r="BE188" i="2"/>
  <c r="BE192" i="2"/>
  <c r="BE195" i="2"/>
  <c r="BE201" i="2"/>
  <c r="F92" i="2"/>
  <c r="BE140" i="2"/>
  <c r="J119" i="2"/>
  <c r="BE134" i="2"/>
  <c r="BE142" i="2"/>
  <c r="BE205" i="2"/>
  <c r="BE147" i="2"/>
  <c r="BE126" i="2"/>
  <c r="BE128" i="2"/>
  <c r="BE150" i="2"/>
  <c r="BE160" i="2"/>
  <c r="BE177" i="2"/>
  <c r="BE179" i="2"/>
  <c r="BE186" i="2"/>
  <c r="BE203" i="2"/>
  <c r="BE145" i="2"/>
  <c r="BE156" i="2"/>
  <c r="BE170" i="2"/>
  <c r="BE190" i="2"/>
  <c r="BE207" i="2"/>
  <c r="BE211" i="2"/>
  <c r="BE136" i="2"/>
  <c r="BE130" i="2"/>
  <c r="BE152" i="2"/>
  <c r="BE162" i="2"/>
  <c r="BE164" i="2"/>
  <c r="BE168" i="2"/>
  <c r="BE175" i="2"/>
  <c r="BE181" i="2"/>
  <c r="BE183" i="2"/>
  <c r="BE197" i="2"/>
  <c r="BE199" i="2"/>
  <c r="BE209" i="2"/>
  <c r="F34" i="2"/>
  <c r="BA95" i="1" s="1"/>
  <c r="BA94" i="1" s="1"/>
  <c r="W30" i="1" s="1"/>
  <c r="F36" i="2"/>
  <c r="BC95" i="1" s="1"/>
  <c r="BC94" i="1" s="1"/>
  <c r="W32" i="1" s="1"/>
  <c r="J34" i="2"/>
  <c r="AW95" i="1" s="1"/>
  <c r="F35" i="2"/>
  <c r="BB95" i="1" s="1"/>
  <c r="BB94" i="1" s="1"/>
  <c r="AX94" i="1" s="1"/>
  <c r="F37" i="2"/>
  <c r="BD95" i="1" s="1"/>
  <c r="BD94" i="1" s="1"/>
  <c r="W33" i="1" s="1"/>
  <c r="R124" i="2" l="1"/>
  <c r="R123" i="2"/>
  <c r="T124" i="2"/>
  <c r="T123" i="2" s="1"/>
  <c r="BK124" i="2"/>
  <c r="BK123" i="2"/>
  <c r="J123" i="2"/>
  <c r="C14" i="3" s="1"/>
  <c r="C22" i="3" s="1"/>
  <c r="AY94" i="1"/>
  <c r="F33" i="2"/>
  <c r="AZ95" i="1" s="1"/>
  <c r="AZ94" i="1" s="1"/>
  <c r="AV94" i="1" s="1"/>
  <c r="AK29" i="1" s="1"/>
  <c r="AW94" i="1"/>
  <c r="AK30" i="1" s="1"/>
  <c r="J33" i="2"/>
  <c r="AV95" i="1" s="1"/>
  <c r="AT95" i="1" s="1"/>
  <c r="W31" i="1"/>
  <c r="J96" i="2" l="1"/>
  <c r="C26" i="3"/>
  <c r="F26" i="3" s="1"/>
  <c r="I25" i="3"/>
  <c r="I26" i="3" s="1"/>
  <c r="J124" i="2"/>
  <c r="J97" i="2"/>
  <c r="J30" i="2"/>
  <c r="AG95" i="1" s="1"/>
  <c r="AG94" i="1" s="1"/>
  <c r="AT94" i="1"/>
  <c r="W29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<sst xmlns="http://schemas.openxmlformats.org/spreadsheetml/2006/main" count="1148" uniqueCount="379">
  <si>
    <t>Export Komplet</t>
  </si>
  <si>
    <t/>
  </si>
  <si>
    <t>2.0</t>
  </si>
  <si>
    <t>False</t>
  </si>
  <si>
    <t>{9eb68761-7126-4963-ae36-711b65b8640c}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</si>
  <si>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</si>
  <si>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</si>
  <si>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</si>
  <si>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</si>
  <si>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</si>
  <si>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</si>
  <si>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</si>
  <si>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</si>
  <si>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</si>
  <si>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</si>
  <si>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</si>
  <si>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</si>
  <si>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Běžná údržba vozovek II.a III.třídy</t>
  </si>
  <si>
    <t>KSO:</t>
  </si>
  <si>
    <t>CC-CZ:</t>
  </si>
  <si>
    <t>Místo:</t>
  </si>
  <si>
    <t xml:space="preserve"> </t>
  </si>
  <si>
    <t>Datum:</t>
  </si>
  <si>
    <t>23. 11. 2023</t>
  </si>
  <si>
    <t>Zadavatel:</t>
  </si>
  <si>
    <t>IČ:</t>
  </si>
  <si>
    <t>Krajská správa a údržba silnic Středočeského kraje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</si>
  <si>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</si>
  <si>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</si>
  <si>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</si>
  <si>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</si>
  <si>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</si>
  <si>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</si>
  <si>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</si>
  <si>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</si>
  <si>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</si>
  <si>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</si>
  <si>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</si>
  <si>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</si>
  <si>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</si>
  <si>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</si>
  <si>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</si>
  <si>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</si>
  <si>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</si>
  <si>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</si>
  <si>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</si>
  <si>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</si>
  <si>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</si>
  <si>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</si>
  <si>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</si>
  <si>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</si>
  <si>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</si>
  <si>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</si>
  <si>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</si>
  <si>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</si>
  <si>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</si>
  <si>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</si>
  <si>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</si>
  <si>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</si>
  <si>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</si>
  <si>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</si>
  <si>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</si>
  <si>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</si>
  <si>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</si>
  <si>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</si>
  <si>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</si>
  <si>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</si>
  <si>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</si>
  <si>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</si>
  <si>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</si>
  <si>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</si>
  <si>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</si>
  <si>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</si>
  <si>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</si>
  <si>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</si>
  <si>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</si>
  <si>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</si>
  <si>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</si>
  <si>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</si>
  <si>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002.010</t>
  </si>
  <si>
    <t>120 a 121 - Sedlec-Prčice náměstí</t>
  </si>
  <si>
    <t>STA</t>
  </si>
  <si>
    <t>1</t>
  </si>
  <si>
    <t>{06d11727-01d8-4153-b621-d1adedd64209}</t>
  </si>
  <si>
    <t>2</t>
  </si>
  <si>
    <t>KRYCÍ LIST SOUPISU PRACÍ</t>
  </si>
  <si>
    <t>Objekt:</t>
  </si>
  <si>
    <t>002.010 - 120 a 121 - Sedlec-Prčice náměstí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</si>
  <si>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</si>
  <si>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</si>
  <si>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</si>
  <si>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</si>
  <si>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</si>
  <si>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</si>
  <si>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</si>
  <si>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</si>
  <si>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</si>
  <si>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</si>
  <si>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</si>
  <si>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</si>
  <si>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</si>
  <si>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</si>
  <si>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</si>
  <si>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</si>
  <si>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</si>
  <si>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</si>
  <si>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</si>
  <si>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</si>
  <si>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</si>
  <si>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</si>
  <si>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</si>
  <si>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</si>
  <si>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</si>
  <si>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</si>
  <si>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</si>
  <si>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</si>
  <si>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</si>
  <si>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5</t>
  </si>
  <si>
    <t>K</t>
  </si>
  <si>
    <t>113148</t>
  </si>
  <si>
    <t>ODSTRANĚNÍ KRYTU ZPEVNĚNÝCH PLOCH S CEMENT POJIVEM, ODVOZ DO 20KM</t>
  </si>
  <si>
    <t>M3</t>
  </si>
  <si>
    <t>OTSKP 2023</t>
  </si>
  <si>
    <t>4</t>
  </si>
  <si>
    <t>1847658382</t>
  </si>
  <si>
    <t>PP</t>
  </si>
  <si>
    <t>"Myší díra" a u kostela</t>
  </si>
  <si>
    <t>6</t>
  </si>
  <si>
    <t>113328</t>
  </si>
  <si>
    <t>ODSTRAN PODKL ZPEVNĚNÝCH PLOCH Z KAMENIVA NESTMEL, ODVOZ DO 20KM</t>
  </si>
  <si>
    <t>1392941025</t>
  </si>
  <si>
    <t>7</t>
  </si>
  <si>
    <t>11347</t>
  </si>
  <si>
    <t>ODSTRAN KRYTU ZPEVNĚNÝCH PLOCH Z DLAŽEB KOSTEK VČET PODKL</t>
  </si>
  <si>
    <t>1051905634</t>
  </si>
  <si>
    <t>48</t>
  </si>
  <si>
    <t>113747</t>
  </si>
  <si>
    <t>FRÉZOVÁNÍ ZPEVNĚNÝCH PLOCH ASFALTOVÝCH TL. DO 120MM</t>
  </si>
  <si>
    <t>M2</t>
  </si>
  <si>
    <t>101139165</t>
  </si>
  <si>
    <t>10</t>
  </si>
  <si>
    <t>113767</t>
  </si>
  <si>
    <t>FRÉZOVÁNÍ DRÁŽKY PRŮŘEZU DO 1000MM2 V ASFALTOVÉ VOZOVCE</t>
  </si>
  <si>
    <t>M</t>
  </si>
  <si>
    <t>-973429827</t>
  </si>
  <si>
    <t>FRÉZOVÁNÍ DRÁŽKY PRŮŘEZU DO 1000MM2 V ASFALTOVÉ VOZOVCE; 2*8bm</t>
  </si>
  <si>
    <t>11</t>
  </si>
  <si>
    <t>122738</t>
  </si>
  <si>
    <t>ODKOPÁVKY A PROKOPÁVKY OBECNÉ TŘ. I, ODVOZ DO 20KM</t>
  </si>
  <si>
    <t>-755274310</t>
  </si>
  <si>
    <t>Odstranění vrstvev vozovky v místech, kde nedostane mechanizace či fréza - tzv.doměrky např.u ubrubníků, kanálů atd.</t>
  </si>
  <si>
    <t>49</t>
  </si>
  <si>
    <t>13173</t>
  </si>
  <si>
    <t>HLOUBENÍ JAM ZAPAŽ I NEPAŽ TŘ. I</t>
  </si>
  <si>
    <t>-1316486673</t>
  </si>
  <si>
    <t>PRO VYTVOŘENÍ NAKLONĚNÉ PLÁNĚ</t>
  </si>
  <si>
    <t>17</t>
  </si>
  <si>
    <t>13273</t>
  </si>
  <si>
    <t>HLOUBENÍ RÝH ŠÍŘ DO 2M PAŽ I NEPAŽ TŘ. I</t>
  </si>
  <si>
    <t>-155812833</t>
  </si>
  <si>
    <t>HLOUBENÍ RÝHY PRO DRENÁŽNÍ POTRUBÍ V ÚSEKU "MYŠÍ DÍRY"</t>
  </si>
  <si>
    <t>12</t>
  </si>
  <si>
    <t>18110</t>
  </si>
  <si>
    <t>ÚPRAVA PLÁNĚ SE ZHUTNĚNÍM V HORNINĚ TŘ. I</t>
  </si>
  <si>
    <t>647875858</t>
  </si>
  <si>
    <t>Sanace pláně do sklonu 3% v ploše "MYŠÍ DÍRY"</t>
  </si>
  <si>
    <t>Zakládání</t>
  </si>
  <si>
    <t>13</t>
  </si>
  <si>
    <t>21361</t>
  </si>
  <si>
    <t>DRENÁŽNÍ VRSTVY Z GEOTEXTILIE</t>
  </si>
  <si>
    <t>-1454725398</t>
  </si>
  <si>
    <t>DRENÁŽNÍ VRSTVY Z GEOTEXTILIE - dodávka a montáž</t>
  </si>
  <si>
    <t>14</t>
  </si>
  <si>
    <t>21452</t>
  </si>
  <si>
    <t>SANAČNÍ VRSTVY Z KAMENIVA DRCENÉHO</t>
  </si>
  <si>
    <t>-2122366127</t>
  </si>
  <si>
    <t>Zásyp drenáže</t>
  </si>
  <si>
    <t>Komunikace pozemní</t>
  </si>
  <si>
    <t>19</t>
  </si>
  <si>
    <t>56335A</t>
  </si>
  <si>
    <t>VOZOVKOVÉ VRSTVY ZE ŠTĚRKODRTI TL. DO 250MM</t>
  </si>
  <si>
    <t>-267020699</t>
  </si>
  <si>
    <t>ŠD 0/63 - Sanace konstrukčních vrstev  vozovky v ploše "Myší díry" a u Kostela</t>
  </si>
  <si>
    <t>20</t>
  </si>
  <si>
    <t>56335</t>
  </si>
  <si>
    <t>1903181114</t>
  </si>
  <si>
    <t>ŠD 0/32 - Sanace konstrukčních vrstev  vozovky v ploše "Myší díry" a u Kostela</t>
  </si>
  <si>
    <t>50</t>
  </si>
  <si>
    <t>567104</t>
  </si>
  <si>
    <t>VRSTVY PRO OBNOVU A OPRAVY Z KAMENIVA ZPEV CEMENTEM</t>
  </si>
  <si>
    <t>844656589</t>
  </si>
  <si>
    <t>VRSTVY PRO OBNOVU A OPRAVY Z KAMENIVA ZPEV CEMENTEM - v místě Sanací v tl.170mm</t>
  </si>
  <si>
    <t>24</t>
  </si>
  <si>
    <t>572123</t>
  </si>
  <si>
    <t>INFILTRAČNÍ POSTŘIK Z EMULZE DO 1,0KG/M2</t>
  </si>
  <si>
    <t>-1648451817</t>
  </si>
  <si>
    <t>25</t>
  </si>
  <si>
    <t>572214</t>
  </si>
  <si>
    <t>SPOJOVACÍ POSTŘIK Z MODIFIK EMULZE DO 0,5KG/M2</t>
  </si>
  <si>
    <t>832515242</t>
  </si>
  <si>
    <t>26</t>
  </si>
  <si>
    <t>57476</t>
  </si>
  <si>
    <t>VOZOVKOVÉ VÝZTUŽNÉ VRSTVY Z GEOMŘÍŽOVINY S TKANINOU</t>
  </si>
  <si>
    <t>1291391095</t>
  </si>
  <si>
    <t>Dodávka a pokládka včetně kotvení 
v ploše "Myší díry" a u kostela</t>
  </si>
  <si>
    <t>47</t>
  </si>
  <si>
    <t>574A33</t>
  </si>
  <si>
    <t>-394066021</t>
  </si>
  <si>
    <t>Ostatní plocha TL. 40MM</t>
  </si>
  <si>
    <t>46</t>
  </si>
  <si>
    <t>574A43</t>
  </si>
  <si>
    <t>-1341350714</t>
  </si>
  <si>
    <t>V ploše Myší díry TL. 50MM</t>
  </si>
  <si>
    <t>51</t>
  </si>
  <si>
    <t>574C56</t>
  </si>
  <si>
    <t>-1150173101</t>
  </si>
  <si>
    <t>Ostatní plocha TL. 60MM</t>
  </si>
  <si>
    <t>44</t>
  </si>
  <si>
    <t>574C65</t>
  </si>
  <si>
    <t>ASFALTOVÝ BETON PRO LOŽNÍ VRSTVY ACL 16 TL. 70MM</t>
  </si>
  <si>
    <t>531983802</t>
  </si>
  <si>
    <t>V ploše Myší díry TL. 70MM</t>
  </si>
  <si>
    <t>23</t>
  </si>
  <si>
    <t>587202</t>
  </si>
  <si>
    <t>PŘEDLÁŽDĚNÍ KRYTU Z DROBNÝCH KOSTEK</t>
  </si>
  <si>
    <t>-647401138</t>
  </si>
  <si>
    <t>8</t>
  </si>
  <si>
    <t>Trubní vedení</t>
  </si>
  <si>
    <t>18</t>
  </si>
  <si>
    <t>875272</t>
  </si>
  <si>
    <t>POTRUBÍ DREN Z TRUB PLAST (I FLEXIBIL) DN DO 100MM DĚROVANÝCH</t>
  </si>
  <si>
    <t>-833614488</t>
  </si>
  <si>
    <t>30</t>
  </si>
  <si>
    <t>89712</t>
  </si>
  <si>
    <t>VPUSŤ KANALIZAČNÍ ULIČNÍ KOMPLETNÍ Z BETONOVÝCH DÍLCŮ</t>
  </si>
  <si>
    <t>KUS</t>
  </si>
  <si>
    <t>1920359545</t>
  </si>
  <si>
    <t>27</t>
  </si>
  <si>
    <t>89921</t>
  </si>
  <si>
    <t>VÝŠKOVÁ ÚPRAVA POKLOPŮ</t>
  </si>
  <si>
    <t>-76142009</t>
  </si>
  <si>
    <t>28</t>
  </si>
  <si>
    <t>89922</t>
  </si>
  <si>
    <t>VÝŠKOVÁ ÚPRAVA MŘÍŽÍ</t>
  </si>
  <si>
    <t>1907783634</t>
  </si>
  <si>
    <t>29</t>
  </si>
  <si>
    <t>89923</t>
  </si>
  <si>
    <t>VÝŠKOVÁ ÚPRAVA KRYCÍCH HRNCŮ</t>
  </si>
  <si>
    <t>-147335883</t>
  </si>
  <si>
    <t>43</t>
  </si>
  <si>
    <t>899901</t>
  </si>
  <si>
    <t>PŘEPOJENÍ PŘÍPOJEK</t>
  </si>
  <si>
    <t>1435418708</t>
  </si>
  <si>
    <t>Napojení drenáží do kanalizací, případné napojení vpustí</t>
  </si>
  <si>
    <t>9</t>
  </si>
  <si>
    <t>Ostatní konstrukce a práce, bourání</t>
  </si>
  <si>
    <t>33</t>
  </si>
  <si>
    <t>915111</t>
  </si>
  <si>
    <t>VODOROVNÉ DOPRAVNÍ ZNAČENÍ BARVOU HLADKÉ - DODÁVKA A POKLÁDKA</t>
  </si>
  <si>
    <t>792378236</t>
  </si>
  <si>
    <t>34</t>
  </si>
  <si>
    <t>915221</t>
  </si>
  <si>
    <t>VODOR DOPRAV ZNAČ PLASTEM STRUKTURÁLNÍ NEHLUČNÉ - DOD A POKLÁDKA</t>
  </si>
  <si>
    <t>-189300632</t>
  </si>
  <si>
    <t>35</t>
  </si>
  <si>
    <t>91782</t>
  </si>
  <si>
    <t>VÝŠKOVÁ ÚPRAVA OBRUBNÍKŮ KAMENNÝCH</t>
  </si>
  <si>
    <t>66137533</t>
  </si>
  <si>
    <t xml:space="preserve">VÝŠKOVÁ ÚPRAVA OBRUBNÍKŮ KAMENNÝCH
Demontáž stávajících obrub, zpětné uložení ve správné výšce do bet.lož. </t>
  </si>
  <si>
    <t>31</t>
  </si>
  <si>
    <t>931327</t>
  </si>
  <si>
    <t>TĚSNĚNÍ DILATAČ SPAR ASF ZÁLIVKOU MODIFIK PRŮŘ DO 1000MM2</t>
  </si>
  <si>
    <t>289622356</t>
  </si>
  <si>
    <t>OST</t>
  </si>
  <si>
    <t>Ostatní</t>
  </si>
  <si>
    <t>014112</t>
  </si>
  <si>
    <t>POPLATKY ZA SKLÁDKU TYP S-IO (INERTNÍ ODPAD)</t>
  </si>
  <si>
    <t>T</t>
  </si>
  <si>
    <t>512</t>
  </si>
  <si>
    <t>1722330437</t>
  </si>
  <si>
    <t>KAMENIVO, BETON, ŠTĚRKOPÍSKY</t>
  </si>
  <si>
    <t>41</t>
  </si>
  <si>
    <t>02710A</t>
  </si>
  <si>
    <t>POMOC PRÁCE ZŘÍZ NEBO ZAJIŠŤ OBJÍŽĎKY A PŘÍSTUP CESTY</t>
  </si>
  <si>
    <t>KPL</t>
  </si>
  <si>
    <t>990974365</t>
  </si>
  <si>
    <t>POMOC PRÁCE ZŘÍZ NEBO ZAJIŠŤ OBJÍŽĎKY A PŘÍSTUP CESTY
DIO, DIR pro potřeby stavby, kontrola DZ během doby použití.</t>
  </si>
  <si>
    <t>42</t>
  </si>
  <si>
    <t>02710B</t>
  </si>
  <si>
    <t>-411516562</t>
  </si>
  <si>
    <t xml:space="preserve">
Náklady na opravu vozovek využívaných jako objízdné trasy, návozní trasy, a komunikace dotčené výstavbou v době uzávěry pro potřeby stavby.</t>
  </si>
  <si>
    <t>39</t>
  </si>
  <si>
    <t>02730A</t>
  </si>
  <si>
    <t>POMOC PRÁCE ZŘÍZ NEBO ZAJIŠŤ OCHRANU INŽENÝRSKÝCH SÍTÍ</t>
  </si>
  <si>
    <t>122923877</t>
  </si>
  <si>
    <t xml:space="preserve">Bezpečné vyvěšení kabelů el.vedení, ochránění rozvodů IS </t>
  </si>
  <si>
    <t>40</t>
  </si>
  <si>
    <t>02910</t>
  </si>
  <si>
    <t>OSTATNÍ POŽADAVKY - GEODET</t>
  </si>
  <si>
    <t>-500035636</t>
  </si>
  <si>
    <t>OSTATNÍ POŽADAVKY - ZEMĚMĚŘIČSKÁ MĚŘENÍ</t>
  </si>
  <si>
    <t>37</t>
  </si>
  <si>
    <t>02950</t>
  </si>
  <si>
    <t>OSTATNÍ POŽADAVKY - PASPORTIZACE A REPASPORTIZACE OKOLNÍ ZÁSTAVBY A ZELENĚ DOTČENÉ VÝSTAVBOU</t>
  </si>
  <si>
    <t>1108442088</t>
  </si>
  <si>
    <t xml:space="preserve">vč. případného průběžného monitoringu, fotodokumentace </t>
  </si>
  <si>
    <t>53</t>
  </si>
  <si>
    <t>03100</t>
  </si>
  <si>
    <t>ZAŘÍZENÍ STAVENIŠTĚ - ZŘÍZENÍ, PROVOZ, DEMONTÁŽ</t>
  </si>
  <si>
    <t>205652081</t>
  </si>
  <si>
    <t>52</t>
  </si>
  <si>
    <t>03730B</t>
  </si>
  <si>
    <t>POMOC PRÁCE ZAJIŠŤ NEBO ZŘÍZ OCHRANU INŽENÝRSKÝCH SÍTÍ</t>
  </si>
  <si>
    <t>419470526</t>
  </si>
  <si>
    <t>Vytýčení IS před zahájením prací</t>
  </si>
  <si>
    <t>32</t>
  </si>
  <si>
    <t>93808</t>
  </si>
  <si>
    <t>OČIŠTĚNÍ VOZOVEK ZAMETENÍM</t>
  </si>
  <si>
    <t>-2060216237</t>
  </si>
  <si>
    <t>Průběžný úklid dotčených komunikací během výstavby.</t>
  </si>
  <si>
    <t>Krycí list rozpočtu</t>
  </si>
  <si>
    <t>Název stavby:</t>
  </si>
  <si>
    <t>II/121 Sedlec průtah</t>
  </si>
  <si>
    <t>Objednatel:</t>
  </si>
  <si>
    <t>KSÚS Středočeského kraje příspěvková organizace</t>
  </si>
  <si>
    <t>IČ/DIČ:</t>
  </si>
  <si>
    <t>00066001</t>
  </si>
  <si>
    <t>Druh stavby:</t>
  </si>
  <si>
    <t>OPRAVY 2024</t>
  </si>
  <si>
    <t>Lokalita:</t>
  </si>
  <si>
    <t>II/120 km 10,425 - 10,544 a II/121 47,943 - 48,165  Sedlec náměstí</t>
  </si>
  <si>
    <t>Zhotovitel:</t>
  </si>
  <si>
    <t>Termín výstavby:</t>
  </si>
  <si>
    <t>do konce října 2024</t>
  </si>
  <si>
    <t>ZO za KSUS SK</t>
  </si>
  <si>
    <t>Podpis ZO:</t>
  </si>
  <si>
    <t>Zdroj financování:</t>
  </si>
  <si>
    <t>Stč. kraj kapitola "12"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</si>
  <si>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</si>
  <si>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</si>
  <si>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</si>
  <si>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</si>
  <si>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</si>
  <si>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</si>
  <si>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</si>
  <si>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</si>
  <si>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</si>
  <si>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</si>
  <si>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</si>
  <si>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</si>
  <si>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</si>
  <si>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</si>
  <si>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</si>
  <si>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</si>
  <si>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</si>
  <si>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</si>
  <si>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</si>
  <si>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</si>
  <si>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</si>
  <si>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</si>
  <si>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</si>
  <si>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</si>
  <si>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</si>
  <si>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</si>
  <si>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</si>
  <si>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</si>
  <si>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</si>
  <si>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</si>
  <si>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</si>
  <si>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</si>
  <si>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Ing. ČERMÁK Aleš, Ph.D. MBA</t>
  </si>
  <si>
    <t>Datum, razítko a podpis</t>
  </si>
  <si>
    <t>Krajská správa a údržba silnic Středočeského kraje, přísp. organizace</t>
  </si>
  <si>
    <t>ředitel</t>
  </si>
  <si>
    <r>
      <t xml:space="preserve">OPRAVY OBJÍZDNÝCH TRAS VČETNĚ NÁVOZNÍCH TRAS A KOMUNIKACÍ DOTČENÝCH STAVBOU. NÁKLAD ZAHRNUJE I NUTNÝ PASPORT OBJÍZDNÝCH PŘED ZAHÁJENÍM STAVBY. </t>
    </r>
    <r>
      <rPr>
        <b/>
        <sz val="9"/>
        <rFont val="Arial CE"/>
        <charset val="238"/>
      </rPr>
      <t>CENA PEVNÁ - 400 000,- bez DPH</t>
    </r>
  </si>
  <si>
    <t>ASFALTOVÝ BETON PRO LOŽNÍ VRSTVY ACL 16+, TL. 60MM</t>
  </si>
  <si>
    <t>Položka bude použita v případě porušení vydlážděné plochy pod nynější vozovkou. Kostky se odstraní a doplní se hutněný podsyp. Materiál na podkladní vrstvu je vykázán v položce 56335. Povinný odkup zhotovitelem.</t>
  </si>
  <si>
    <t>ASFALTOVÝ BETON PRO OBRUSNÉ VRSTVY ACO 11+ TL. 40MM</t>
  </si>
  <si>
    <t>ASFALTOVÝ BETON PRO OBRUSNÉ VRSTVY ACO 11+ TL. 50MM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</si>
</sst>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  <font>
      <sz val="8"/>
      <name val="MS Sans Serif"/>
      <charset val="1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Book Antiqua"/>
      <family val="1"/>
      <charset val="238"/>
    </font>
    <font>
      <sz val="11"/>
      <color indexed="8"/>
      <name val="Book Antiqua"/>
      <family val="1"/>
      <charset val="238"/>
    </font>
    <font>
      <b/>
      <sz val="10"/>
      <color theme="1"/>
      <name val="Arial CE"/>
      <charset val="238"/>
    </font>
    <font>
      <b/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34" fillId="0" borderId="0" applyAlignment="0">
      <alignment vertical="top" wrapText="1"/>
      <protection locked="0"/>
    </xf>
  </cellStyleXfs>
  <cellXfs count="2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6" fillId="0" borderId="0" xfId="2" applyFont="1" applyAlignment="1" applyProtection="1">
      <alignment vertical="center"/>
    </xf>
    <xf numFmtId="49" fontId="40" fillId="6" borderId="23" xfId="2" applyNumberFormat="1" applyFont="1" applyFill="1" applyBorder="1" applyAlignment="1" applyProtection="1">
      <alignment horizontal="center" vertical="center"/>
    </xf>
    <xf numFmtId="49" fontId="40" fillId="6" borderId="24" xfId="2" applyNumberFormat="1" applyFont="1" applyFill="1" applyBorder="1" applyAlignment="1" applyProtection="1">
      <alignment horizontal="center" vertical="center"/>
    </xf>
    <xf numFmtId="49" fontId="42" fillId="0" borderId="28" xfId="2" applyNumberFormat="1" applyFont="1" applyBorder="1" applyAlignment="1" applyProtection="1">
      <alignment horizontal="left" vertical="center"/>
    </xf>
    <xf numFmtId="49" fontId="43" fillId="0" borderId="29" xfId="2" applyNumberFormat="1" applyFont="1" applyBorder="1" applyAlignment="1" applyProtection="1">
      <alignment horizontal="left" vertical="center"/>
    </xf>
    <xf numFmtId="4" fontId="43" fillId="0" borderId="29" xfId="2" applyNumberFormat="1" applyFont="1" applyBorder="1" applyAlignment="1" applyProtection="1">
      <alignment horizontal="right" vertical="center"/>
    </xf>
    <xf numFmtId="4" fontId="43" fillId="0" borderId="32" xfId="2" applyNumberFormat="1" applyFont="1" applyBorder="1" applyAlignment="1" applyProtection="1">
      <alignment horizontal="right" vertical="center"/>
    </xf>
    <xf numFmtId="4" fontId="36" fillId="0" borderId="0" xfId="2" applyNumberFormat="1" applyFont="1" applyAlignment="1" applyProtection="1">
      <alignment vertical="center"/>
    </xf>
    <xf numFmtId="49" fontId="43" fillId="0" borderId="29" xfId="2" applyNumberFormat="1" applyFont="1" applyBorder="1" applyAlignment="1" applyProtection="1">
      <alignment horizontal="right" vertical="center"/>
    </xf>
    <xf numFmtId="49" fontId="43" fillId="0" borderId="32" xfId="2" applyNumberFormat="1" applyFont="1" applyBorder="1" applyAlignment="1" applyProtection="1">
      <alignment horizontal="right" vertical="center"/>
    </xf>
    <xf numFmtId="0" fontId="36" fillId="0" borderId="37" xfId="2" applyFont="1" applyBorder="1" applyAlignment="1" applyProtection="1">
      <alignment vertical="center"/>
    </xf>
    <xf numFmtId="0" fontId="36" fillId="0" borderId="38" xfId="2" applyFont="1" applyBorder="1" applyAlignment="1" applyProtection="1">
      <alignment vertical="center"/>
    </xf>
    <xf numFmtId="0" fontId="36" fillId="0" borderId="39" xfId="2" applyFont="1" applyBorder="1" applyAlignment="1" applyProtection="1">
      <alignment vertical="center"/>
    </xf>
    <xf numFmtId="4" fontId="42" fillId="6" borderId="29" xfId="2" applyNumberFormat="1" applyFont="1" applyFill="1" applyBorder="1" applyAlignment="1" applyProtection="1">
      <alignment horizontal="right" vertical="center"/>
    </xf>
    <xf numFmtId="0" fontId="36" fillId="0" borderId="36" xfId="2" applyFont="1" applyBorder="1" applyAlignment="1" applyProtection="1">
      <alignment vertical="center"/>
    </xf>
    <xf numFmtId="4" fontId="42" fillId="6" borderId="32" xfId="2" applyNumberFormat="1" applyFont="1" applyFill="1" applyBorder="1" applyAlignment="1" applyProtection="1">
      <alignment horizontal="right" vertical="center"/>
    </xf>
    <xf numFmtId="0" fontId="36" fillId="0" borderId="35" xfId="2" applyFont="1" applyBorder="1" applyAlignment="1" applyProtection="1">
      <alignment vertical="center"/>
    </xf>
    <xf numFmtId="49" fontId="44" fillId="0" borderId="44" xfId="0" applyNumberFormat="1" applyFont="1" applyBorder="1" applyAlignment="1">
      <alignment horizontal="left" vertical="center"/>
    </xf>
    <xf numFmtId="49" fontId="44" fillId="0" borderId="0" xfId="0" applyNumberFormat="1" applyFont="1" applyAlignment="1">
      <alignment horizontal="left" vertical="center"/>
    </xf>
    <xf numFmtId="49" fontId="44" fillId="0" borderId="43" xfId="0" applyNumberFormat="1" applyFont="1" applyBorder="1" applyAlignment="1">
      <alignment horizontal="left" vertical="center"/>
    </xf>
    <xf numFmtId="49" fontId="44" fillId="0" borderId="44" xfId="2" applyNumberFormat="1" applyFont="1" applyBorder="1" applyAlignment="1" applyProtection="1">
      <alignment horizontal="left" vertical="center"/>
    </xf>
    <xf numFmtId="0" fontId="44" fillId="0" borderId="0" xfId="2" applyFont="1" applyAlignment="1" applyProtection="1">
      <alignment horizontal="left" vertical="center"/>
    </xf>
    <xf numFmtId="0" fontId="44" fillId="0" borderId="36" xfId="2" applyFont="1" applyBorder="1" applyAlignment="1" applyProtection="1">
      <alignment horizontal="left" vertical="center"/>
    </xf>
    <xf numFmtId="49" fontId="45" fillId="0" borderId="44" xfId="0" applyNumberFormat="1" applyFont="1" applyBorder="1" applyAlignment="1">
      <alignment horizontal="left" vertical="center"/>
    </xf>
    <xf numFmtId="49" fontId="44" fillId="0" borderId="48" xfId="0" applyNumberFormat="1" applyFont="1" applyBorder="1" applyAlignment="1">
      <alignment horizontal="left"/>
    </xf>
    <xf numFmtId="49" fontId="44" fillId="0" borderId="46" xfId="0" applyNumberFormat="1" applyFont="1" applyBorder="1" applyAlignment="1">
      <alignment horizontal="left"/>
    </xf>
    <xf numFmtId="49" fontId="44" fillId="0" borderId="47" xfId="0" applyNumberFormat="1" applyFont="1" applyBorder="1" applyAlignment="1">
      <alignment horizontal="left"/>
    </xf>
    <xf numFmtId="49" fontId="44" fillId="0" borderId="48" xfId="2" applyNumberFormat="1" applyFont="1" applyBorder="1" applyAlignment="1" applyProtection="1">
      <alignment horizontal="left"/>
    </xf>
    <xf numFmtId="0" fontId="44" fillId="0" borderId="46" xfId="2" applyFont="1" applyBorder="1" applyAlignment="1" applyProtection="1">
      <alignment horizontal="left"/>
    </xf>
    <xf numFmtId="0" fontId="44" fillId="0" borderId="49" xfId="2" applyFont="1" applyBorder="1" applyAlignment="1" applyProtection="1">
      <alignment horizontal="left"/>
    </xf>
    <xf numFmtId="165" fontId="2" fillId="8" borderId="0" xfId="0" applyNumberFormat="1" applyFont="1" applyFill="1" applyAlignment="1">
      <alignment horizontal="left" vertical="center"/>
    </xf>
    <xf numFmtId="0" fontId="2" fillId="8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9" fontId="43" fillId="0" borderId="40" xfId="2" applyNumberFormat="1" applyFont="1" applyBorder="1" applyAlignment="1" applyProtection="1">
      <alignment horizontal="center" vertical="center"/>
    </xf>
    <xf numFmtId="49" fontId="43" fillId="0" borderId="41" xfId="2" applyNumberFormat="1" applyFont="1" applyBorder="1" applyAlignment="1" applyProtection="1">
      <alignment horizontal="center" vertical="center"/>
    </xf>
    <xf numFmtId="49" fontId="43" fillId="0" borderId="34" xfId="2" applyNumberFormat="1" applyFont="1" applyBorder="1" applyAlignment="1" applyProtection="1">
      <alignment horizontal="center" vertical="center"/>
    </xf>
    <xf numFmtId="49" fontId="43" fillId="0" borderId="35" xfId="2" applyNumberFormat="1" applyFont="1" applyBorder="1" applyAlignment="1" applyProtection="1">
      <alignment horizontal="center" vertical="center"/>
    </xf>
    <xf numFmtId="49" fontId="43" fillId="0" borderId="0" xfId="2" applyNumberFormat="1" applyFont="1" applyAlignment="1" applyProtection="1">
      <alignment horizontal="center" vertical="center"/>
    </xf>
    <xf numFmtId="49" fontId="43" fillId="0" borderId="43" xfId="2" applyNumberFormat="1" applyFont="1" applyBorder="1" applyAlignment="1" applyProtection="1">
      <alignment horizontal="center" vertical="center"/>
    </xf>
    <xf numFmtId="49" fontId="43" fillId="0" borderId="45" xfId="2" applyNumberFormat="1" applyFont="1" applyBorder="1" applyAlignment="1" applyProtection="1">
      <alignment horizontal="center" vertical="center"/>
    </xf>
    <xf numFmtId="49" fontId="43" fillId="0" borderId="46" xfId="2" applyNumberFormat="1" applyFont="1" applyBorder="1" applyAlignment="1" applyProtection="1">
      <alignment horizontal="center" vertical="center"/>
    </xf>
    <xf numFmtId="49" fontId="43" fillId="0" borderId="47" xfId="2" applyNumberFormat="1" applyFont="1" applyBorder="1" applyAlignment="1" applyProtection="1">
      <alignment horizontal="center" vertical="center"/>
    </xf>
    <xf numFmtId="49" fontId="44" fillId="7" borderId="33" xfId="2" applyNumberFormat="1" applyFont="1" applyFill="1" applyBorder="1" applyAlignment="1" applyProtection="1">
      <alignment horizontal="center" vertical="center"/>
    </xf>
    <xf numFmtId="0" fontId="44" fillId="7" borderId="41" xfId="2" applyFont="1" applyFill="1" applyBorder="1" applyAlignment="1" applyProtection="1">
      <alignment horizontal="center" vertical="center"/>
    </xf>
    <xf numFmtId="0" fontId="44" fillId="7" borderId="34" xfId="2" applyFont="1" applyFill="1" applyBorder="1" applyAlignment="1" applyProtection="1">
      <alignment horizontal="center" vertical="center"/>
    </xf>
    <xf numFmtId="0" fontId="44" fillId="7" borderId="42" xfId="2" applyFont="1" applyFill="1" applyBorder="1" applyAlignment="1" applyProtection="1">
      <alignment horizontal="center" vertical="center"/>
    </xf>
    <xf numFmtId="49" fontId="42" fillId="6" borderId="28" xfId="2" applyNumberFormat="1" applyFont="1" applyFill="1" applyBorder="1" applyAlignment="1" applyProtection="1">
      <alignment horizontal="left" vertical="center"/>
    </xf>
    <xf numFmtId="0" fontId="42" fillId="6" borderId="29" xfId="2" applyFont="1" applyFill="1" applyBorder="1" applyAlignment="1" applyProtection="1">
      <alignment horizontal="left" vertical="center"/>
    </xf>
    <xf numFmtId="49" fontId="42" fillId="6" borderId="29" xfId="2" applyNumberFormat="1" applyFont="1" applyFill="1" applyBorder="1" applyAlignment="1" applyProtection="1">
      <alignment horizontal="left" vertical="center"/>
    </xf>
    <xf numFmtId="49" fontId="42" fillId="0" borderId="28" xfId="2" applyNumberFormat="1" applyFont="1" applyBorder="1" applyAlignment="1" applyProtection="1">
      <alignment horizontal="left" vertical="center"/>
    </xf>
    <xf numFmtId="0" fontId="42" fillId="0" borderId="29" xfId="2" applyFont="1" applyBorder="1" applyAlignment="1" applyProtection="1">
      <alignment horizontal="left" vertical="center"/>
    </xf>
    <xf numFmtId="49" fontId="43" fillId="0" borderId="29" xfId="2" applyNumberFormat="1" applyFont="1" applyBorder="1" applyAlignment="1" applyProtection="1">
      <alignment horizontal="left" vertical="center"/>
    </xf>
    <xf numFmtId="0" fontId="43" fillId="0" borderId="29" xfId="2" applyFont="1" applyBorder="1" applyAlignment="1" applyProtection="1">
      <alignment horizontal="left" vertical="center"/>
    </xf>
    <xf numFmtId="49" fontId="42" fillId="0" borderId="29" xfId="2" applyNumberFormat="1" applyFont="1" applyBorder="1" applyAlignment="1" applyProtection="1">
      <alignment horizontal="left" vertical="center"/>
    </xf>
    <xf numFmtId="49" fontId="39" fillId="0" borderId="35" xfId="2" applyNumberFormat="1" applyFont="1" applyBorder="1" applyAlignment="1" applyProtection="1">
      <alignment horizontal="center" vertical="center"/>
    </xf>
    <xf numFmtId="0" fontId="39" fillId="0" borderId="0" xfId="2" applyFont="1" applyAlignment="1" applyProtection="1">
      <alignment horizontal="center" vertical="center"/>
    </xf>
    <xf numFmtId="0" fontId="39" fillId="0" borderId="36" xfId="2" applyFont="1" applyBorder="1" applyAlignment="1" applyProtection="1">
      <alignment horizontal="center" vertical="center"/>
    </xf>
    <xf numFmtId="49" fontId="41" fillId="0" borderId="24" xfId="2" applyNumberFormat="1" applyFont="1" applyBorder="1" applyAlignment="1" applyProtection="1">
      <alignment horizontal="left" vertical="center"/>
    </xf>
    <xf numFmtId="0" fontId="41" fillId="0" borderId="24" xfId="2" applyFont="1" applyBorder="1" applyAlignment="1" applyProtection="1">
      <alignment horizontal="left" vertical="center"/>
    </xf>
    <xf numFmtId="0" fontId="41" fillId="0" borderId="27" xfId="2" applyFont="1" applyBorder="1" applyAlignment="1" applyProtection="1">
      <alignment horizontal="left" vertical="center"/>
    </xf>
    <xf numFmtId="14" fontId="36" fillId="0" borderId="32" xfId="2" applyNumberFormat="1" applyFont="1" applyBorder="1" applyAlignment="1" applyProtection="1">
      <alignment horizontal="left" vertical="center"/>
    </xf>
    <xf numFmtId="0" fontId="36" fillId="0" borderId="32" xfId="2" applyFont="1" applyBorder="1" applyAlignment="1" applyProtection="1">
      <alignment horizontal="left" vertical="center"/>
    </xf>
    <xf numFmtId="49" fontId="36" fillId="0" borderId="28" xfId="2" applyNumberFormat="1" applyFont="1" applyBorder="1" applyAlignment="1" applyProtection="1">
      <alignment horizontal="left" vertical="center"/>
    </xf>
    <xf numFmtId="0" fontId="36" fillId="0" borderId="29" xfId="2" applyFont="1" applyBorder="1" applyAlignment="1" applyProtection="1">
      <alignment horizontal="left" vertical="center"/>
    </xf>
    <xf numFmtId="0" fontId="36" fillId="0" borderId="28" xfId="2" applyFont="1" applyBorder="1" applyAlignment="1" applyProtection="1">
      <alignment horizontal="left" vertical="center"/>
    </xf>
    <xf numFmtId="14" fontId="36" fillId="0" borderId="29" xfId="2" applyNumberFormat="1" applyFont="1" applyBorder="1" applyAlignment="1" applyProtection="1">
      <alignment horizontal="left" vertical="center"/>
    </xf>
    <xf numFmtId="49" fontId="36" fillId="0" borderId="29" xfId="2" applyNumberFormat="1" applyFont="1" applyBorder="1" applyAlignment="1" applyProtection="1">
      <alignment horizontal="left" vertical="center"/>
    </xf>
    <xf numFmtId="49" fontId="36" fillId="0" borderId="32" xfId="2" applyNumberFormat="1" applyFont="1" applyBorder="1" applyAlignment="1" applyProtection="1">
      <alignment horizontal="left" vertical="center"/>
    </xf>
    <xf numFmtId="49" fontId="38" fillId="0" borderId="33" xfId="2" applyNumberFormat="1" applyFont="1" applyBorder="1" applyAlignment="1" applyProtection="1">
      <alignment horizontal="center" vertical="center"/>
    </xf>
    <xf numFmtId="0" fontId="38" fillId="0" borderId="34" xfId="2" applyFont="1" applyBorder="1" applyAlignment="1" applyProtection="1">
      <alignment horizontal="center" vertical="center"/>
    </xf>
    <xf numFmtId="0" fontId="38" fillId="0" borderId="30" xfId="2" applyFont="1" applyBorder="1" applyAlignment="1" applyProtection="1">
      <alignment horizontal="center" vertical="center"/>
    </xf>
    <xf numFmtId="0" fontId="38" fillId="0" borderId="31" xfId="2" applyFont="1" applyBorder="1" applyAlignment="1" applyProtection="1">
      <alignment horizontal="center" vertical="center"/>
    </xf>
    <xf numFmtId="49" fontId="36" fillId="0" borderId="33" xfId="2" applyNumberFormat="1" applyFont="1" applyBorder="1" applyAlignment="1" applyProtection="1">
      <alignment horizontal="left" vertical="center" wrapText="1"/>
    </xf>
    <xf numFmtId="0" fontId="36" fillId="0" borderId="34" xfId="2" applyFont="1" applyBorder="1" applyAlignment="1" applyProtection="1">
      <alignment vertical="center" wrapText="1"/>
    </xf>
    <xf numFmtId="0" fontId="36" fillId="0" borderId="30" xfId="2" applyFont="1" applyBorder="1" applyAlignment="1" applyProtection="1">
      <alignment vertical="center" wrapText="1"/>
    </xf>
    <xf numFmtId="0" fontId="36" fillId="0" borderId="31" xfId="2" applyFont="1" applyBorder="1" applyAlignment="1" applyProtection="1">
      <alignment vertical="center" wrapText="1"/>
    </xf>
    <xf numFmtId="49" fontId="35" fillId="0" borderId="0" xfId="2" applyNumberFormat="1" applyFont="1" applyAlignment="1" applyProtection="1">
      <alignment horizontal="center" vertical="center"/>
    </xf>
    <xf numFmtId="0" fontId="35" fillId="0" borderId="0" xfId="2" applyFont="1" applyAlignment="1" applyProtection="1">
      <alignment horizontal="center" vertical="center"/>
    </xf>
    <xf numFmtId="49" fontId="36" fillId="0" borderId="23" xfId="2" applyNumberFormat="1" applyFont="1" applyBorder="1" applyAlignment="1" applyProtection="1">
      <alignment horizontal="left" vertical="center"/>
    </xf>
    <xf numFmtId="0" fontId="36" fillId="0" borderId="24" xfId="2" applyFont="1" applyBorder="1" applyAlignment="1" applyProtection="1">
      <alignment horizontal="left" vertical="center"/>
    </xf>
    <xf numFmtId="49" fontId="37" fillId="0" borderId="24" xfId="2" applyNumberFormat="1" applyFont="1" applyBorder="1" applyAlignment="1" applyProtection="1">
      <alignment horizontal="left" vertical="center" wrapText="1"/>
    </xf>
    <xf numFmtId="49" fontId="37" fillId="0" borderId="29" xfId="2" applyNumberFormat="1" applyFont="1" applyBorder="1" applyAlignment="1" applyProtection="1">
      <alignment horizontal="left" vertical="center" wrapText="1"/>
    </xf>
    <xf numFmtId="49" fontId="36" fillId="0" borderId="24" xfId="2" applyNumberFormat="1" applyFont="1" applyBorder="1" applyAlignment="1" applyProtection="1">
      <alignment horizontal="left" vertical="center"/>
    </xf>
    <xf numFmtId="49" fontId="37" fillId="0" borderId="25" xfId="2" applyNumberFormat="1" applyFont="1" applyBorder="1" applyAlignment="1" applyProtection="1">
      <alignment horizontal="center" vertical="center" wrapText="1"/>
    </xf>
    <xf numFmtId="0" fontId="37" fillId="0" borderId="26" xfId="2" applyFont="1" applyBorder="1" applyAlignment="1" applyProtection="1">
      <alignment horizontal="center" vertical="center" wrapText="1"/>
    </xf>
    <xf numFmtId="0" fontId="37" fillId="0" borderId="30" xfId="2" applyFont="1" applyBorder="1" applyAlignment="1" applyProtection="1">
      <alignment horizontal="center" vertical="center" wrapText="1"/>
    </xf>
    <xf numFmtId="0" fontId="37" fillId="0" borderId="31" xfId="2" applyFont="1" applyBorder="1" applyAlignment="1" applyProtection="1">
      <alignment horizontal="center" vertical="center" wrapText="1"/>
    </xf>
    <xf numFmtId="49" fontId="36" fillId="0" borderId="27" xfId="2" applyNumberFormat="1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46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 xr:uid="{B87A1920-5CED-47B7-8B1A-EAB4A16F6851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6F6C3740-9BC8-4100-A3F9-C47DE77F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9911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80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208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6"/>
      <c r="BE5" s="205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209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6"/>
      <c r="BE6" s="206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206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4" t="s">
        <v>23</v>
      </c>
      <c r="AR8" s="16"/>
      <c r="BE8" s="206"/>
      <c r="BS8" s="13" t="s">
        <v>6</v>
      </c>
    </row>
    <row r="9" spans="1:74" ht="14.45" customHeight="1">
      <c r="B9" s="16"/>
      <c r="AR9" s="16"/>
      <c r="BE9" s="206"/>
      <c r="BS9" s="13" t="s">
        <v>6</v>
      </c>
    </row>
    <row r="10" spans="1:74" ht="12" customHeight="1">
      <c r="B10" s="16"/>
      <c r="D10" s="23" t="s">
        <v>24</v>
      </c>
      <c r="AK10" s="23" t="s">
        <v>25</v>
      </c>
      <c r="AN10" s="21" t="s">
        <v>1</v>
      </c>
      <c r="AR10" s="16"/>
      <c r="BE10" s="206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1</v>
      </c>
      <c r="AR11" s="16"/>
      <c r="BE11" s="206"/>
      <c r="BS11" s="13" t="s">
        <v>6</v>
      </c>
    </row>
    <row r="12" spans="1:74" ht="6.95" customHeight="1">
      <c r="B12" s="16"/>
      <c r="AR12" s="16"/>
      <c r="BE12" s="206"/>
      <c r="BS12" s="13" t="s">
        <v>6</v>
      </c>
    </row>
    <row r="13" spans="1:74" ht="12" customHeight="1">
      <c r="B13" s="16"/>
      <c r="D13" s="23" t="s">
        <v>28</v>
      </c>
      <c r="AK13" s="23" t="s">
        <v>25</v>
      </c>
      <c r="AN13" s="25" t="s">
        <v>29</v>
      </c>
      <c r="AR13" s="16"/>
      <c r="BE13" s="206"/>
      <c r="BS13" s="13" t="s">
        <v>6</v>
      </c>
    </row>
    <row r="14" spans="1:74" ht="12.75">
      <c r="B14" s="16"/>
      <c r="E14" s="210" t="s">
        <v>29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3" t="s">
        <v>27</v>
      </c>
      <c r="AN14" s="25" t="s">
        <v>29</v>
      </c>
      <c r="AR14" s="16"/>
      <c r="BE14" s="206"/>
      <c r="BS14" s="13" t="s">
        <v>6</v>
      </c>
    </row>
    <row r="15" spans="1:74" ht="6.95" customHeight="1">
      <c r="B15" s="16"/>
      <c r="AR15" s="16"/>
      <c r="BE15" s="206"/>
      <c r="BS15" s="13" t="s">
        <v>3</v>
      </c>
    </row>
    <row r="16" spans="1:74" ht="12" customHeight="1">
      <c r="B16" s="16"/>
      <c r="D16" s="23" t="s">
        <v>30</v>
      </c>
      <c r="AK16" s="23" t="s">
        <v>25</v>
      </c>
      <c r="AN16" s="21" t="s">
        <v>1</v>
      </c>
      <c r="AR16" s="16"/>
      <c r="BE16" s="206"/>
      <c r="BS16" s="13" t="s">
        <v>3</v>
      </c>
    </row>
    <row r="17" spans="2:71" ht="18.399999999999999" customHeight="1">
      <c r="B17" s="16"/>
      <c r="E17" s="21" t="s">
        <v>21</v>
      </c>
      <c r="AK17" s="23" t="s">
        <v>27</v>
      </c>
      <c r="AN17" s="21" t="s">
        <v>1</v>
      </c>
      <c r="AR17" s="16"/>
      <c r="BE17" s="206"/>
      <c r="BS17" s="13" t="s">
        <v>31</v>
      </c>
    </row>
    <row r="18" spans="2:71" ht="6.95" customHeight="1">
      <c r="B18" s="16"/>
      <c r="AR18" s="16"/>
      <c r="BE18" s="206"/>
      <c r="BS18" s="13" t="s">
        <v>6</v>
      </c>
    </row>
    <row r="19" spans="2:71" ht="12" customHeight="1">
      <c r="B19" s="16"/>
      <c r="D19" s="23" t="s">
        <v>32</v>
      </c>
      <c r="AK19" s="23" t="s">
        <v>25</v>
      </c>
      <c r="AN19" s="21" t="s">
        <v>1</v>
      </c>
      <c r="AR19" s="16"/>
      <c r="BE19" s="206"/>
      <c r="BS19" s="13" t="s">
        <v>6</v>
      </c>
    </row>
    <row r="20" spans="2:71" ht="18.399999999999999" customHeight="1">
      <c r="B20" s="16"/>
      <c r="E20" s="21" t="s">
        <v>26</v>
      </c>
      <c r="AK20" s="23" t="s">
        <v>27</v>
      </c>
      <c r="AN20" s="21" t="s">
        <v>1</v>
      </c>
      <c r="AR20" s="16"/>
      <c r="BE20" s="206"/>
      <c r="BS20" s="13" t="s">
        <v>31</v>
      </c>
    </row>
    <row r="21" spans="2:71" ht="6.95" customHeight="1">
      <c r="B21" s="16"/>
      <c r="AR21" s="16"/>
      <c r="BE21" s="206"/>
    </row>
    <row r="22" spans="2:71" ht="12" customHeight="1">
      <c r="B22" s="16"/>
      <c r="D22" s="23" t="s">
        <v>33</v>
      </c>
      <c r="AR22" s="16"/>
      <c r="BE22" s="206"/>
    </row>
    <row r="23" spans="2:71" ht="16.5" customHeight="1">
      <c r="B23" s="16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6"/>
      <c r="BE23" s="206"/>
    </row>
    <row r="24" spans="2:71" ht="6.95" customHeight="1">
      <c r="B24" s="16"/>
      <c r="AR24" s="16"/>
      <c r="BE24" s="206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206"/>
    </row>
    <row r="26" spans="2:71" s="1" customFormat="1" ht="25.9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13">
        <f>ROUND(AG94,2)</f>
        <v>0</v>
      </c>
      <c r="AL26" s="214"/>
      <c r="AM26" s="214"/>
      <c r="AN26" s="214"/>
      <c r="AO26" s="214"/>
      <c r="AR26" s="28"/>
      <c r="BE26" s="206"/>
    </row>
    <row r="27" spans="2:71" s="1" customFormat="1" ht="6.95" customHeight="1">
      <c r="B27" s="28"/>
      <c r="AR27" s="28"/>
      <c r="BE27" s="206"/>
    </row>
    <row r="28" spans="2:71" s="1" customFormat="1" ht="12.75">
      <c r="B28" s="28"/>
      <c r="L28" s="215" t="s">
        <v>35</v>
      </c>
      <c r="M28" s="215"/>
      <c r="N28" s="215"/>
      <c r="O28" s="215"/>
      <c r="P28" s="215"/>
      <c r="W28" s="215" t="s">
        <v>36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37</v>
      </c>
      <c r="AL28" s="215"/>
      <c r="AM28" s="215"/>
      <c r="AN28" s="215"/>
      <c r="AO28" s="215"/>
      <c r="AR28" s="28"/>
      <c r="BE28" s="206"/>
    </row>
    <row r="29" spans="2:71" s="2" customFormat="1" ht="14.45" customHeight="1">
      <c r="B29" s="32"/>
      <c r="D29" s="23" t="s">
        <v>38</v>
      </c>
      <c r="F29" s="23" t="s">
        <v>39</v>
      </c>
      <c r="L29" s="198">
        <v>0.21</v>
      </c>
      <c r="M29" s="197"/>
      <c r="N29" s="197"/>
      <c r="O29" s="197"/>
      <c r="P29" s="197"/>
      <c r="W29" s="196">
        <f>ROUND(AZ94, 2)</f>
        <v>0</v>
      </c>
      <c r="X29" s="197"/>
      <c r="Y29" s="197"/>
      <c r="Z29" s="197"/>
      <c r="AA29" s="197"/>
      <c r="AB29" s="197"/>
      <c r="AC29" s="197"/>
      <c r="AD29" s="197"/>
      <c r="AE29" s="197"/>
      <c r="AK29" s="196">
        <f>ROUND(AV94, 2)</f>
        <v>0</v>
      </c>
      <c r="AL29" s="197"/>
      <c r="AM29" s="197"/>
      <c r="AN29" s="197"/>
      <c r="AO29" s="197"/>
      <c r="AR29" s="32"/>
      <c r="BE29" s="207"/>
    </row>
    <row r="30" spans="2:71" s="2" customFormat="1" ht="14.45" customHeight="1">
      <c r="B30" s="32"/>
      <c r="F30" s="23" t="s">
        <v>40</v>
      </c>
      <c r="L30" s="198">
        <v>0.15</v>
      </c>
      <c r="M30" s="197"/>
      <c r="N30" s="197"/>
      <c r="O30" s="197"/>
      <c r="P30" s="197"/>
      <c r="W30" s="196">
        <f>ROUND(BA94, 2)</f>
        <v>0</v>
      </c>
      <c r="X30" s="197"/>
      <c r="Y30" s="197"/>
      <c r="Z30" s="197"/>
      <c r="AA30" s="197"/>
      <c r="AB30" s="197"/>
      <c r="AC30" s="197"/>
      <c r="AD30" s="197"/>
      <c r="AE30" s="197"/>
      <c r="AK30" s="196">
        <f>ROUND(AW94, 2)</f>
        <v>0</v>
      </c>
      <c r="AL30" s="197"/>
      <c r="AM30" s="197"/>
      <c r="AN30" s="197"/>
      <c r="AO30" s="197"/>
      <c r="AR30" s="32"/>
      <c r="BE30" s="207"/>
    </row>
    <row r="31" spans="2:71" s="2" customFormat="1" ht="14.45" hidden="1" customHeight="1">
      <c r="B31" s="32"/>
      <c r="F31" s="23" t="s">
        <v>41</v>
      </c>
      <c r="L31" s="198">
        <v>0.21</v>
      </c>
      <c r="M31" s="197"/>
      <c r="N31" s="197"/>
      <c r="O31" s="197"/>
      <c r="P31" s="197"/>
      <c r="W31" s="196">
        <f>ROUND(BB94, 2)</f>
        <v>0</v>
      </c>
      <c r="X31" s="197"/>
      <c r="Y31" s="197"/>
      <c r="Z31" s="197"/>
      <c r="AA31" s="197"/>
      <c r="AB31" s="197"/>
      <c r="AC31" s="197"/>
      <c r="AD31" s="197"/>
      <c r="AE31" s="197"/>
      <c r="AK31" s="196">
        <v>0</v>
      </c>
      <c r="AL31" s="197"/>
      <c r="AM31" s="197"/>
      <c r="AN31" s="197"/>
      <c r="AO31" s="197"/>
      <c r="AR31" s="32"/>
      <c r="BE31" s="207"/>
    </row>
    <row r="32" spans="2:71" s="2" customFormat="1" ht="14.45" hidden="1" customHeight="1">
      <c r="B32" s="32"/>
      <c r="F32" s="23" t="s">
        <v>42</v>
      </c>
      <c r="L32" s="198">
        <v>0.15</v>
      </c>
      <c r="M32" s="197"/>
      <c r="N32" s="197"/>
      <c r="O32" s="197"/>
      <c r="P32" s="197"/>
      <c r="W32" s="196">
        <f>ROUND(BC94, 2)</f>
        <v>0</v>
      </c>
      <c r="X32" s="197"/>
      <c r="Y32" s="197"/>
      <c r="Z32" s="197"/>
      <c r="AA32" s="197"/>
      <c r="AB32" s="197"/>
      <c r="AC32" s="197"/>
      <c r="AD32" s="197"/>
      <c r="AE32" s="197"/>
      <c r="AK32" s="196">
        <v>0</v>
      </c>
      <c r="AL32" s="197"/>
      <c r="AM32" s="197"/>
      <c r="AN32" s="197"/>
      <c r="AO32" s="197"/>
      <c r="AR32" s="32"/>
      <c r="BE32" s="207"/>
    </row>
    <row r="33" spans="2:57" s="2" customFormat="1" ht="14.45" hidden="1" customHeight="1">
      <c r="B33" s="32"/>
      <c r="F33" s="23" t="s">
        <v>43</v>
      </c>
      <c r="L33" s="198">
        <v>0</v>
      </c>
      <c r="M33" s="197"/>
      <c r="N33" s="197"/>
      <c r="O33" s="197"/>
      <c r="P33" s="197"/>
      <c r="W33" s="196">
        <f>ROUND(BD94, 2)</f>
        <v>0</v>
      </c>
      <c r="X33" s="197"/>
      <c r="Y33" s="197"/>
      <c r="Z33" s="197"/>
      <c r="AA33" s="197"/>
      <c r="AB33" s="197"/>
      <c r="AC33" s="197"/>
      <c r="AD33" s="197"/>
      <c r="AE33" s="197"/>
      <c r="AK33" s="196">
        <v>0</v>
      </c>
      <c r="AL33" s="197"/>
      <c r="AM33" s="197"/>
      <c r="AN33" s="197"/>
      <c r="AO33" s="197"/>
      <c r="AR33" s="32"/>
      <c r="BE33" s="207"/>
    </row>
    <row r="34" spans="2:57" s="1" customFormat="1" ht="6.95" customHeight="1">
      <c r="B34" s="28"/>
      <c r="AR34" s="28"/>
      <c r="BE34" s="206"/>
    </row>
    <row r="35" spans="2:57" s="1" customFormat="1" ht="25.9" customHeight="1">
      <c r="B35" s="28"/>
      <c r="C35" s="33"/>
      <c r="D35" s="34" t="s">
        <v>44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45</v>
      </c>
      <c r="U35" s="35"/>
      <c r="V35" s="35"/>
      <c r="W35" s="35"/>
      <c r="X35" s="201" t="s">
        <v>46</v>
      </c>
      <c r="Y35" s="202"/>
      <c r="Z35" s="202"/>
      <c r="AA35" s="202"/>
      <c r="AB35" s="202"/>
      <c r="AC35" s="35"/>
      <c r="AD35" s="35"/>
      <c r="AE35" s="35"/>
      <c r="AF35" s="35"/>
      <c r="AG35" s="35"/>
      <c r="AH35" s="35"/>
      <c r="AI35" s="35"/>
      <c r="AJ35" s="35"/>
      <c r="AK35" s="203">
        <f>SUM(AK26:AK33)</f>
        <v>0</v>
      </c>
      <c r="AL35" s="202"/>
      <c r="AM35" s="202"/>
      <c r="AN35" s="202"/>
      <c r="AO35" s="204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47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48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49</v>
      </c>
      <c r="AI60" s="30"/>
      <c r="AJ60" s="30"/>
      <c r="AK60" s="30"/>
      <c r="AL60" s="30"/>
      <c r="AM60" s="39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51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52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49</v>
      </c>
      <c r="AI75" s="30"/>
      <c r="AJ75" s="30"/>
      <c r="AK75" s="30"/>
      <c r="AL75" s="30"/>
      <c r="AM75" s="39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53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 t="str">
        <f>K5</f>
        <v>002</v>
      </c>
      <c r="AR84" s="44"/>
    </row>
    <row r="85" spans="1:91" s="4" customFormat="1" ht="36.950000000000003" customHeight="1">
      <c r="B85" s="45"/>
      <c r="C85" s="46" t="s">
        <v>16</v>
      </c>
      <c r="L85" s="187" t="str">
        <f>K6</f>
        <v>Běžná údržba vozovek II.a III.třídy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20</v>
      </c>
      <c r="L87" s="47" t="str">
        <f>IF(K8="","",K8)</f>
        <v xml:space="preserve"> </v>
      </c>
      <c r="AI87" s="23" t="s">
        <v>22</v>
      </c>
      <c r="AM87" s="189" t="str">
        <f>IF(AN8= "","",AN8)</f>
        <v>23. 11. 2023</v>
      </c>
      <c r="AN87" s="189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24</v>
      </c>
      <c r="L89" s="3" t="str">
        <f>IF(E11= "","",E11)</f>
        <v>Krajská správa a údržba silnic Středočeského kraje</v>
      </c>
      <c r="AI89" s="23" t="s">
        <v>30</v>
      </c>
      <c r="AM89" s="190" t="str">
        <f>IF(E17="","",E17)</f>
        <v xml:space="preserve"> </v>
      </c>
      <c r="AN89" s="191"/>
      <c r="AO89" s="191"/>
      <c r="AP89" s="191"/>
      <c r="AR89" s="28"/>
      <c r="AS89" s="192" t="s">
        <v>54</v>
      </c>
      <c r="AT89" s="193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25.7" customHeight="1">
      <c r="B90" s="28"/>
      <c r="C90" s="23" t="s">
        <v>28</v>
      </c>
      <c r="L90" s="3" t="str">
        <f>IF(E14= "Vyplň údaj","",E14)</f>
        <v/>
      </c>
      <c r="AI90" s="23" t="s">
        <v>32</v>
      </c>
      <c r="AM90" s="190" t="str">
        <f>IF(E20="","",E20)</f>
        <v>Krajská správa a údržba silnic Středočeského kraje</v>
      </c>
      <c r="AN90" s="191"/>
      <c r="AO90" s="191"/>
      <c r="AP90" s="191"/>
      <c r="AR90" s="28"/>
      <c r="AS90" s="194"/>
      <c r="AT90" s="195"/>
      <c r="BD90" s="52"/>
    </row>
    <row r="91" spans="1:91" s="1" customFormat="1" ht="10.9" customHeight="1">
      <c r="B91" s="28"/>
      <c r="AR91" s="28"/>
      <c r="AS91" s="194"/>
      <c r="AT91" s="195"/>
      <c r="BD91" s="52"/>
    </row>
    <row r="92" spans="1:91" s="1" customFormat="1" ht="29.25" customHeight="1">
      <c r="B92" s="28"/>
      <c r="C92" s="182" t="s">
        <v>55</v>
      </c>
      <c r="D92" s="183"/>
      <c r="E92" s="183"/>
      <c r="F92" s="183"/>
      <c r="G92" s="183"/>
      <c r="H92" s="53"/>
      <c r="I92" s="184" t="s">
        <v>56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5" t="s">
        <v>57</v>
      </c>
      <c r="AH92" s="183"/>
      <c r="AI92" s="183"/>
      <c r="AJ92" s="183"/>
      <c r="AK92" s="183"/>
      <c r="AL92" s="183"/>
      <c r="AM92" s="183"/>
      <c r="AN92" s="184" t="s">
        <v>58</v>
      </c>
      <c r="AO92" s="183"/>
      <c r="AP92" s="186"/>
      <c r="AQ92" s="54" t="s">
        <v>59</v>
      </c>
      <c r="AR92" s="28"/>
      <c r="AS92" s="55" t="s">
        <v>60</v>
      </c>
      <c r="AT92" s="56" t="s">
        <v>61</v>
      </c>
      <c r="AU92" s="56" t="s">
        <v>62</v>
      </c>
      <c r="AV92" s="56" t="s">
        <v>63</v>
      </c>
      <c r="AW92" s="56" t="s">
        <v>64</v>
      </c>
      <c r="AX92" s="56" t="s">
        <v>65</v>
      </c>
      <c r="AY92" s="56" t="s">
        <v>66</v>
      </c>
      <c r="AZ92" s="56" t="s">
        <v>67</v>
      </c>
      <c r="BA92" s="56" t="s">
        <v>68</v>
      </c>
      <c r="BB92" s="56" t="s">
        <v>69</v>
      </c>
      <c r="BC92" s="56" t="s">
        <v>70</v>
      </c>
      <c r="BD92" s="57" t="s">
        <v>71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72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78">
        <f>ROUND(AG95,2)</f>
        <v>0</v>
      </c>
      <c r="AH94" s="178"/>
      <c r="AI94" s="178"/>
      <c r="AJ94" s="178"/>
      <c r="AK94" s="178"/>
      <c r="AL94" s="178"/>
      <c r="AM94" s="178"/>
      <c r="AN94" s="179">
        <f>SUM(AG94,AT94)</f>
        <v>0</v>
      </c>
      <c r="AO94" s="179"/>
      <c r="AP94" s="179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73</v>
      </c>
      <c r="BT94" s="68" t="s">
        <v>74</v>
      </c>
      <c r="BU94" s="69" t="s">
        <v>75</v>
      </c>
      <c r="BV94" s="68" t="s">
        <v>76</v>
      </c>
      <c r="BW94" s="68" t="s">
        <v>4</v>
      </c>
      <c r="BX94" s="68" t="s">
        <v>77</v>
      </c>
      <c r="CL94" s="68" t="s">
        <v>1</v>
      </c>
    </row>
    <row r="95" spans="1:91" s="6" customFormat="1" ht="16.5" customHeight="1">
      <c r="A95" s="70" t="s">
        <v>78</v>
      </c>
      <c r="B95" s="71"/>
      <c r="C95" s="72"/>
      <c r="D95" s="177" t="s">
        <v>79</v>
      </c>
      <c r="E95" s="177"/>
      <c r="F95" s="177"/>
      <c r="G95" s="177"/>
      <c r="H95" s="177"/>
      <c r="I95" s="73"/>
      <c r="J95" s="177" t="s">
        <v>80</v>
      </c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99">
        <f>'II-121 Sedlec průtah neoceněný'!J30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4" t="s">
        <v>81</v>
      </c>
      <c r="AR95" s="71"/>
      <c r="AS95" s="75">
        <v>0</v>
      </c>
      <c r="AT95" s="76">
        <f>ROUND(SUM(AV95:AW95),2)</f>
        <v>0</v>
      </c>
      <c r="AU95" s="77">
        <f>'II-121 Sedlec průtah neoceněný'!P123</f>
        <v>0</v>
      </c>
      <c r="AV95" s="76">
        <f>'II-121 Sedlec průtah neoceněný'!J33</f>
        <v>0</v>
      </c>
      <c r="AW95" s="76">
        <f>'II-121 Sedlec průtah neoceněný'!J34</f>
        <v>0</v>
      </c>
      <c r="AX95" s="76">
        <f>'II-121 Sedlec průtah neoceněný'!J35</f>
        <v>0</v>
      </c>
      <c r="AY95" s="76">
        <f>'II-121 Sedlec průtah neoceněný'!J36</f>
        <v>0</v>
      </c>
      <c r="AZ95" s="76">
        <f>'II-121 Sedlec průtah neoceněný'!F33</f>
        <v>0</v>
      </c>
      <c r="BA95" s="76">
        <f>'II-121 Sedlec průtah neoceněný'!F34</f>
        <v>0</v>
      </c>
      <c r="BB95" s="76">
        <f>'II-121 Sedlec průtah neoceněný'!F35</f>
        <v>0</v>
      </c>
      <c r="BC95" s="76">
        <f>'II-121 Sedlec průtah neoceněný'!F36</f>
        <v>0</v>
      </c>
      <c r="BD95" s="78">
        <f>'II-121 Sedlec průtah neoceněný'!F37</f>
        <v>0</v>
      </c>
      <c r="BT95" s="79" t="s">
        <v>82</v>
      </c>
      <c r="BV95" s="79" t="s">
        <v>76</v>
      </c>
      <c r="BW95" s="79" t="s">
        <v>83</v>
      </c>
      <c r="BX95" s="79" t="s">
        <v>4</v>
      </c>
      <c r="CL95" s="79" t="s">
        <v>1</v>
      </c>
      <c r="CM95" s="79" t="s">
        <v>84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002.010 - 120 a 121 - Sed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E9A3-43C4-47E3-A67A-67C1E4554A4F}">
  <dimension ref="A1:M32"/>
  <sheetViews>
    <sheetView workbookViewId="0">
      <selection sqref="A1:I1"/>
    </sheetView>
  </sheetViews>
  <sheetFormatPr defaultColWidth="13.33203125" defaultRowHeight="12.75"/>
  <cols>
    <col min="1" max="1" width="13.33203125" style="145" customWidth="1"/>
    <col min="2" max="2" width="11.83203125" style="145" customWidth="1"/>
    <col min="3" max="3" width="25.33203125" style="145" customWidth="1"/>
    <col min="4" max="4" width="11.83203125" style="145" customWidth="1"/>
    <col min="5" max="5" width="19.1640625" style="145" customWidth="1"/>
    <col min="6" max="6" width="26.33203125" style="145" customWidth="1"/>
    <col min="7" max="7" width="13.33203125" style="145" customWidth="1"/>
    <col min="8" max="8" width="13.83203125" style="145" customWidth="1"/>
    <col min="9" max="9" width="28.5" style="145" customWidth="1"/>
    <col min="10" max="10" width="13.33203125" style="145"/>
    <col min="11" max="11" width="13.6640625" style="145" bestFit="1" customWidth="1"/>
    <col min="12" max="257" width="13.33203125" style="145"/>
    <col min="258" max="258" width="11.83203125" style="145" customWidth="1"/>
    <col min="259" max="259" width="25.33203125" style="145" customWidth="1"/>
    <col min="260" max="260" width="11.83203125" style="145" customWidth="1"/>
    <col min="261" max="261" width="19.1640625" style="145" customWidth="1"/>
    <col min="262" max="262" width="26.33203125" style="145" customWidth="1"/>
    <col min="263" max="263" width="13.33203125" style="145"/>
    <col min="264" max="264" width="13.83203125" style="145" customWidth="1"/>
    <col min="265" max="265" width="28.5" style="145" customWidth="1"/>
    <col min="266" max="266" width="13.33203125" style="145"/>
    <col min="267" max="267" width="13.6640625" style="145" bestFit="1" customWidth="1"/>
    <col min="268" max="513" width="13.33203125" style="145"/>
    <col min="514" max="514" width="11.83203125" style="145" customWidth="1"/>
    <col min="515" max="515" width="25.33203125" style="145" customWidth="1"/>
    <col min="516" max="516" width="11.83203125" style="145" customWidth="1"/>
    <col min="517" max="517" width="19.1640625" style="145" customWidth="1"/>
    <col min="518" max="518" width="26.33203125" style="145" customWidth="1"/>
    <col min="519" max="519" width="13.33203125" style="145"/>
    <col min="520" max="520" width="13.83203125" style="145" customWidth="1"/>
    <col min="521" max="521" width="28.5" style="145" customWidth="1"/>
    <col min="522" max="522" width="13.33203125" style="145"/>
    <col min="523" max="523" width="13.6640625" style="145" bestFit="1" customWidth="1"/>
    <col min="524" max="769" width="13.33203125" style="145"/>
    <col min="770" max="770" width="11.83203125" style="145" customWidth="1"/>
    <col min="771" max="771" width="25.33203125" style="145" customWidth="1"/>
    <col min="772" max="772" width="11.83203125" style="145" customWidth="1"/>
    <col min="773" max="773" width="19.1640625" style="145" customWidth="1"/>
    <col min="774" max="774" width="26.33203125" style="145" customWidth="1"/>
    <col min="775" max="775" width="13.33203125" style="145"/>
    <col min="776" max="776" width="13.83203125" style="145" customWidth="1"/>
    <col min="777" max="777" width="28.5" style="145" customWidth="1"/>
    <col min="778" max="778" width="13.33203125" style="145"/>
    <col min="779" max="779" width="13.6640625" style="145" bestFit="1" customWidth="1"/>
    <col min="780" max="1025" width="13.33203125" style="145"/>
    <col min="1026" max="1026" width="11.83203125" style="145" customWidth="1"/>
    <col min="1027" max="1027" width="25.33203125" style="145" customWidth="1"/>
    <col min="1028" max="1028" width="11.83203125" style="145" customWidth="1"/>
    <col min="1029" max="1029" width="19.1640625" style="145" customWidth="1"/>
    <col min="1030" max="1030" width="26.33203125" style="145" customWidth="1"/>
    <col min="1031" max="1031" width="13.33203125" style="145"/>
    <col min="1032" max="1032" width="13.83203125" style="145" customWidth="1"/>
    <col min="1033" max="1033" width="28.5" style="145" customWidth="1"/>
    <col min="1034" max="1034" width="13.33203125" style="145"/>
    <col min="1035" max="1035" width="13.6640625" style="145" bestFit="1" customWidth="1"/>
    <col min="1036" max="1281" width="13.33203125" style="145"/>
    <col min="1282" max="1282" width="11.83203125" style="145" customWidth="1"/>
    <col min="1283" max="1283" width="25.33203125" style="145" customWidth="1"/>
    <col min="1284" max="1284" width="11.83203125" style="145" customWidth="1"/>
    <col min="1285" max="1285" width="19.1640625" style="145" customWidth="1"/>
    <col min="1286" max="1286" width="26.33203125" style="145" customWidth="1"/>
    <col min="1287" max="1287" width="13.33203125" style="145"/>
    <col min="1288" max="1288" width="13.83203125" style="145" customWidth="1"/>
    <col min="1289" max="1289" width="28.5" style="145" customWidth="1"/>
    <col min="1290" max="1290" width="13.33203125" style="145"/>
    <col min="1291" max="1291" width="13.6640625" style="145" bestFit="1" customWidth="1"/>
    <col min="1292" max="1537" width="13.33203125" style="145"/>
    <col min="1538" max="1538" width="11.83203125" style="145" customWidth="1"/>
    <col min="1539" max="1539" width="25.33203125" style="145" customWidth="1"/>
    <col min="1540" max="1540" width="11.83203125" style="145" customWidth="1"/>
    <col min="1541" max="1541" width="19.1640625" style="145" customWidth="1"/>
    <col min="1542" max="1542" width="26.33203125" style="145" customWidth="1"/>
    <col min="1543" max="1543" width="13.33203125" style="145"/>
    <col min="1544" max="1544" width="13.83203125" style="145" customWidth="1"/>
    <col min="1545" max="1545" width="28.5" style="145" customWidth="1"/>
    <col min="1546" max="1546" width="13.33203125" style="145"/>
    <col min="1547" max="1547" width="13.6640625" style="145" bestFit="1" customWidth="1"/>
    <col min="1548" max="1793" width="13.33203125" style="145"/>
    <col min="1794" max="1794" width="11.83203125" style="145" customWidth="1"/>
    <col min="1795" max="1795" width="25.33203125" style="145" customWidth="1"/>
    <col min="1796" max="1796" width="11.83203125" style="145" customWidth="1"/>
    <col min="1797" max="1797" width="19.1640625" style="145" customWidth="1"/>
    <col min="1798" max="1798" width="26.33203125" style="145" customWidth="1"/>
    <col min="1799" max="1799" width="13.33203125" style="145"/>
    <col min="1800" max="1800" width="13.83203125" style="145" customWidth="1"/>
    <col min="1801" max="1801" width="28.5" style="145" customWidth="1"/>
    <col min="1802" max="1802" width="13.33203125" style="145"/>
    <col min="1803" max="1803" width="13.6640625" style="145" bestFit="1" customWidth="1"/>
    <col min="1804" max="2049" width="13.33203125" style="145"/>
    <col min="2050" max="2050" width="11.83203125" style="145" customWidth="1"/>
    <col min="2051" max="2051" width="25.33203125" style="145" customWidth="1"/>
    <col min="2052" max="2052" width="11.83203125" style="145" customWidth="1"/>
    <col min="2053" max="2053" width="19.1640625" style="145" customWidth="1"/>
    <col min="2054" max="2054" width="26.33203125" style="145" customWidth="1"/>
    <col min="2055" max="2055" width="13.33203125" style="145"/>
    <col min="2056" max="2056" width="13.83203125" style="145" customWidth="1"/>
    <col min="2057" max="2057" width="28.5" style="145" customWidth="1"/>
    <col min="2058" max="2058" width="13.33203125" style="145"/>
    <col min="2059" max="2059" width="13.6640625" style="145" bestFit="1" customWidth="1"/>
    <col min="2060" max="2305" width="13.33203125" style="145"/>
    <col min="2306" max="2306" width="11.83203125" style="145" customWidth="1"/>
    <col min="2307" max="2307" width="25.33203125" style="145" customWidth="1"/>
    <col min="2308" max="2308" width="11.83203125" style="145" customWidth="1"/>
    <col min="2309" max="2309" width="19.1640625" style="145" customWidth="1"/>
    <col min="2310" max="2310" width="26.33203125" style="145" customWidth="1"/>
    <col min="2311" max="2311" width="13.33203125" style="145"/>
    <col min="2312" max="2312" width="13.83203125" style="145" customWidth="1"/>
    <col min="2313" max="2313" width="28.5" style="145" customWidth="1"/>
    <col min="2314" max="2314" width="13.33203125" style="145"/>
    <col min="2315" max="2315" width="13.6640625" style="145" bestFit="1" customWidth="1"/>
    <col min="2316" max="2561" width="13.33203125" style="145"/>
    <col min="2562" max="2562" width="11.83203125" style="145" customWidth="1"/>
    <col min="2563" max="2563" width="25.33203125" style="145" customWidth="1"/>
    <col min="2564" max="2564" width="11.83203125" style="145" customWidth="1"/>
    <col min="2565" max="2565" width="19.1640625" style="145" customWidth="1"/>
    <col min="2566" max="2566" width="26.33203125" style="145" customWidth="1"/>
    <col min="2567" max="2567" width="13.33203125" style="145"/>
    <col min="2568" max="2568" width="13.83203125" style="145" customWidth="1"/>
    <col min="2569" max="2569" width="28.5" style="145" customWidth="1"/>
    <col min="2570" max="2570" width="13.33203125" style="145"/>
    <col min="2571" max="2571" width="13.6640625" style="145" bestFit="1" customWidth="1"/>
    <col min="2572" max="2817" width="13.33203125" style="145"/>
    <col min="2818" max="2818" width="11.83203125" style="145" customWidth="1"/>
    <col min="2819" max="2819" width="25.33203125" style="145" customWidth="1"/>
    <col min="2820" max="2820" width="11.83203125" style="145" customWidth="1"/>
    <col min="2821" max="2821" width="19.1640625" style="145" customWidth="1"/>
    <col min="2822" max="2822" width="26.33203125" style="145" customWidth="1"/>
    <col min="2823" max="2823" width="13.33203125" style="145"/>
    <col min="2824" max="2824" width="13.83203125" style="145" customWidth="1"/>
    <col min="2825" max="2825" width="28.5" style="145" customWidth="1"/>
    <col min="2826" max="2826" width="13.33203125" style="145"/>
    <col min="2827" max="2827" width="13.6640625" style="145" bestFit="1" customWidth="1"/>
    <col min="2828" max="3073" width="13.33203125" style="145"/>
    <col min="3074" max="3074" width="11.83203125" style="145" customWidth="1"/>
    <col min="3075" max="3075" width="25.33203125" style="145" customWidth="1"/>
    <col min="3076" max="3076" width="11.83203125" style="145" customWidth="1"/>
    <col min="3077" max="3077" width="19.1640625" style="145" customWidth="1"/>
    <col min="3078" max="3078" width="26.33203125" style="145" customWidth="1"/>
    <col min="3079" max="3079" width="13.33203125" style="145"/>
    <col min="3080" max="3080" width="13.83203125" style="145" customWidth="1"/>
    <col min="3081" max="3081" width="28.5" style="145" customWidth="1"/>
    <col min="3082" max="3082" width="13.33203125" style="145"/>
    <col min="3083" max="3083" width="13.6640625" style="145" bestFit="1" customWidth="1"/>
    <col min="3084" max="3329" width="13.33203125" style="145"/>
    <col min="3330" max="3330" width="11.83203125" style="145" customWidth="1"/>
    <col min="3331" max="3331" width="25.33203125" style="145" customWidth="1"/>
    <col min="3332" max="3332" width="11.83203125" style="145" customWidth="1"/>
    <col min="3333" max="3333" width="19.1640625" style="145" customWidth="1"/>
    <col min="3334" max="3334" width="26.33203125" style="145" customWidth="1"/>
    <col min="3335" max="3335" width="13.33203125" style="145"/>
    <col min="3336" max="3336" width="13.83203125" style="145" customWidth="1"/>
    <col min="3337" max="3337" width="28.5" style="145" customWidth="1"/>
    <col min="3338" max="3338" width="13.33203125" style="145"/>
    <col min="3339" max="3339" width="13.6640625" style="145" bestFit="1" customWidth="1"/>
    <col min="3340" max="3585" width="13.33203125" style="145"/>
    <col min="3586" max="3586" width="11.83203125" style="145" customWidth="1"/>
    <col min="3587" max="3587" width="25.33203125" style="145" customWidth="1"/>
    <col min="3588" max="3588" width="11.83203125" style="145" customWidth="1"/>
    <col min="3589" max="3589" width="19.1640625" style="145" customWidth="1"/>
    <col min="3590" max="3590" width="26.33203125" style="145" customWidth="1"/>
    <col min="3591" max="3591" width="13.33203125" style="145"/>
    <col min="3592" max="3592" width="13.83203125" style="145" customWidth="1"/>
    <col min="3593" max="3593" width="28.5" style="145" customWidth="1"/>
    <col min="3594" max="3594" width="13.33203125" style="145"/>
    <col min="3595" max="3595" width="13.6640625" style="145" bestFit="1" customWidth="1"/>
    <col min="3596" max="3841" width="13.33203125" style="145"/>
    <col min="3842" max="3842" width="11.83203125" style="145" customWidth="1"/>
    <col min="3843" max="3843" width="25.33203125" style="145" customWidth="1"/>
    <col min="3844" max="3844" width="11.83203125" style="145" customWidth="1"/>
    <col min="3845" max="3845" width="19.1640625" style="145" customWidth="1"/>
    <col min="3846" max="3846" width="26.33203125" style="145" customWidth="1"/>
    <col min="3847" max="3847" width="13.33203125" style="145"/>
    <col min="3848" max="3848" width="13.83203125" style="145" customWidth="1"/>
    <col min="3849" max="3849" width="28.5" style="145" customWidth="1"/>
    <col min="3850" max="3850" width="13.33203125" style="145"/>
    <col min="3851" max="3851" width="13.6640625" style="145" bestFit="1" customWidth="1"/>
    <col min="3852" max="4097" width="13.33203125" style="145"/>
    <col min="4098" max="4098" width="11.83203125" style="145" customWidth="1"/>
    <col min="4099" max="4099" width="25.33203125" style="145" customWidth="1"/>
    <col min="4100" max="4100" width="11.83203125" style="145" customWidth="1"/>
    <col min="4101" max="4101" width="19.1640625" style="145" customWidth="1"/>
    <col min="4102" max="4102" width="26.33203125" style="145" customWidth="1"/>
    <col min="4103" max="4103" width="13.33203125" style="145"/>
    <col min="4104" max="4104" width="13.83203125" style="145" customWidth="1"/>
    <col min="4105" max="4105" width="28.5" style="145" customWidth="1"/>
    <col min="4106" max="4106" width="13.33203125" style="145"/>
    <col min="4107" max="4107" width="13.6640625" style="145" bestFit="1" customWidth="1"/>
    <col min="4108" max="4353" width="13.33203125" style="145"/>
    <col min="4354" max="4354" width="11.83203125" style="145" customWidth="1"/>
    <col min="4355" max="4355" width="25.33203125" style="145" customWidth="1"/>
    <col min="4356" max="4356" width="11.83203125" style="145" customWidth="1"/>
    <col min="4357" max="4357" width="19.1640625" style="145" customWidth="1"/>
    <col min="4358" max="4358" width="26.33203125" style="145" customWidth="1"/>
    <col min="4359" max="4359" width="13.33203125" style="145"/>
    <col min="4360" max="4360" width="13.83203125" style="145" customWidth="1"/>
    <col min="4361" max="4361" width="28.5" style="145" customWidth="1"/>
    <col min="4362" max="4362" width="13.33203125" style="145"/>
    <col min="4363" max="4363" width="13.6640625" style="145" bestFit="1" customWidth="1"/>
    <col min="4364" max="4609" width="13.33203125" style="145"/>
    <col min="4610" max="4610" width="11.83203125" style="145" customWidth="1"/>
    <col min="4611" max="4611" width="25.33203125" style="145" customWidth="1"/>
    <col min="4612" max="4612" width="11.83203125" style="145" customWidth="1"/>
    <col min="4613" max="4613" width="19.1640625" style="145" customWidth="1"/>
    <col min="4614" max="4614" width="26.33203125" style="145" customWidth="1"/>
    <col min="4615" max="4615" width="13.33203125" style="145"/>
    <col min="4616" max="4616" width="13.83203125" style="145" customWidth="1"/>
    <col min="4617" max="4617" width="28.5" style="145" customWidth="1"/>
    <col min="4618" max="4618" width="13.33203125" style="145"/>
    <col min="4619" max="4619" width="13.6640625" style="145" bestFit="1" customWidth="1"/>
    <col min="4620" max="4865" width="13.33203125" style="145"/>
    <col min="4866" max="4866" width="11.83203125" style="145" customWidth="1"/>
    <col min="4867" max="4867" width="25.33203125" style="145" customWidth="1"/>
    <col min="4868" max="4868" width="11.83203125" style="145" customWidth="1"/>
    <col min="4869" max="4869" width="19.1640625" style="145" customWidth="1"/>
    <col min="4870" max="4870" width="26.33203125" style="145" customWidth="1"/>
    <col min="4871" max="4871" width="13.33203125" style="145"/>
    <col min="4872" max="4872" width="13.83203125" style="145" customWidth="1"/>
    <col min="4873" max="4873" width="28.5" style="145" customWidth="1"/>
    <col min="4874" max="4874" width="13.33203125" style="145"/>
    <col min="4875" max="4875" width="13.6640625" style="145" bestFit="1" customWidth="1"/>
    <col min="4876" max="5121" width="13.33203125" style="145"/>
    <col min="5122" max="5122" width="11.83203125" style="145" customWidth="1"/>
    <col min="5123" max="5123" width="25.33203125" style="145" customWidth="1"/>
    <col min="5124" max="5124" width="11.83203125" style="145" customWidth="1"/>
    <col min="5125" max="5125" width="19.1640625" style="145" customWidth="1"/>
    <col min="5126" max="5126" width="26.33203125" style="145" customWidth="1"/>
    <col min="5127" max="5127" width="13.33203125" style="145"/>
    <col min="5128" max="5128" width="13.83203125" style="145" customWidth="1"/>
    <col min="5129" max="5129" width="28.5" style="145" customWidth="1"/>
    <col min="5130" max="5130" width="13.33203125" style="145"/>
    <col min="5131" max="5131" width="13.6640625" style="145" bestFit="1" customWidth="1"/>
    <col min="5132" max="5377" width="13.33203125" style="145"/>
    <col min="5378" max="5378" width="11.83203125" style="145" customWidth="1"/>
    <col min="5379" max="5379" width="25.33203125" style="145" customWidth="1"/>
    <col min="5380" max="5380" width="11.83203125" style="145" customWidth="1"/>
    <col min="5381" max="5381" width="19.1640625" style="145" customWidth="1"/>
    <col min="5382" max="5382" width="26.33203125" style="145" customWidth="1"/>
    <col min="5383" max="5383" width="13.33203125" style="145"/>
    <col min="5384" max="5384" width="13.83203125" style="145" customWidth="1"/>
    <col min="5385" max="5385" width="28.5" style="145" customWidth="1"/>
    <col min="5386" max="5386" width="13.33203125" style="145"/>
    <col min="5387" max="5387" width="13.6640625" style="145" bestFit="1" customWidth="1"/>
    <col min="5388" max="5633" width="13.33203125" style="145"/>
    <col min="5634" max="5634" width="11.83203125" style="145" customWidth="1"/>
    <col min="5635" max="5635" width="25.33203125" style="145" customWidth="1"/>
    <col min="5636" max="5636" width="11.83203125" style="145" customWidth="1"/>
    <col min="5637" max="5637" width="19.1640625" style="145" customWidth="1"/>
    <col min="5638" max="5638" width="26.33203125" style="145" customWidth="1"/>
    <col min="5639" max="5639" width="13.33203125" style="145"/>
    <col min="5640" max="5640" width="13.83203125" style="145" customWidth="1"/>
    <col min="5641" max="5641" width="28.5" style="145" customWidth="1"/>
    <col min="5642" max="5642" width="13.33203125" style="145"/>
    <col min="5643" max="5643" width="13.6640625" style="145" bestFit="1" customWidth="1"/>
    <col min="5644" max="5889" width="13.33203125" style="145"/>
    <col min="5890" max="5890" width="11.83203125" style="145" customWidth="1"/>
    <col min="5891" max="5891" width="25.33203125" style="145" customWidth="1"/>
    <col min="5892" max="5892" width="11.83203125" style="145" customWidth="1"/>
    <col min="5893" max="5893" width="19.1640625" style="145" customWidth="1"/>
    <col min="5894" max="5894" width="26.33203125" style="145" customWidth="1"/>
    <col min="5895" max="5895" width="13.33203125" style="145"/>
    <col min="5896" max="5896" width="13.83203125" style="145" customWidth="1"/>
    <col min="5897" max="5897" width="28.5" style="145" customWidth="1"/>
    <col min="5898" max="5898" width="13.33203125" style="145"/>
    <col min="5899" max="5899" width="13.6640625" style="145" bestFit="1" customWidth="1"/>
    <col min="5900" max="6145" width="13.33203125" style="145"/>
    <col min="6146" max="6146" width="11.83203125" style="145" customWidth="1"/>
    <col min="6147" max="6147" width="25.33203125" style="145" customWidth="1"/>
    <col min="6148" max="6148" width="11.83203125" style="145" customWidth="1"/>
    <col min="6149" max="6149" width="19.1640625" style="145" customWidth="1"/>
    <col min="6150" max="6150" width="26.33203125" style="145" customWidth="1"/>
    <col min="6151" max="6151" width="13.33203125" style="145"/>
    <col min="6152" max="6152" width="13.83203125" style="145" customWidth="1"/>
    <col min="6153" max="6153" width="28.5" style="145" customWidth="1"/>
    <col min="6154" max="6154" width="13.33203125" style="145"/>
    <col min="6155" max="6155" width="13.6640625" style="145" bestFit="1" customWidth="1"/>
    <col min="6156" max="6401" width="13.33203125" style="145"/>
    <col min="6402" max="6402" width="11.83203125" style="145" customWidth="1"/>
    <col min="6403" max="6403" width="25.33203125" style="145" customWidth="1"/>
    <col min="6404" max="6404" width="11.83203125" style="145" customWidth="1"/>
    <col min="6405" max="6405" width="19.1640625" style="145" customWidth="1"/>
    <col min="6406" max="6406" width="26.33203125" style="145" customWidth="1"/>
    <col min="6407" max="6407" width="13.33203125" style="145"/>
    <col min="6408" max="6408" width="13.83203125" style="145" customWidth="1"/>
    <col min="6409" max="6409" width="28.5" style="145" customWidth="1"/>
    <col min="6410" max="6410" width="13.33203125" style="145"/>
    <col min="6411" max="6411" width="13.6640625" style="145" bestFit="1" customWidth="1"/>
    <col min="6412" max="6657" width="13.33203125" style="145"/>
    <col min="6658" max="6658" width="11.83203125" style="145" customWidth="1"/>
    <col min="6659" max="6659" width="25.33203125" style="145" customWidth="1"/>
    <col min="6660" max="6660" width="11.83203125" style="145" customWidth="1"/>
    <col min="6661" max="6661" width="19.1640625" style="145" customWidth="1"/>
    <col min="6662" max="6662" width="26.33203125" style="145" customWidth="1"/>
    <col min="6663" max="6663" width="13.33203125" style="145"/>
    <col min="6664" max="6664" width="13.83203125" style="145" customWidth="1"/>
    <col min="6665" max="6665" width="28.5" style="145" customWidth="1"/>
    <col min="6666" max="6666" width="13.33203125" style="145"/>
    <col min="6667" max="6667" width="13.6640625" style="145" bestFit="1" customWidth="1"/>
    <col min="6668" max="6913" width="13.33203125" style="145"/>
    <col min="6914" max="6914" width="11.83203125" style="145" customWidth="1"/>
    <col min="6915" max="6915" width="25.33203125" style="145" customWidth="1"/>
    <col min="6916" max="6916" width="11.83203125" style="145" customWidth="1"/>
    <col min="6917" max="6917" width="19.1640625" style="145" customWidth="1"/>
    <col min="6918" max="6918" width="26.33203125" style="145" customWidth="1"/>
    <col min="6919" max="6919" width="13.33203125" style="145"/>
    <col min="6920" max="6920" width="13.83203125" style="145" customWidth="1"/>
    <col min="6921" max="6921" width="28.5" style="145" customWidth="1"/>
    <col min="6922" max="6922" width="13.33203125" style="145"/>
    <col min="6923" max="6923" width="13.6640625" style="145" bestFit="1" customWidth="1"/>
    <col min="6924" max="7169" width="13.33203125" style="145"/>
    <col min="7170" max="7170" width="11.83203125" style="145" customWidth="1"/>
    <col min="7171" max="7171" width="25.33203125" style="145" customWidth="1"/>
    <col min="7172" max="7172" width="11.83203125" style="145" customWidth="1"/>
    <col min="7173" max="7173" width="19.1640625" style="145" customWidth="1"/>
    <col min="7174" max="7174" width="26.33203125" style="145" customWidth="1"/>
    <col min="7175" max="7175" width="13.33203125" style="145"/>
    <col min="7176" max="7176" width="13.83203125" style="145" customWidth="1"/>
    <col min="7177" max="7177" width="28.5" style="145" customWidth="1"/>
    <col min="7178" max="7178" width="13.33203125" style="145"/>
    <col min="7179" max="7179" width="13.6640625" style="145" bestFit="1" customWidth="1"/>
    <col min="7180" max="7425" width="13.33203125" style="145"/>
    <col min="7426" max="7426" width="11.83203125" style="145" customWidth="1"/>
    <col min="7427" max="7427" width="25.33203125" style="145" customWidth="1"/>
    <col min="7428" max="7428" width="11.83203125" style="145" customWidth="1"/>
    <col min="7429" max="7429" width="19.1640625" style="145" customWidth="1"/>
    <col min="7430" max="7430" width="26.33203125" style="145" customWidth="1"/>
    <col min="7431" max="7431" width="13.33203125" style="145"/>
    <col min="7432" max="7432" width="13.83203125" style="145" customWidth="1"/>
    <col min="7433" max="7433" width="28.5" style="145" customWidth="1"/>
    <col min="7434" max="7434" width="13.33203125" style="145"/>
    <col min="7435" max="7435" width="13.6640625" style="145" bestFit="1" customWidth="1"/>
    <col min="7436" max="7681" width="13.33203125" style="145"/>
    <col min="7682" max="7682" width="11.83203125" style="145" customWidth="1"/>
    <col min="7683" max="7683" width="25.33203125" style="145" customWidth="1"/>
    <col min="7684" max="7684" width="11.83203125" style="145" customWidth="1"/>
    <col min="7685" max="7685" width="19.1640625" style="145" customWidth="1"/>
    <col min="7686" max="7686" width="26.33203125" style="145" customWidth="1"/>
    <col min="7687" max="7687" width="13.33203125" style="145"/>
    <col min="7688" max="7688" width="13.83203125" style="145" customWidth="1"/>
    <col min="7689" max="7689" width="28.5" style="145" customWidth="1"/>
    <col min="7690" max="7690" width="13.33203125" style="145"/>
    <col min="7691" max="7691" width="13.6640625" style="145" bestFit="1" customWidth="1"/>
    <col min="7692" max="7937" width="13.33203125" style="145"/>
    <col min="7938" max="7938" width="11.83203125" style="145" customWidth="1"/>
    <col min="7939" max="7939" width="25.33203125" style="145" customWidth="1"/>
    <col min="7940" max="7940" width="11.83203125" style="145" customWidth="1"/>
    <col min="7941" max="7941" width="19.1640625" style="145" customWidth="1"/>
    <col min="7942" max="7942" width="26.33203125" style="145" customWidth="1"/>
    <col min="7943" max="7943" width="13.33203125" style="145"/>
    <col min="7944" max="7944" width="13.83203125" style="145" customWidth="1"/>
    <col min="7945" max="7945" width="28.5" style="145" customWidth="1"/>
    <col min="7946" max="7946" width="13.33203125" style="145"/>
    <col min="7947" max="7947" width="13.6640625" style="145" bestFit="1" customWidth="1"/>
    <col min="7948" max="8193" width="13.33203125" style="145"/>
    <col min="8194" max="8194" width="11.83203125" style="145" customWidth="1"/>
    <col min="8195" max="8195" width="25.33203125" style="145" customWidth="1"/>
    <col min="8196" max="8196" width="11.83203125" style="145" customWidth="1"/>
    <col min="8197" max="8197" width="19.1640625" style="145" customWidth="1"/>
    <col min="8198" max="8198" width="26.33203125" style="145" customWidth="1"/>
    <col min="8199" max="8199" width="13.33203125" style="145"/>
    <col min="8200" max="8200" width="13.83203125" style="145" customWidth="1"/>
    <col min="8201" max="8201" width="28.5" style="145" customWidth="1"/>
    <col min="8202" max="8202" width="13.33203125" style="145"/>
    <col min="8203" max="8203" width="13.6640625" style="145" bestFit="1" customWidth="1"/>
    <col min="8204" max="8449" width="13.33203125" style="145"/>
    <col min="8450" max="8450" width="11.83203125" style="145" customWidth="1"/>
    <col min="8451" max="8451" width="25.33203125" style="145" customWidth="1"/>
    <col min="8452" max="8452" width="11.83203125" style="145" customWidth="1"/>
    <col min="8453" max="8453" width="19.1640625" style="145" customWidth="1"/>
    <col min="8454" max="8454" width="26.33203125" style="145" customWidth="1"/>
    <col min="8455" max="8455" width="13.33203125" style="145"/>
    <col min="8456" max="8456" width="13.83203125" style="145" customWidth="1"/>
    <col min="8457" max="8457" width="28.5" style="145" customWidth="1"/>
    <col min="8458" max="8458" width="13.33203125" style="145"/>
    <col min="8459" max="8459" width="13.6640625" style="145" bestFit="1" customWidth="1"/>
    <col min="8460" max="8705" width="13.33203125" style="145"/>
    <col min="8706" max="8706" width="11.83203125" style="145" customWidth="1"/>
    <col min="8707" max="8707" width="25.33203125" style="145" customWidth="1"/>
    <col min="8708" max="8708" width="11.83203125" style="145" customWidth="1"/>
    <col min="8709" max="8709" width="19.1640625" style="145" customWidth="1"/>
    <col min="8710" max="8710" width="26.33203125" style="145" customWidth="1"/>
    <col min="8711" max="8711" width="13.33203125" style="145"/>
    <col min="8712" max="8712" width="13.83203125" style="145" customWidth="1"/>
    <col min="8713" max="8713" width="28.5" style="145" customWidth="1"/>
    <col min="8714" max="8714" width="13.33203125" style="145"/>
    <col min="8715" max="8715" width="13.6640625" style="145" bestFit="1" customWidth="1"/>
    <col min="8716" max="8961" width="13.33203125" style="145"/>
    <col min="8962" max="8962" width="11.83203125" style="145" customWidth="1"/>
    <col min="8963" max="8963" width="25.33203125" style="145" customWidth="1"/>
    <col min="8964" max="8964" width="11.83203125" style="145" customWidth="1"/>
    <col min="8965" max="8965" width="19.1640625" style="145" customWidth="1"/>
    <col min="8966" max="8966" width="26.33203125" style="145" customWidth="1"/>
    <col min="8967" max="8967" width="13.33203125" style="145"/>
    <col min="8968" max="8968" width="13.83203125" style="145" customWidth="1"/>
    <col min="8969" max="8969" width="28.5" style="145" customWidth="1"/>
    <col min="8970" max="8970" width="13.33203125" style="145"/>
    <col min="8971" max="8971" width="13.6640625" style="145" bestFit="1" customWidth="1"/>
    <col min="8972" max="9217" width="13.33203125" style="145"/>
    <col min="9218" max="9218" width="11.83203125" style="145" customWidth="1"/>
    <col min="9219" max="9219" width="25.33203125" style="145" customWidth="1"/>
    <col min="9220" max="9220" width="11.83203125" style="145" customWidth="1"/>
    <col min="9221" max="9221" width="19.1640625" style="145" customWidth="1"/>
    <col min="9222" max="9222" width="26.33203125" style="145" customWidth="1"/>
    <col min="9223" max="9223" width="13.33203125" style="145"/>
    <col min="9224" max="9224" width="13.83203125" style="145" customWidth="1"/>
    <col min="9225" max="9225" width="28.5" style="145" customWidth="1"/>
    <col min="9226" max="9226" width="13.33203125" style="145"/>
    <col min="9227" max="9227" width="13.6640625" style="145" bestFit="1" customWidth="1"/>
    <col min="9228" max="9473" width="13.33203125" style="145"/>
    <col min="9474" max="9474" width="11.83203125" style="145" customWidth="1"/>
    <col min="9475" max="9475" width="25.33203125" style="145" customWidth="1"/>
    <col min="9476" max="9476" width="11.83203125" style="145" customWidth="1"/>
    <col min="9477" max="9477" width="19.1640625" style="145" customWidth="1"/>
    <col min="9478" max="9478" width="26.33203125" style="145" customWidth="1"/>
    <col min="9479" max="9479" width="13.33203125" style="145"/>
    <col min="9480" max="9480" width="13.83203125" style="145" customWidth="1"/>
    <col min="9481" max="9481" width="28.5" style="145" customWidth="1"/>
    <col min="9482" max="9482" width="13.33203125" style="145"/>
    <col min="9483" max="9483" width="13.6640625" style="145" bestFit="1" customWidth="1"/>
    <col min="9484" max="9729" width="13.33203125" style="145"/>
    <col min="9730" max="9730" width="11.83203125" style="145" customWidth="1"/>
    <col min="9731" max="9731" width="25.33203125" style="145" customWidth="1"/>
    <col min="9732" max="9732" width="11.83203125" style="145" customWidth="1"/>
    <col min="9733" max="9733" width="19.1640625" style="145" customWidth="1"/>
    <col min="9734" max="9734" width="26.33203125" style="145" customWidth="1"/>
    <col min="9735" max="9735" width="13.33203125" style="145"/>
    <col min="9736" max="9736" width="13.83203125" style="145" customWidth="1"/>
    <col min="9737" max="9737" width="28.5" style="145" customWidth="1"/>
    <col min="9738" max="9738" width="13.33203125" style="145"/>
    <col min="9739" max="9739" width="13.6640625" style="145" bestFit="1" customWidth="1"/>
    <col min="9740" max="9985" width="13.33203125" style="145"/>
    <col min="9986" max="9986" width="11.83203125" style="145" customWidth="1"/>
    <col min="9987" max="9987" width="25.33203125" style="145" customWidth="1"/>
    <col min="9988" max="9988" width="11.83203125" style="145" customWidth="1"/>
    <col min="9989" max="9989" width="19.1640625" style="145" customWidth="1"/>
    <col min="9990" max="9990" width="26.33203125" style="145" customWidth="1"/>
    <col min="9991" max="9991" width="13.33203125" style="145"/>
    <col min="9992" max="9992" width="13.83203125" style="145" customWidth="1"/>
    <col min="9993" max="9993" width="28.5" style="145" customWidth="1"/>
    <col min="9994" max="9994" width="13.33203125" style="145"/>
    <col min="9995" max="9995" width="13.6640625" style="145" bestFit="1" customWidth="1"/>
    <col min="9996" max="10241" width="13.33203125" style="145"/>
    <col min="10242" max="10242" width="11.83203125" style="145" customWidth="1"/>
    <col min="10243" max="10243" width="25.33203125" style="145" customWidth="1"/>
    <col min="10244" max="10244" width="11.83203125" style="145" customWidth="1"/>
    <col min="10245" max="10245" width="19.1640625" style="145" customWidth="1"/>
    <col min="10246" max="10246" width="26.33203125" style="145" customWidth="1"/>
    <col min="10247" max="10247" width="13.33203125" style="145"/>
    <col min="10248" max="10248" width="13.83203125" style="145" customWidth="1"/>
    <col min="10249" max="10249" width="28.5" style="145" customWidth="1"/>
    <col min="10250" max="10250" width="13.33203125" style="145"/>
    <col min="10251" max="10251" width="13.6640625" style="145" bestFit="1" customWidth="1"/>
    <col min="10252" max="10497" width="13.33203125" style="145"/>
    <col min="10498" max="10498" width="11.83203125" style="145" customWidth="1"/>
    <col min="10499" max="10499" width="25.33203125" style="145" customWidth="1"/>
    <col min="10500" max="10500" width="11.83203125" style="145" customWidth="1"/>
    <col min="10501" max="10501" width="19.1640625" style="145" customWidth="1"/>
    <col min="10502" max="10502" width="26.33203125" style="145" customWidth="1"/>
    <col min="10503" max="10503" width="13.33203125" style="145"/>
    <col min="10504" max="10504" width="13.83203125" style="145" customWidth="1"/>
    <col min="10505" max="10505" width="28.5" style="145" customWidth="1"/>
    <col min="10506" max="10506" width="13.33203125" style="145"/>
    <col min="10507" max="10507" width="13.6640625" style="145" bestFit="1" customWidth="1"/>
    <col min="10508" max="10753" width="13.33203125" style="145"/>
    <col min="10754" max="10754" width="11.83203125" style="145" customWidth="1"/>
    <col min="10755" max="10755" width="25.33203125" style="145" customWidth="1"/>
    <col min="10756" max="10756" width="11.83203125" style="145" customWidth="1"/>
    <col min="10757" max="10757" width="19.1640625" style="145" customWidth="1"/>
    <col min="10758" max="10758" width="26.33203125" style="145" customWidth="1"/>
    <col min="10759" max="10759" width="13.33203125" style="145"/>
    <col min="10760" max="10760" width="13.83203125" style="145" customWidth="1"/>
    <col min="10761" max="10761" width="28.5" style="145" customWidth="1"/>
    <col min="10762" max="10762" width="13.33203125" style="145"/>
    <col min="10763" max="10763" width="13.6640625" style="145" bestFit="1" customWidth="1"/>
    <col min="10764" max="11009" width="13.33203125" style="145"/>
    <col min="11010" max="11010" width="11.83203125" style="145" customWidth="1"/>
    <col min="11011" max="11011" width="25.33203125" style="145" customWidth="1"/>
    <col min="11012" max="11012" width="11.83203125" style="145" customWidth="1"/>
    <col min="11013" max="11013" width="19.1640625" style="145" customWidth="1"/>
    <col min="11014" max="11014" width="26.33203125" style="145" customWidth="1"/>
    <col min="11015" max="11015" width="13.33203125" style="145"/>
    <col min="11016" max="11016" width="13.83203125" style="145" customWidth="1"/>
    <col min="11017" max="11017" width="28.5" style="145" customWidth="1"/>
    <col min="11018" max="11018" width="13.33203125" style="145"/>
    <col min="11019" max="11019" width="13.6640625" style="145" bestFit="1" customWidth="1"/>
    <col min="11020" max="11265" width="13.33203125" style="145"/>
    <col min="11266" max="11266" width="11.83203125" style="145" customWidth="1"/>
    <col min="11267" max="11267" width="25.33203125" style="145" customWidth="1"/>
    <col min="11268" max="11268" width="11.83203125" style="145" customWidth="1"/>
    <col min="11269" max="11269" width="19.1640625" style="145" customWidth="1"/>
    <col min="11270" max="11270" width="26.33203125" style="145" customWidth="1"/>
    <col min="11271" max="11271" width="13.33203125" style="145"/>
    <col min="11272" max="11272" width="13.83203125" style="145" customWidth="1"/>
    <col min="11273" max="11273" width="28.5" style="145" customWidth="1"/>
    <col min="11274" max="11274" width="13.33203125" style="145"/>
    <col min="11275" max="11275" width="13.6640625" style="145" bestFit="1" customWidth="1"/>
    <col min="11276" max="11521" width="13.33203125" style="145"/>
    <col min="11522" max="11522" width="11.83203125" style="145" customWidth="1"/>
    <col min="11523" max="11523" width="25.33203125" style="145" customWidth="1"/>
    <col min="11524" max="11524" width="11.83203125" style="145" customWidth="1"/>
    <col min="11525" max="11525" width="19.1640625" style="145" customWidth="1"/>
    <col min="11526" max="11526" width="26.33203125" style="145" customWidth="1"/>
    <col min="11527" max="11527" width="13.33203125" style="145"/>
    <col min="11528" max="11528" width="13.83203125" style="145" customWidth="1"/>
    <col min="11529" max="11529" width="28.5" style="145" customWidth="1"/>
    <col min="11530" max="11530" width="13.33203125" style="145"/>
    <col min="11531" max="11531" width="13.6640625" style="145" bestFit="1" customWidth="1"/>
    <col min="11532" max="11777" width="13.33203125" style="145"/>
    <col min="11778" max="11778" width="11.83203125" style="145" customWidth="1"/>
    <col min="11779" max="11779" width="25.33203125" style="145" customWidth="1"/>
    <col min="11780" max="11780" width="11.83203125" style="145" customWidth="1"/>
    <col min="11781" max="11781" width="19.1640625" style="145" customWidth="1"/>
    <col min="11782" max="11782" width="26.33203125" style="145" customWidth="1"/>
    <col min="11783" max="11783" width="13.33203125" style="145"/>
    <col min="11784" max="11784" width="13.83203125" style="145" customWidth="1"/>
    <col min="11785" max="11785" width="28.5" style="145" customWidth="1"/>
    <col min="11786" max="11786" width="13.33203125" style="145"/>
    <col min="11787" max="11787" width="13.6640625" style="145" bestFit="1" customWidth="1"/>
    <col min="11788" max="12033" width="13.33203125" style="145"/>
    <col min="12034" max="12034" width="11.83203125" style="145" customWidth="1"/>
    <col min="12035" max="12035" width="25.33203125" style="145" customWidth="1"/>
    <col min="12036" max="12036" width="11.83203125" style="145" customWidth="1"/>
    <col min="12037" max="12037" width="19.1640625" style="145" customWidth="1"/>
    <col min="12038" max="12038" width="26.33203125" style="145" customWidth="1"/>
    <col min="12039" max="12039" width="13.33203125" style="145"/>
    <col min="12040" max="12040" width="13.83203125" style="145" customWidth="1"/>
    <col min="12041" max="12041" width="28.5" style="145" customWidth="1"/>
    <col min="12042" max="12042" width="13.33203125" style="145"/>
    <col min="12043" max="12043" width="13.6640625" style="145" bestFit="1" customWidth="1"/>
    <col min="12044" max="12289" width="13.33203125" style="145"/>
    <col min="12290" max="12290" width="11.83203125" style="145" customWidth="1"/>
    <col min="12291" max="12291" width="25.33203125" style="145" customWidth="1"/>
    <col min="12292" max="12292" width="11.83203125" style="145" customWidth="1"/>
    <col min="12293" max="12293" width="19.1640625" style="145" customWidth="1"/>
    <col min="12294" max="12294" width="26.33203125" style="145" customWidth="1"/>
    <col min="12295" max="12295" width="13.33203125" style="145"/>
    <col min="12296" max="12296" width="13.83203125" style="145" customWidth="1"/>
    <col min="12297" max="12297" width="28.5" style="145" customWidth="1"/>
    <col min="12298" max="12298" width="13.33203125" style="145"/>
    <col min="12299" max="12299" width="13.6640625" style="145" bestFit="1" customWidth="1"/>
    <col min="12300" max="12545" width="13.33203125" style="145"/>
    <col min="12546" max="12546" width="11.83203125" style="145" customWidth="1"/>
    <col min="12547" max="12547" width="25.33203125" style="145" customWidth="1"/>
    <col min="12548" max="12548" width="11.83203125" style="145" customWidth="1"/>
    <col min="12549" max="12549" width="19.1640625" style="145" customWidth="1"/>
    <col min="12550" max="12550" width="26.33203125" style="145" customWidth="1"/>
    <col min="12551" max="12551" width="13.33203125" style="145"/>
    <col min="12552" max="12552" width="13.83203125" style="145" customWidth="1"/>
    <col min="12553" max="12553" width="28.5" style="145" customWidth="1"/>
    <col min="12554" max="12554" width="13.33203125" style="145"/>
    <col min="12555" max="12555" width="13.6640625" style="145" bestFit="1" customWidth="1"/>
    <col min="12556" max="12801" width="13.33203125" style="145"/>
    <col min="12802" max="12802" width="11.83203125" style="145" customWidth="1"/>
    <col min="12803" max="12803" width="25.33203125" style="145" customWidth="1"/>
    <col min="12804" max="12804" width="11.83203125" style="145" customWidth="1"/>
    <col min="12805" max="12805" width="19.1640625" style="145" customWidth="1"/>
    <col min="12806" max="12806" width="26.33203125" style="145" customWidth="1"/>
    <col min="12807" max="12807" width="13.33203125" style="145"/>
    <col min="12808" max="12808" width="13.83203125" style="145" customWidth="1"/>
    <col min="12809" max="12809" width="28.5" style="145" customWidth="1"/>
    <col min="12810" max="12810" width="13.33203125" style="145"/>
    <col min="12811" max="12811" width="13.6640625" style="145" bestFit="1" customWidth="1"/>
    <col min="12812" max="13057" width="13.33203125" style="145"/>
    <col min="13058" max="13058" width="11.83203125" style="145" customWidth="1"/>
    <col min="13059" max="13059" width="25.33203125" style="145" customWidth="1"/>
    <col min="13060" max="13060" width="11.83203125" style="145" customWidth="1"/>
    <col min="13061" max="13061" width="19.1640625" style="145" customWidth="1"/>
    <col min="13062" max="13062" width="26.33203125" style="145" customWidth="1"/>
    <col min="13063" max="13063" width="13.33203125" style="145"/>
    <col min="13064" max="13064" width="13.83203125" style="145" customWidth="1"/>
    <col min="13065" max="13065" width="28.5" style="145" customWidth="1"/>
    <col min="13066" max="13066" width="13.33203125" style="145"/>
    <col min="13067" max="13067" width="13.6640625" style="145" bestFit="1" customWidth="1"/>
    <col min="13068" max="13313" width="13.33203125" style="145"/>
    <col min="13314" max="13314" width="11.83203125" style="145" customWidth="1"/>
    <col min="13315" max="13315" width="25.33203125" style="145" customWidth="1"/>
    <col min="13316" max="13316" width="11.83203125" style="145" customWidth="1"/>
    <col min="13317" max="13317" width="19.1640625" style="145" customWidth="1"/>
    <col min="13318" max="13318" width="26.33203125" style="145" customWidth="1"/>
    <col min="13319" max="13319" width="13.33203125" style="145"/>
    <col min="13320" max="13320" width="13.83203125" style="145" customWidth="1"/>
    <col min="13321" max="13321" width="28.5" style="145" customWidth="1"/>
    <col min="13322" max="13322" width="13.33203125" style="145"/>
    <col min="13323" max="13323" width="13.6640625" style="145" bestFit="1" customWidth="1"/>
    <col min="13324" max="13569" width="13.33203125" style="145"/>
    <col min="13570" max="13570" width="11.83203125" style="145" customWidth="1"/>
    <col min="13571" max="13571" width="25.33203125" style="145" customWidth="1"/>
    <col min="13572" max="13572" width="11.83203125" style="145" customWidth="1"/>
    <col min="13573" max="13573" width="19.1640625" style="145" customWidth="1"/>
    <col min="13574" max="13574" width="26.33203125" style="145" customWidth="1"/>
    <col min="13575" max="13575" width="13.33203125" style="145"/>
    <col min="13576" max="13576" width="13.83203125" style="145" customWidth="1"/>
    <col min="13577" max="13577" width="28.5" style="145" customWidth="1"/>
    <col min="13578" max="13578" width="13.33203125" style="145"/>
    <col min="13579" max="13579" width="13.6640625" style="145" bestFit="1" customWidth="1"/>
    <col min="13580" max="13825" width="13.33203125" style="145"/>
    <col min="13826" max="13826" width="11.83203125" style="145" customWidth="1"/>
    <col min="13827" max="13827" width="25.33203125" style="145" customWidth="1"/>
    <col min="13828" max="13828" width="11.83203125" style="145" customWidth="1"/>
    <col min="13829" max="13829" width="19.1640625" style="145" customWidth="1"/>
    <col min="13830" max="13830" width="26.33203125" style="145" customWidth="1"/>
    <col min="13831" max="13831" width="13.33203125" style="145"/>
    <col min="13832" max="13832" width="13.83203125" style="145" customWidth="1"/>
    <col min="13833" max="13833" width="28.5" style="145" customWidth="1"/>
    <col min="13834" max="13834" width="13.33203125" style="145"/>
    <col min="13835" max="13835" width="13.6640625" style="145" bestFit="1" customWidth="1"/>
    <col min="13836" max="14081" width="13.33203125" style="145"/>
    <col min="14082" max="14082" width="11.83203125" style="145" customWidth="1"/>
    <col min="14083" max="14083" width="25.33203125" style="145" customWidth="1"/>
    <col min="14084" max="14084" width="11.83203125" style="145" customWidth="1"/>
    <col min="14085" max="14085" width="19.1640625" style="145" customWidth="1"/>
    <col min="14086" max="14086" width="26.33203125" style="145" customWidth="1"/>
    <col min="14087" max="14087" width="13.33203125" style="145"/>
    <col min="14088" max="14088" width="13.83203125" style="145" customWidth="1"/>
    <col min="14089" max="14089" width="28.5" style="145" customWidth="1"/>
    <col min="14090" max="14090" width="13.33203125" style="145"/>
    <col min="14091" max="14091" width="13.6640625" style="145" bestFit="1" customWidth="1"/>
    <col min="14092" max="14337" width="13.33203125" style="145"/>
    <col min="14338" max="14338" width="11.83203125" style="145" customWidth="1"/>
    <col min="14339" max="14339" width="25.33203125" style="145" customWidth="1"/>
    <col min="14340" max="14340" width="11.83203125" style="145" customWidth="1"/>
    <col min="14341" max="14341" width="19.1640625" style="145" customWidth="1"/>
    <col min="14342" max="14342" width="26.33203125" style="145" customWidth="1"/>
    <col min="14343" max="14343" width="13.33203125" style="145"/>
    <col min="14344" max="14344" width="13.83203125" style="145" customWidth="1"/>
    <col min="14345" max="14345" width="28.5" style="145" customWidth="1"/>
    <col min="14346" max="14346" width="13.33203125" style="145"/>
    <col min="14347" max="14347" width="13.6640625" style="145" bestFit="1" customWidth="1"/>
    <col min="14348" max="14593" width="13.33203125" style="145"/>
    <col min="14594" max="14594" width="11.83203125" style="145" customWidth="1"/>
    <col min="14595" max="14595" width="25.33203125" style="145" customWidth="1"/>
    <col min="14596" max="14596" width="11.83203125" style="145" customWidth="1"/>
    <col min="14597" max="14597" width="19.1640625" style="145" customWidth="1"/>
    <col min="14598" max="14598" width="26.33203125" style="145" customWidth="1"/>
    <col min="14599" max="14599" width="13.33203125" style="145"/>
    <col min="14600" max="14600" width="13.83203125" style="145" customWidth="1"/>
    <col min="14601" max="14601" width="28.5" style="145" customWidth="1"/>
    <col min="14602" max="14602" width="13.33203125" style="145"/>
    <col min="14603" max="14603" width="13.6640625" style="145" bestFit="1" customWidth="1"/>
    <col min="14604" max="14849" width="13.33203125" style="145"/>
    <col min="14850" max="14850" width="11.83203125" style="145" customWidth="1"/>
    <col min="14851" max="14851" width="25.33203125" style="145" customWidth="1"/>
    <col min="14852" max="14852" width="11.83203125" style="145" customWidth="1"/>
    <col min="14853" max="14853" width="19.1640625" style="145" customWidth="1"/>
    <col min="14854" max="14854" width="26.33203125" style="145" customWidth="1"/>
    <col min="14855" max="14855" width="13.33203125" style="145"/>
    <col min="14856" max="14856" width="13.83203125" style="145" customWidth="1"/>
    <col min="14857" max="14857" width="28.5" style="145" customWidth="1"/>
    <col min="14858" max="14858" width="13.33203125" style="145"/>
    <col min="14859" max="14859" width="13.6640625" style="145" bestFit="1" customWidth="1"/>
    <col min="14860" max="15105" width="13.33203125" style="145"/>
    <col min="15106" max="15106" width="11.83203125" style="145" customWidth="1"/>
    <col min="15107" max="15107" width="25.33203125" style="145" customWidth="1"/>
    <col min="15108" max="15108" width="11.83203125" style="145" customWidth="1"/>
    <col min="15109" max="15109" width="19.1640625" style="145" customWidth="1"/>
    <col min="15110" max="15110" width="26.33203125" style="145" customWidth="1"/>
    <col min="15111" max="15111" width="13.33203125" style="145"/>
    <col min="15112" max="15112" width="13.83203125" style="145" customWidth="1"/>
    <col min="15113" max="15113" width="28.5" style="145" customWidth="1"/>
    <col min="15114" max="15114" width="13.33203125" style="145"/>
    <col min="15115" max="15115" width="13.6640625" style="145" bestFit="1" customWidth="1"/>
    <col min="15116" max="15361" width="13.33203125" style="145"/>
    <col min="15362" max="15362" width="11.83203125" style="145" customWidth="1"/>
    <col min="15363" max="15363" width="25.33203125" style="145" customWidth="1"/>
    <col min="15364" max="15364" width="11.83203125" style="145" customWidth="1"/>
    <col min="15365" max="15365" width="19.1640625" style="145" customWidth="1"/>
    <col min="15366" max="15366" width="26.33203125" style="145" customWidth="1"/>
    <col min="15367" max="15367" width="13.33203125" style="145"/>
    <col min="15368" max="15368" width="13.83203125" style="145" customWidth="1"/>
    <col min="15369" max="15369" width="28.5" style="145" customWidth="1"/>
    <col min="15370" max="15370" width="13.33203125" style="145"/>
    <col min="15371" max="15371" width="13.6640625" style="145" bestFit="1" customWidth="1"/>
    <col min="15372" max="15617" width="13.33203125" style="145"/>
    <col min="15618" max="15618" width="11.83203125" style="145" customWidth="1"/>
    <col min="15619" max="15619" width="25.33203125" style="145" customWidth="1"/>
    <col min="15620" max="15620" width="11.83203125" style="145" customWidth="1"/>
    <col min="15621" max="15621" width="19.1640625" style="145" customWidth="1"/>
    <col min="15622" max="15622" width="26.33203125" style="145" customWidth="1"/>
    <col min="15623" max="15623" width="13.33203125" style="145"/>
    <col min="15624" max="15624" width="13.83203125" style="145" customWidth="1"/>
    <col min="15625" max="15625" width="28.5" style="145" customWidth="1"/>
    <col min="15626" max="15626" width="13.33203125" style="145"/>
    <col min="15627" max="15627" width="13.6640625" style="145" bestFit="1" customWidth="1"/>
    <col min="15628" max="15873" width="13.33203125" style="145"/>
    <col min="15874" max="15874" width="11.83203125" style="145" customWidth="1"/>
    <col min="15875" max="15875" width="25.33203125" style="145" customWidth="1"/>
    <col min="15876" max="15876" width="11.83203125" style="145" customWidth="1"/>
    <col min="15877" max="15877" width="19.1640625" style="145" customWidth="1"/>
    <col min="15878" max="15878" width="26.33203125" style="145" customWidth="1"/>
    <col min="15879" max="15879" width="13.33203125" style="145"/>
    <col min="15880" max="15880" width="13.83203125" style="145" customWidth="1"/>
    <col min="15881" max="15881" width="28.5" style="145" customWidth="1"/>
    <col min="15882" max="15882" width="13.33203125" style="145"/>
    <col min="15883" max="15883" width="13.6640625" style="145" bestFit="1" customWidth="1"/>
    <col min="15884" max="16129" width="13.33203125" style="145"/>
    <col min="16130" max="16130" width="11.83203125" style="145" customWidth="1"/>
    <col min="16131" max="16131" width="25.33203125" style="145" customWidth="1"/>
    <col min="16132" max="16132" width="11.83203125" style="145" customWidth="1"/>
    <col min="16133" max="16133" width="19.1640625" style="145" customWidth="1"/>
    <col min="16134" max="16134" width="26.33203125" style="145" customWidth="1"/>
    <col min="16135" max="16135" width="13.33203125" style="145"/>
    <col min="16136" max="16136" width="13.83203125" style="145" customWidth="1"/>
    <col min="16137" max="16137" width="28.5" style="145" customWidth="1"/>
    <col min="16138" max="16138" width="13.33203125" style="145"/>
    <col min="16139" max="16139" width="13.6640625" style="145" bestFit="1" customWidth="1"/>
    <col min="16140" max="16384" width="13.33203125" style="145"/>
  </cols>
  <sheetData>
    <row r="1" spans="1:11" ht="28.7" customHeight="1" thickBot="1">
      <c r="A1" s="259" t="s">
        <v>320</v>
      </c>
      <c r="B1" s="260"/>
      <c r="C1" s="260"/>
      <c r="D1" s="260"/>
      <c r="E1" s="260"/>
      <c r="F1" s="260"/>
      <c r="G1" s="260"/>
      <c r="H1" s="260"/>
      <c r="I1" s="260"/>
    </row>
    <row r="2" spans="1:11" ht="12.75" customHeight="1">
      <c r="A2" s="261" t="s">
        <v>321</v>
      </c>
      <c r="B2" s="262"/>
      <c r="C2" s="263" t="s">
        <v>322</v>
      </c>
      <c r="D2" s="263"/>
      <c r="E2" s="265" t="s">
        <v>323</v>
      </c>
      <c r="F2" s="266" t="s">
        <v>324</v>
      </c>
      <c r="G2" s="267"/>
      <c r="H2" s="265" t="s">
        <v>325</v>
      </c>
      <c r="I2" s="270" t="s">
        <v>326</v>
      </c>
    </row>
    <row r="3" spans="1:11">
      <c r="A3" s="247"/>
      <c r="B3" s="246"/>
      <c r="C3" s="264"/>
      <c r="D3" s="264"/>
      <c r="E3" s="246"/>
      <c r="F3" s="268"/>
      <c r="G3" s="269"/>
      <c r="H3" s="246"/>
      <c r="I3" s="244"/>
    </row>
    <row r="4" spans="1:11">
      <c r="A4" s="245" t="s">
        <v>327</v>
      </c>
      <c r="B4" s="246"/>
      <c r="C4" s="251" t="s">
        <v>328</v>
      </c>
      <c r="D4" s="252"/>
      <c r="E4" s="249" t="s">
        <v>30</v>
      </c>
      <c r="F4" s="249"/>
      <c r="G4" s="246"/>
      <c r="H4" s="249" t="s">
        <v>325</v>
      </c>
      <c r="I4" s="250"/>
    </row>
    <row r="5" spans="1:11" ht="6.75" customHeight="1">
      <c r="A5" s="247"/>
      <c r="B5" s="246"/>
      <c r="C5" s="253"/>
      <c r="D5" s="254"/>
      <c r="E5" s="246"/>
      <c r="F5" s="246"/>
      <c r="G5" s="246"/>
      <c r="H5" s="246"/>
      <c r="I5" s="244"/>
    </row>
    <row r="6" spans="1:11" ht="13.15" customHeight="1">
      <c r="A6" s="245" t="s">
        <v>329</v>
      </c>
      <c r="B6" s="246"/>
      <c r="C6" s="255" t="s">
        <v>330</v>
      </c>
      <c r="D6" s="256"/>
      <c r="E6" s="249" t="s">
        <v>331</v>
      </c>
      <c r="F6" s="249"/>
      <c r="G6" s="246"/>
      <c r="H6" s="249" t="s">
        <v>325</v>
      </c>
      <c r="I6" s="250"/>
    </row>
    <row r="7" spans="1:11">
      <c r="A7" s="247"/>
      <c r="B7" s="246"/>
      <c r="C7" s="257"/>
      <c r="D7" s="258"/>
      <c r="E7" s="246"/>
      <c r="F7" s="246"/>
      <c r="G7" s="246"/>
      <c r="H7" s="246"/>
      <c r="I7" s="244"/>
    </row>
    <row r="8" spans="1:11">
      <c r="A8" s="245" t="s">
        <v>332</v>
      </c>
      <c r="B8" s="246"/>
      <c r="C8" s="248" t="s">
        <v>333</v>
      </c>
      <c r="D8" s="246"/>
      <c r="E8" s="249" t="s">
        <v>334</v>
      </c>
      <c r="F8" s="249"/>
      <c r="G8" s="246"/>
      <c r="H8" s="249" t="s">
        <v>335</v>
      </c>
      <c r="I8" s="250"/>
    </row>
    <row r="9" spans="1:11" ht="3.75" customHeight="1">
      <c r="A9" s="247"/>
      <c r="B9" s="246"/>
      <c r="C9" s="246"/>
      <c r="D9" s="246"/>
      <c r="E9" s="246"/>
      <c r="F9" s="246"/>
      <c r="G9" s="246"/>
      <c r="H9" s="246"/>
      <c r="I9" s="244"/>
    </row>
    <row r="10" spans="1:11">
      <c r="A10" s="245" t="s">
        <v>336</v>
      </c>
      <c r="B10" s="246"/>
      <c r="C10" s="249" t="s">
        <v>337</v>
      </c>
      <c r="D10" s="246"/>
      <c r="E10" s="249" t="s">
        <v>338</v>
      </c>
      <c r="F10" s="249"/>
      <c r="G10" s="246"/>
      <c r="H10" s="249" t="s">
        <v>22</v>
      </c>
      <c r="I10" s="243"/>
    </row>
    <row r="11" spans="1:11" ht="0.75" customHeight="1">
      <c r="A11" s="247"/>
      <c r="B11" s="246"/>
      <c r="C11" s="246"/>
      <c r="D11" s="246"/>
      <c r="E11" s="246"/>
      <c r="F11" s="246"/>
      <c r="G11" s="246"/>
      <c r="H11" s="246"/>
      <c r="I11" s="244"/>
    </row>
    <row r="12" spans="1:11" ht="23.45" customHeight="1" thickBot="1">
      <c r="A12" s="237" t="s">
        <v>339</v>
      </c>
      <c r="B12" s="238"/>
      <c r="C12" s="238"/>
      <c r="D12" s="238"/>
      <c r="E12" s="238"/>
      <c r="F12" s="238"/>
      <c r="G12" s="238"/>
      <c r="H12" s="238"/>
      <c r="I12" s="239"/>
    </row>
    <row r="13" spans="1:11" ht="26.45" customHeight="1">
      <c r="A13" s="146" t="s">
        <v>340</v>
      </c>
      <c r="B13" s="240" t="s">
        <v>341</v>
      </c>
      <c r="C13" s="241"/>
      <c r="D13" s="147" t="s">
        <v>342</v>
      </c>
      <c r="E13" s="240" t="s">
        <v>343</v>
      </c>
      <c r="F13" s="241"/>
      <c r="G13" s="147" t="s">
        <v>344</v>
      </c>
      <c r="H13" s="240" t="s">
        <v>345</v>
      </c>
      <c r="I13" s="242"/>
    </row>
    <row r="14" spans="1:11" ht="15.2" customHeight="1">
      <c r="A14" s="148" t="s">
        <v>113</v>
      </c>
      <c r="B14" s="149" t="s">
        <v>346</v>
      </c>
      <c r="C14" s="150">
        <f>'II-121 Sedlec průtah neoceněný'!J123</f>
        <v>0</v>
      </c>
      <c r="D14" s="234" t="s">
        <v>347</v>
      </c>
      <c r="E14" s="235"/>
      <c r="F14" s="150">
        <v>0</v>
      </c>
      <c r="G14" s="234" t="s">
        <v>348</v>
      </c>
      <c r="H14" s="235"/>
      <c r="I14" s="151">
        <v>0</v>
      </c>
    </row>
    <row r="15" spans="1:11" ht="15.2" customHeight="1">
      <c r="A15" s="148"/>
      <c r="B15" s="149" t="s">
        <v>349</v>
      </c>
      <c r="C15" s="150">
        <v>0</v>
      </c>
      <c r="D15" s="234" t="s">
        <v>350</v>
      </c>
      <c r="E15" s="235"/>
      <c r="F15" s="150">
        <v>0</v>
      </c>
      <c r="G15" s="234" t="s">
        <v>351</v>
      </c>
      <c r="H15" s="235"/>
      <c r="I15" s="151">
        <v>0</v>
      </c>
      <c r="K15" s="152"/>
    </row>
    <row r="16" spans="1:11" ht="15.2" customHeight="1">
      <c r="A16" s="148" t="s">
        <v>352</v>
      </c>
      <c r="B16" s="149" t="s">
        <v>346</v>
      </c>
      <c r="C16" s="150">
        <v>0</v>
      </c>
      <c r="D16" s="234" t="s">
        <v>353</v>
      </c>
      <c r="E16" s="235"/>
      <c r="F16" s="150">
        <v>0</v>
      </c>
      <c r="G16" s="234" t="s">
        <v>354</v>
      </c>
      <c r="H16" s="235"/>
      <c r="I16" s="151">
        <v>0</v>
      </c>
    </row>
    <row r="17" spans="1:13" ht="15.2" customHeight="1">
      <c r="A17" s="148"/>
      <c r="B17" s="149" t="s">
        <v>349</v>
      </c>
      <c r="C17" s="150">
        <v>0</v>
      </c>
      <c r="D17" s="234"/>
      <c r="E17" s="235"/>
      <c r="F17" s="153"/>
      <c r="G17" s="234" t="s">
        <v>355</v>
      </c>
      <c r="H17" s="235"/>
      <c r="I17" s="151">
        <v>0</v>
      </c>
    </row>
    <row r="18" spans="1:13" ht="15.2" customHeight="1">
      <c r="A18" s="148" t="s">
        <v>356</v>
      </c>
      <c r="B18" s="149" t="s">
        <v>346</v>
      </c>
      <c r="C18" s="150">
        <v>0</v>
      </c>
      <c r="D18" s="234"/>
      <c r="E18" s="235"/>
      <c r="F18" s="153"/>
      <c r="G18" s="234" t="s">
        <v>274</v>
      </c>
      <c r="H18" s="235"/>
      <c r="I18" s="151">
        <f>'II-121 Sedlec průtah neoceněný'!J185</f>
        <v>0</v>
      </c>
    </row>
    <row r="19" spans="1:13" ht="15.2" customHeight="1">
      <c r="A19" s="148"/>
      <c r="B19" s="149" t="s">
        <v>349</v>
      </c>
      <c r="C19" s="150">
        <v>0</v>
      </c>
      <c r="D19" s="234"/>
      <c r="E19" s="235"/>
      <c r="F19" s="153"/>
      <c r="G19" s="234" t="s">
        <v>357</v>
      </c>
      <c r="H19" s="235"/>
      <c r="I19" s="151">
        <v>0</v>
      </c>
    </row>
    <row r="20" spans="1:13" ht="15.2" customHeight="1">
      <c r="A20" s="232" t="s">
        <v>358</v>
      </c>
      <c r="B20" s="233"/>
      <c r="C20" s="150">
        <v>0</v>
      </c>
      <c r="D20" s="234"/>
      <c r="E20" s="235"/>
      <c r="F20" s="153"/>
      <c r="G20" s="234"/>
      <c r="H20" s="235"/>
      <c r="I20" s="154"/>
    </row>
    <row r="21" spans="1:13" ht="15.2" customHeight="1">
      <c r="A21" s="232" t="s">
        <v>359</v>
      </c>
      <c r="B21" s="233"/>
      <c r="C21" s="150">
        <v>0</v>
      </c>
      <c r="D21" s="234"/>
      <c r="E21" s="235"/>
      <c r="F21" s="153"/>
      <c r="G21" s="234"/>
      <c r="H21" s="235"/>
      <c r="I21" s="154"/>
    </row>
    <row r="22" spans="1:13" ht="16.7" customHeight="1">
      <c r="A22" s="232" t="s">
        <v>360</v>
      </c>
      <c r="B22" s="233"/>
      <c r="C22" s="150">
        <f>SUM(C14:C21)</f>
        <v>0</v>
      </c>
      <c r="D22" s="236" t="s">
        <v>361</v>
      </c>
      <c r="E22" s="233"/>
      <c r="F22" s="150">
        <f>SUM(F14:F21)</f>
        <v>0</v>
      </c>
      <c r="G22" s="236" t="s">
        <v>362</v>
      </c>
      <c r="H22" s="233"/>
      <c r="I22" s="151">
        <f>SUM(I14:I21)</f>
        <v>0</v>
      </c>
    </row>
    <row r="23" spans="1:13">
      <c r="A23" s="155"/>
      <c r="B23" s="156"/>
      <c r="C23" s="156"/>
      <c r="D23" s="156"/>
      <c r="E23" s="156"/>
      <c r="F23" s="156"/>
      <c r="G23" s="156"/>
      <c r="H23" s="156"/>
      <c r="I23" s="157"/>
    </row>
    <row r="24" spans="1:13" ht="15.2" customHeight="1">
      <c r="A24" s="229" t="s">
        <v>363</v>
      </c>
      <c r="B24" s="230"/>
      <c r="C24" s="158">
        <v>0</v>
      </c>
      <c r="I24" s="159"/>
    </row>
    <row r="25" spans="1:13" ht="15.2" customHeight="1">
      <c r="A25" s="229" t="s">
        <v>364</v>
      </c>
      <c r="B25" s="230"/>
      <c r="C25" s="158">
        <v>0</v>
      </c>
      <c r="D25" s="231" t="s">
        <v>365</v>
      </c>
      <c r="E25" s="230"/>
      <c r="F25" s="158">
        <f>ROUND(C25*(14/100),2)</f>
        <v>0</v>
      </c>
      <c r="G25" s="231" t="s">
        <v>366</v>
      </c>
      <c r="H25" s="230"/>
      <c r="I25" s="160">
        <f>C22+I22</f>
        <v>0</v>
      </c>
      <c r="M25" s="152"/>
    </row>
    <row r="26" spans="1:13" ht="15.2" customHeight="1">
      <c r="A26" s="229" t="s">
        <v>367</v>
      </c>
      <c r="B26" s="230"/>
      <c r="C26" s="158">
        <f>C22+F22+I22</f>
        <v>0</v>
      </c>
      <c r="D26" s="231" t="s">
        <v>368</v>
      </c>
      <c r="E26" s="230"/>
      <c r="F26" s="158">
        <f>ROUND(C26*(21/100),2)</f>
        <v>0</v>
      </c>
      <c r="G26" s="231" t="s">
        <v>369</v>
      </c>
      <c r="H26" s="230"/>
      <c r="I26" s="160">
        <f>SUM(F25:F26)+I25</f>
        <v>0</v>
      </c>
    </row>
    <row r="27" spans="1:13">
      <c r="A27" s="161"/>
      <c r="I27" s="159"/>
    </row>
    <row r="28" spans="1:13" ht="15" customHeight="1">
      <c r="A28" s="216"/>
      <c r="B28" s="217"/>
      <c r="C28" s="218"/>
      <c r="D28" s="225" t="s">
        <v>323</v>
      </c>
      <c r="E28" s="226"/>
      <c r="F28" s="227"/>
      <c r="G28" s="225" t="s">
        <v>331</v>
      </c>
      <c r="H28" s="226"/>
      <c r="I28" s="228"/>
    </row>
    <row r="29" spans="1:13" ht="16.5" customHeight="1">
      <c r="A29" s="219"/>
      <c r="B29" s="220"/>
      <c r="C29" s="221"/>
      <c r="D29" s="162" t="s">
        <v>370</v>
      </c>
      <c r="E29" s="163"/>
      <c r="F29" s="164"/>
      <c r="G29" s="165"/>
      <c r="H29" s="166"/>
      <c r="I29" s="167"/>
    </row>
    <row r="30" spans="1:13" ht="14.45" customHeight="1">
      <c r="A30" s="219"/>
      <c r="B30" s="220"/>
      <c r="C30" s="221"/>
      <c r="D30" s="168" t="s">
        <v>373</v>
      </c>
      <c r="E30" s="163"/>
      <c r="F30" s="164"/>
      <c r="G30" s="165"/>
      <c r="H30" s="166"/>
      <c r="I30" s="167"/>
    </row>
    <row r="31" spans="1:13" ht="14.45" customHeight="1">
      <c r="A31" s="219"/>
      <c r="B31" s="220"/>
      <c r="C31" s="221"/>
      <c r="D31" s="168"/>
      <c r="E31" s="163"/>
      <c r="F31" s="164"/>
      <c r="G31" s="165"/>
      <c r="H31" s="166"/>
      <c r="I31" s="167"/>
    </row>
    <row r="32" spans="1:13" ht="46.5" customHeight="1" thickBot="1">
      <c r="A32" s="222"/>
      <c r="B32" s="223"/>
      <c r="C32" s="224"/>
      <c r="D32" s="169" t="s">
        <v>371</v>
      </c>
      <c r="E32" s="170"/>
      <c r="F32" s="171"/>
      <c r="G32" s="172" t="s">
        <v>371</v>
      </c>
      <c r="H32" s="173"/>
      <c r="I32" s="174"/>
    </row>
  </sheetData>
  <mergeCells count="66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8:C32"/>
    <mergeCell ref="D28:F28"/>
    <mergeCell ref="G28:I28"/>
    <mergeCell ref="A24:B24"/>
    <mergeCell ref="A25:B25"/>
    <mergeCell ref="D25:E25"/>
    <mergeCell ref="G25:H25"/>
    <mergeCell ref="A26:B26"/>
    <mergeCell ref="D26:E26"/>
    <mergeCell ref="G26:H26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3"/>
  <sheetViews>
    <sheetView showGridLines="0" tabSelected="1" topLeftCell="A148" workbookViewId="0">
      <selection activeCell="F161" sqref="F16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3" t="s">
        <v>83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84</v>
      </c>
    </row>
    <row r="4" spans="2:46" ht="24.95" hidden="1" customHeight="1">
      <c r="B4" s="16"/>
      <c r="D4" s="17" t="s">
        <v>85</v>
      </c>
      <c r="L4" s="16"/>
      <c r="M4" s="80" t="s">
        <v>10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16</v>
      </c>
      <c r="L6" s="16"/>
    </row>
    <row r="7" spans="2:46" ht="16.5" hidden="1" customHeight="1">
      <c r="B7" s="16"/>
      <c r="E7" s="274" t="str">
        <f>'Rekapitulace stavby'!K6</f>
        <v>Běžná údržba vozovek II.a III.třídy</v>
      </c>
      <c r="F7" s="275"/>
      <c r="G7" s="275"/>
      <c r="H7" s="275"/>
      <c r="L7" s="16"/>
    </row>
    <row r="8" spans="2:46" s="1" customFormat="1" ht="12" hidden="1" customHeight="1">
      <c r="B8" s="28"/>
      <c r="D8" s="23" t="s">
        <v>86</v>
      </c>
      <c r="L8" s="28"/>
    </row>
    <row r="9" spans="2:46" s="1" customFormat="1" ht="16.5" hidden="1" customHeight="1">
      <c r="B9" s="28"/>
      <c r="E9" s="187" t="s">
        <v>87</v>
      </c>
      <c r="F9" s="271"/>
      <c r="G9" s="271"/>
      <c r="H9" s="271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18</v>
      </c>
      <c r="F11" s="21" t="s">
        <v>1</v>
      </c>
      <c r="I11" s="23" t="s">
        <v>19</v>
      </c>
      <c r="J11" s="21" t="s">
        <v>1</v>
      </c>
      <c r="L11" s="28"/>
    </row>
    <row r="12" spans="2:46" s="1" customFormat="1" ht="12" hidden="1" customHeight="1">
      <c r="B12" s="28"/>
      <c r="D12" s="23" t="s">
        <v>20</v>
      </c>
      <c r="F12" s="21" t="s">
        <v>21</v>
      </c>
      <c r="I12" s="23" t="s">
        <v>22</v>
      </c>
      <c r="J12" s="48" t="str">
        <f>'Rekapitulace stavby'!AN8</f>
        <v>23. 11. 2023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24</v>
      </c>
      <c r="I14" s="23" t="s">
        <v>25</v>
      </c>
      <c r="J14" s="21" t="s">
        <v>1</v>
      </c>
      <c r="L14" s="28"/>
    </row>
    <row r="15" spans="2:46" s="1" customFormat="1" ht="18" hidden="1" customHeight="1">
      <c r="B15" s="28"/>
      <c r="E15" s="21" t="s">
        <v>26</v>
      </c>
      <c r="I15" s="23" t="s">
        <v>27</v>
      </c>
      <c r="J15" s="21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28</v>
      </c>
      <c r="I17" s="23" t="s">
        <v>25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276" t="str">
        <f>'Rekapitulace stavby'!E14</f>
        <v>Vyplň údaj</v>
      </c>
      <c r="F18" s="208"/>
      <c r="G18" s="208"/>
      <c r="H18" s="208"/>
      <c r="I18" s="23" t="s">
        <v>27</v>
      </c>
      <c r="J18" s="24" t="str">
        <f>'Rekapitulace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30</v>
      </c>
      <c r="I20" s="23" t="s">
        <v>25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27</v>
      </c>
      <c r="J21" s="21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32</v>
      </c>
      <c r="I23" s="23" t="s">
        <v>25</v>
      </c>
      <c r="J23" s="21" t="s">
        <v>1</v>
      </c>
      <c r="L23" s="28"/>
    </row>
    <row r="24" spans="2:12" s="1" customFormat="1" ht="18" hidden="1" customHeight="1">
      <c r="B24" s="28"/>
      <c r="E24" s="21" t="s">
        <v>26</v>
      </c>
      <c r="I24" s="23" t="s">
        <v>27</v>
      </c>
      <c r="J24" s="21" t="s">
        <v>1</v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33</v>
      </c>
      <c r="L26" s="28"/>
    </row>
    <row r="27" spans="2:12" s="7" customFormat="1" ht="16.5" hidden="1" customHeight="1">
      <c r="B27" s="81"/>
      <c r="E27" s="212" t="s">
        <v>1</v>
      </c>
      <c r="F27" s="212"/>
      <c r="G27" s="212"/>
      <c r="H27" s="212"/>
      <c r="L27" s="81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2" t="s">
        <v>34</v>
      </c>
      <c r="J30" s="62">
        <f>ROUND(J123,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5" hidden="1" customHeight="1">
      <c r="B33" s="28"/>
      <c r="D33" s="51" t="s">
        <v>38</v>
      </c>
      <c r="E33" s="23" t="s">
        <v>39</v>
      </c>
      <c r="F33" s="83">
        <f>ROUND((SUM(BE123:BE212)),  2)</f>
        <v>0</v>
      </c>
      <c r="I33" s="84">
        <v>0.21</v>
      </c>
      <c r="J33" s="83">
        <f>ROUND(((SUM(BE123:BE212))*I33),  2)</f>
        <v>0</v>
      </c>
      <c r="L33" s="28"/>
    </row>
    <row r="34" spans="2:12" s="1" customFormat="1" ht="14.45" hidden="1" customHeight="1">
      <c r="B34" s="28"/>
      <c r="E34" s="23" t="s">
        <v>40</v>
      </c>
      <c r="F34" s="83">
        <f>ROUND((SUM(BF123:BF212)),  2)</f>
        <v>0</v>
      </c>
      <c r="I34" s="84">
        <v>0.15</v>
      </c>
      <c r="J34" s="83">
        <f>ROUND(((SUM(BF123:BF212))*I34),  2)</f>
        <v>0</v>
      </c>
      <c r="L34" s="28"/>
    </row>
    <row r="35" spans="2:12" s="1" customFormat="1" ht="14.45" hidden="1" customHeight="1">
      <c r="B35" s="28"/>
      <c r="E35" s="23" t="s">
        <v>41</v>
      </c>
      <c r="F35" s="83">
        <f>ROUND((SUM(BG123:BG212)),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42</v>
      </c>
      <c r="F36" s="83">
        <f>ROUND((SUM(BH123:BH212)),  2)</f>
        <v>0</v>
      </c>
      <c r="I36" s="84">
        <v>0.15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43</v>
      </c>
      <c r="F37" s="83">
        <f>ROUND((SUM(BI123:BI212)),  2)</f>
        <v>0</v>
      </c>
      <c r="I37" s="84">
        <v>0</v>
      </c>
      <c r="J37" s="83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85"/>
      <c r="D39" s="86" t="s">
        <v>44</v>
      </c>
      <c r="E39" s="53"/>
      <c r="F39" s="53"/>
      <c r="G39" s="87" t="s">
        <v>45</v>
      </c>
      <c r="H39" s="88" t="s">
        <v>46</v>
      </c>
      <c r="I39" s="53"/>
      <c r="J39" s="89">
        <f>SUM(J30:J37)</f>
        <v>0</v>
      </c>
      <c r="K39" s="90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37" t="s">
        <v>47</v>
      </c>
      <c r="E50" s="38"/>
      <c r="F50" s="38"/>
      <c r="G50" s="37" t="s">
        <v>48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39" t="s">
        <v>49</v>
      </c>
      <c r="E61" s="30"/>
      <c r="F61" s="91" t="s">
        <v>50</v>
      </c>
      <c r="G61" s="39" t="s">
        <v>49</v>
      </c>
      <c r="H61" s="30"/>
      <c r="I61" s="30"/>
      <c r="J61" s="92" t="s">
        <v>50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37" t="s">
        <v>51</v>
      </c>
      <c r="E65" s="38"/>
      <c r="F65" s="38"/>
      <c r="G65" s="37" t="s">
        <v>52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39" t="s">
        <v>49</v>
      </c>
      <c r="E76" s="30"/>
      <c r="F76" s="91" t="s">
        <v>50</v>
      </c>
      <c r="G76" s="39" t="s">
        <v>49</v>
      </c>
      <c r="H76" s="30"/>
      <c r="I76" s="30"/>
      <c r="J76" s="92" t="s">
        <v>50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88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16</v>
      </c>
      <c r="L84" s="28"/>
    </row>
    <row r="85" spans="2:47" s="1" customFormat="1" ht="16.5" hidden="1" customHeight="1">
      <c r="B85" s="28"/>
      <c r="E85" s="274" t="str">
        <f>E7</f>
        <v>Běžná údržba vozovek II.a III.třídy</v>
      </c>
      <c r="F85" s="275"/>
      <c r="G85" s="275"/>
      <c r="H85" s="275"/>
      <c r="L85" s="28"/>
    </row>
    <row r="86" spans="2:47" s="1" customFormat="1" ht="12" hidden="1" customHeight="1">
      <c r="B86" s="28"/>
      <c r="C86" s="23" t="s">
        <v>86</v>
      </c>
      <c r="L86" s="28"/>
    </row>
    <row r="87" spans="2:47" s="1" customFormat="1" ht="16.5" hidden="1" customHeight="1">
      <c r="B87" s="28"/>
      <c r="E87" s="187" t="str">
        <f>E9</f>
        <v>002.010 - 120 a 121 - Sedlec-Prčice náměstí</v>
      </c>
      <c r="F87" s="271"/>
      <c r="G87" s="271"/>
      <c r="H87" s="271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20</v>
      </c>
      <c r="F89" s="21" t="str">
        <f>F12</f>
        <v xml:space="preserve"> </v>
      </c>
      <c r="I89" s="23" t="s">
        <v>22</v>
      </c>
      <c r="J89" s="48" t="str">
        <f>IF(J12="","",J12)</f>
        <v>23. 11. 2023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24</v>
      </c>
      <c r="F91" s="21" t="str">
        <f>E15</f>
        <v>Krajská správa a údržba silnic Středočeského kraje</v>
      </c>
      <c r="I91" s="23" t="s">
        <v>30</v>
      </c>
      <c r="J91" s="26" t="str">
        <f>E21</f>
        <v xml:space="preserve"> </v>
      </c>
      <c r="L91" s="28"/>
    </row>
    <row r="92" spans="2:47" s="1" customFormat="1" ht="40.15" hidden="1" customHeight="1">
      <c r="B92" s="28"/>
      <c r="C92" s="23" t="s">
        <v>28</v>
      </c>
      <c r="F92" s="21" t="str">
        <f>IF(E18="","",E18)</f>
        <v>Vyplň údaj</v>
      </c>
      <c r="I92" s="23" t="s">
        <v>32</v>
      </c>
      <c r="J92" s="26" t="str">
        <f>E24</f>
        <v>Krajská správa a údržba silnic Středočeského kraje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89</v>
      </c>
      <c r="D94" s="85"/>
      <c r="E94" s="85"/>
      <c r="F94" s="85"/>
      <c r="G94" s="85"/>
      <c r="H94" s="85"/>
      <c r="I94" s="85"/>
      <c r="J94" s="94" t="s">
        <v>90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5" t="s">
        <v>91</v>
      </c>
      <c r="J96" s="62">
        <f>J123</f>
        <v>0</v>
      </c>
      <c r="L96" s="28"/>
      <c r="AU96" s="13" t="s">
        <v>92</v>
      </c>
    </row>
    <row r="97" spans="2:12" s="8" customFormat="1" ht="24.95" hidden="1" customHeight="1">
      <c r="B97" s="96"/>
      <c r="D97" s="97" t="s">
        <v>93</v>
      </c>
      <c r="E97" s="98"/>
      <c r="F97" s="98"/>
      <c r="G97" s="98"/>
      <c r="H97" s="98"/>
      <c r="I97" s="98"/>
      <c r="J97" s="99">
        <f>J124</f>
        <v>0</v>
      </c>
      <c r="L97" s="96"/>
    </row>
    <row r="98" spans="2:12" s="9" customFormat="1" ht="19.899999999999999" hidden="1" customHeight="1">
      <c r="B98" s="100"/>
      <c r="D98" s="101" t="s">
        <v>94</v>
      </c>
      <c r="E98" s="102"/>
      <c r="F98" s="102"/>
      <c r="G98" s="102"/>
      <c r="H98" s="102"/>
      <c r="I98" s="102"/>
      <c r="J98" s="103">
        <f>J125</f>
        <v>0</v>
      </c>
      <c r="L98" s="100"/>
    </row>
    <row r="99" spans="2:12" s="9" customFormat="1" ht="19.899999999999999" hidden="1" customHeight="1">
      <c r="B99" s="100"/>
      <c r="D99" s="101" t="s">
        <v>95</v>
      </c>
      <c r="E99" s="102"/>
      <c r="F99" s="102"/>
      <c r="G99" s="102"/>
      <c r="H99" s="102"/>
      <c r="I99" s="102"/>
      <c r="J99" s="103">
        <f>J144</f>
        <v>0</v>
      </c>
      <c r="L99" s="100"/>
    </row>
    <row r="100" spans="2:12" s="9" customFormat="1" ht="19.899999999999999" hidden="1" customHeight="1">
      <c r="B100" s="100"/>
      <c r="D100" s="101" t="s">
        <v>96</v>
      </c>
      <c r="E100" s="102"/>
      <c r="F100" s="102"/>
      <c r="G100" s="102"/>
      <c r="H100" s="102"/>
      <c r="I100" s="102"/>
      <c r="J100" s="103">
        <f>J149</f>
        <v>0</v>
      </c>
      <c r="L100" s="100"/>
    </row>
    <row r="101" spans="2:12" s="9" customFormat="1" ht="19.899999999999999" hidden="1" customHeight="1">
      <c r="B101" s="100"/>
      <c r="D101" s="101" t="s">
        <v>97</v>
      </c>
      <c r="E101" s="102"/>
      <c r="F101" s="102"/>
      <c r="G101" s="102"/>
      <c r="H101" s="102"/>
      <c r="I101" s="102"/>
      <c r="J101" s="103">
        <f>J172</f>
        <v>0</v>
      </c>
      <c r="L101" s="100"/>
    </row>
    <row r="102" spans="2:12" s="9" customFormat="1" ht="19.899999999999999" hidden="1" customHeight="1">
      <c r="B102" s="100"/>
      <c r="D102" s="101" t="s">
        <v>98</v>
      </c>
      <c r="E102" s="102"/>
      <c r="F102" s="102"/>
      <c r="G102" s="102"/>
      <c r="H102" s="102"/>
      <c r="I102" s="102"/>
      <c r="J102" s="103">
        <f>J185</f>
        <v>0</v>
      </c>
      <c r="L102" s="100"/>
    </row>
    <row r="103" spans="2:12" s="8" customFormat="1" ht="24.95" hidden="1" customHeight="1">
      <c r="B103" s="96"/>
      <c r="D103" s="97" t="s">
        <v>99</v>
      </c>
      <c r="E103" s="98"/>
      <c r="F103" s="98"/>
      <c r="G103" s="98"/>
      <c r="H103" s="98"/>
      <c r="I103" s="98"/>
      <c r="J103" s="99">
        <f>J194</f>
        <v>0</v>
      </c>
      <c r="L103" s="96"/>
    </row>
    <row r="104" spans="2:12" s="1" customFormat="1" ht="21.75" hidden="1" customHeight="1">
      <c r="B104" s="28"/>
      <c r="L104" s="28"/>
    </row>
    <row r="105" spans="2:12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12" hidden="1"/>
    <row r="107" spans="2:12" hidden="1"/>
    <row r="108" spans="2:12" hidden="1"/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12" s="1" customFormat="1" ht="24.95" customHeight="1">
      <c r="B110" s="28"/>
      <c r="C110" s="17" t="s">
        <v>100</v>
      </c>
      <c r="L110" s="28"/>
    </row>
    <row r="111" spans="2:12" s="1" customFormat="1" ht="6.95" customHeight="1">
      <c r="B111" s="28"/>
      <c r="L111" s="28"/>
    </row>
    <row r="112" spans="2:12" s="1" customFormat="1" ht="12" customHeight="1">
      <c r="B112" s="28"/>
      <c r="C112" s="23" t="s">
        <v>16</v>
      </c>
      <c r="L112" s="28"/>
    </row>
    <row r="113" spans="2:65" s="1" customFormat="1" ht="16.5" customHeight="1">
      <c r="B113" s="28"/>
      <c r="E113" s="272" t="s">
        <v>322</v>
      </c>
      <c r="F113" s="273"/>
      <c r="G113" s="273"/>
      <c r="H113" s="273"/>
      <c r="L113" s="28"/>
    </row>
    <row r="114" spans="2:65" s="1" customFormat="1" ht="12" customHeight="1">
      <c r="B114" s="28"/>
      <c r="C114" s="23" t="s">
        <v>86</v>
      </c>
      <c r="L114" s="28"/>
    </row>
    <row r="115" spans="2:65" s="1" customFormat="1" ht="16.5" customHeight="1">
      <c r="B115" s="28"/>
      <c r="E115" s="187" t="str">
        <f>E9</f>
        <v>002.010 - 120 a 121 - Sedlec-Prčice náměstí</v>
      </c>
      <c r="F115" s="271"/>
      <c r="G115" s="271"/>
      <c r="H115" s="271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3" t="s">
        <v>20</v>
      </c>
      <c r="F117" s="21" t="str">
        <f>F12</f>
        <v xml:space="preserve"> </v>
      </c>
      <c r="I117" s="23" t="s">
        <v>22</v>
      </c>
      <c r="J117" s="175"/>
      <c r="L117" s="28"/>
    </row>
    <row r="118" spans="2:65" s="1" customFormat="1" ht="6.95" customHeight="1">
      <c r="B118" s="28"/>
      <c r="L118" s="28"/>
    </row>
    <row r="119" spans="2:65" s="1" customFormat="1" ht="15.2" customHeight="1">
      <c r="B119" s="28"/>
      <c r="C119" s="23" t="s">
        <v>24</v>
      </c>
      <c r="F119" s="21" t="s">
        <v>372</v>
      </c>
      <c r="I119" s="23" t="s">
        <v>30</v>
      </c>
      <c r="J119" s="26" t="str">
        <f>E21</f>
        <v xml:space="preserve"> </v>
      </c>
      <c r="L119" s="28"/>
    </row>
    <row r="120" spans="2:65" s="1" customFormat="1" ht="40.15" customHeight="1">
      <c r="B120" s="28"/>
      <c r="C120" s="23" t="s">
        <v>28</v>
      </c>
      <c r="F120" s="21"/>
      <c r="I120" s="23" t="s">
        <v>32</v>
      </c>
      <c r="J120" s="176"/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04"/>
      <c r="C122" s="105" t="s">
        <v>101</v>
      </c>
      <c r="D122" s="106" t="s">
        <v>59</v>
      </c>
      <c r="E122" s="106" t="s">
        <v>55</v>
      </c>
      <c r="F122" s="106" t="s">
        <v>56</v>
      </c>
      <c r="G122" s="106" t="s">
        <v>102</v>
      </c>
      <c r="H122" s="106" t="s">
        <v>103</v>
      </c>
      <c r="I122" s="106" t="s">
        <v>104</v>
      </c>
      <c r="J122" s="106" t="s">
        <v>90</v>
      </c>
      <c r="K122" s="107" t="s">
        <v>105</v>
      </c>
      <c r="L122" s="104"/>
      <c r="M122" s="55" t="s">
        <v>1</v>
      </c>
      <c r="N122" s="56" t="s">
        <v>38</v>
      </c>
      <c r="O122" s="56" t="s">
        <v>106</v>
      </c>
      <c r="P122" s="56" t="s">
        <v>107</v>
      </c>
      <c r="Q122" s="56" t="s">
        <v>108</v>
      </c>
      <c r="R122" s="56" t="s">
        <v>109</v>
      </c>
      <c r="S122" s="56" t="s">
        <v>110</v>
      </c>
      <c r="T122" s="57" t="s">
        <v>111</v>
      </c>
    </row>
    <row r="123" spans="2:65" s="1" customFormat="1" ht="22.9" customHeight="1">
      <c r="B123" s="28"/>
      <c r="C123" s="60" t="s">
        <v>112</v>
      </c>
      <c r="J123" s="108">
        <f>BK123</f>
        <v>0</v>
      </c>
      <c r="L123" s="28"/>
      <c r="M123" s="58"/>
      <c r="N123" s="49"/>
      <c r="O123" s="49"/>
      <c r="P123" s="109">
        <f>P124+P194</f>
        <v>0</v>
      </c>
      <c r="Q123" s="49"/>
      <c r="R123" s="109">
        <f>R124+R194</f>
        <v>0</v>
      </c>
      <c r="S123" s="49"/>
      <c r="T123" s="110">
        <f>T124+T194</f>
        <v>0</v>
      </c>
      <c r="AT123" s="13" t="s">
        <v>73</v>
      </c>
      <c r="AU123" s="13" t="s">
        <v>92</v>
      </c>
      <c r="BK123" s="111">
        <f>BK124+BK194</f>
        <v>0</v>
      </c>
    </row>
    <row r="124" spans="2:65" s="11" customFormat="1" ht="25.9" customHeight="1">
      <c r="B124" s="112"/>
      <c r="D124" s="113" t="s">
        <v>73</v>
      </c>
      <c r="E124" s="114" t="s">
        <v>113</v>
      </c>
      <c r="F124" s="114" t="s">
        <v>114</v>
      </c>
      <c r="I124" s="115"/>
      <c r="J124" s="116">
        <f>BK124</f>
        <v>0</v>
      </c>
      <c r="L124" s="112"/>
      <c r="M124" s="117"/>
      <c r="P124" s="118">
        <f>P125+P144+P149+P172+P185</f>
        <v>0</v>
      </c>
      <c r="R124" s="118">
        <f>R125+R144+R149+R172+R185</f>
        <v>0</v>
      </c>
      <c r="T124" s="119">
        <f>T125+T144+T149+T172+T185</f>
        <v>0</v>
      </c>
      <c r="AR124" s="113" t="s">
        <v>82</v>
      </c>
      <c r="AT124" s="120" t="s">
        <v>73</v>
      </c>
      <c r="AU124" s="120" t="s">
        <v>74</v>
      </c>
      <c r="AY124" s="113" t="s">
        <v>115</v>
      </c>
      <c r="BK124" s="121">
        <f>BK125+BK144+BK149+BK172+BK185</f>
        <v>0</v>
      </c>
    </row>
    <row r="125" spans="2:65" s="11" customFormat="1" ht="22.9" customHeight="1">
      <c r="B125" s="112"/>
      <c r="D125" s="113" t="s">
        <v>73</v>
      </c>
      <c r="E125" s="122" t="s">
        <v>82</v>
      </c>
      <c r="F125" s="122" t="s">
        <v>116</v>
      </c>
      <c r="I125" s="115"/>
      <c r="J125" s="123">
        <f>BK125</f>
        <v>0</v>
      </c>
      <c r="L125" s="112"/>
      <c r="M125" s="117"/>
      <c r="P125" s="118">
        <f>SUM(P126:P143)</f>
        <v>0</v>
      </c>
      <c r="R125" s="118">
        <f>SUM(R126:R143)</f>
        <v>0</v>
      </c>
      <c r="T125" s="119">
        <f>SUM(T126:T143)</f>
        <v>0</v>
      </c>
      <c r="AR125" s="113" t="s">
        <v>82</v>
      </c>
      <c r="AT125" s="120" t="s">
        <v>73</v>
      </c>
      <c r="AU125" s="120" t="s">
        <v>82</v>
      </c>
      <c r="AY125" s="113" t="s">
        <v>115</v>
      </c>
      <c r="BK125" s="121">
        <f>SUM(BK126:BK143)</f>
        <v>0</v>
      </c>
    </row>
    <row r="126" spans="2:65" s="1" customFormat="1" ht="24.2" customHeight="1">
      <c r="B126" s="124"/>
      <c r="C126" s="125" t="s">
        <v>117</v>
      </c>
      <c r="D126" s="125" t="s">
        <v>118</v>
      </c>
      <c r="E126" s="126" t="s">
        <v>119</v>
      </c>
      <c r="F126" s="127" t="s">
        <v>120</v>
      </c>
      <c r="G126" s="128" t="s">
        <v>121</v>
      </c>
      <c r="H126" s="129">
        <v>12.5</v>
      </c>
      <c r="I126" s="130"/>
      <c r="J126" s="131">
        <f>ROUND(I126*H126,2)</f>
        <v>0</v>
      </c>
      <c r="K126" s="127" t="s">
        <v>122</v>
      </c>
      <c r="L126" s="28"/>
      <c r="M126" s="132" t="s">
        <v>1</v>
      </c>
      <c r="N126" s="133" t="s">
        <v>39</v>
      </c>
      <c r="P126" s="134">
        <f>O126*H126</f>
        <v>0</v>
      </c>
      <c r="Q126" s="134">
        <v>0</v>
      </c>
      <c r="R126" s="134">
        <f>Q126*H126</f>
        <v>0</v>
      </c>
      <c r="S126" s="134">
        <v>0</v>
      </c>
      <c r="T126" s="135">
        <f>S126*H126</f>
        <v>0</v>
      </c>
      <c r="AR126" s="136" t="s">
        <v>123</v>
      </c>
      <c r="AT126" s="136" t="s">
        <v>118</v>
      </c>
      <c r="AU126" s="136" t="s">
        <v>84</v>
      </c>
      <c r="AY126" s="13" t="s">
        <v>115</v>
      </c>
      <c r="BE126" s="137">
        <f>IF(N126="základní",J126,0)</f>
        <v>0</v>
      </c>
      <c r="BF126" s="137">
        <f>IF(N126="snížená",J126,0)</f>
        <v>0</v>
      </c>
      <c r="BG126" s="137">
        <f>IF(N126="zákl. přenesená",J126,0)</f>
        <v>0</v>
      </c>
      <c r="BH126" s="137">
        <f>IF(N126="sníž. přenesená",J126,0)</f>
        <v>0</v>
      </c>
      <c r="BI126" s="137">
        <f>IF(N126="nulová",J126,0)</f>
        <v>0</v>
      </c>
      <c r="BJ126" s="13" t="s">
        <v>82</v>
      </c>
      <c r="BK126" s="137">
        <f>ROUND(I126*H126,2)</f>
        <v>0</v>
      </c>
      <c r="BL126" s="13" t="s">
        <v>123</v>
      </c>
      <c r="BM126" s="136" t="s">
        <v>124</v>
      </c>
    </row>
    <row r="127" spans="2:65" s="1" customFormat="1">
      <c r="B127" s="28"/>
      <c r="D127" s="138" t="s">
        <v>125</v>
      </c>
      <c r="F127" s="139" t="s">
        <v>126</v>
      </c>
      <c r="I127" s="140"/>
      <c r="L127" s="28"/>
      <c r="M127" s="141"/>
      <c r="T127" s="52"/>
      <c r="AT127" s="13" t="s">
        <v>125</v>
      </c>
      <c r="AU127" s="13" t="s">
        <v>84</v>
      </c>
    </row>
    <row r="128" spans="2:65" s="1" customFormat="1" ht="24.2" customHeight="1">
      <c r="B128" s="124"/>
      <c r="C128" s="125" t="s">
        <v>127</v>
      </c>
      <c r="D128" s="125" t="s">
        <v>118</v>
      </c>
      <c r="E128" s="126" t="s">
        <v>128</v>
      </c>
      <c r="F128" s="127" t="s">
        <v>129</v>
      </c>
      <c r="G128" s="128" t="s">
        <v>121</v>
      </c>
      <c r="H128" s="129">
        <v>202.5</v>
      </c>
      <c r="I128" s="130"/>
      <c r="J128" s="131">
        <f>ROUND(I128*H128,2)</f>
        <v>0</v>
      </c>
      <c r="K128" s="127" t="s">
        <v>122</v>
      </c>
      <c r="L128" s="28"/>
      <c r="M128" s="132" t="s">
        <v>1</v>
      </c>
      <c r="N128" s="133" t="s">
        <v>39</v>
      </c>
      <c r="P128" s="134">
        <f>O128*H128</f>
        <v>0</v>
      </c>
      <c r="Q128" s="134">
        <v>0</v>
      </c>
      <c r="R128" s="134">
        <f>Q128*H128</f>
        <v>0</v>
      </c>
      <c r="S128" s="134">
        <v>0</v>
      </c>
      <c r="T128" s="135">
        <f>S128*H128</f>
        <v>0</v>
      </c>
      <c r="AR128" s="136" t="s">
        <v>123</v>
      </c>
      <c r="AT128" s="136" t="s">
        <v>118</v>
      </c>
      <c r="AU128" s="136" t="s">
        <v>84</v>
      </c>
      <c r="AY128" s="13" t="s">
        <v>115</v>
      </c>
      <c r="BE128" s="137">
        <f>IF(N128="základní",J128,0)</f>
        <v>0</v>
      </c>
      <c r="BF128" s="137">
        <f>IF(N128="snížená",J128,0)</f>
        <v>0</v>
      </c>
      <c r="BG128" s="137">
        <f>IF(N128="zákl. přenesená",J128,0)</f>
        <v>0</v>
      </c>
      <c r="BH128" s="137">
        <f>IF(N128="sníž. přenesená",J128,0)</f>
        <v>0</v>
      </c>
      <c r="BI128" s="137">
        <f>IF(N128="nulová",J128,0)</f>
        <v>0</v>
      </c>
      <c r="BJ128" s="13" t="s">
        <v>82</v>
      </c>
      <c r="BK128" s="137">
        <f>ROUND(I128*H128,2)</f>
        <v>0</v>
      </c>
      <c r="BL128" s="13" t="s">
        <v>123</v>
      </c>
      <c r="BM128" s="136" t="s">
        <v>130</v>
      </c>
    </row>
    <row r="129" spans="2:65" s="1" customFormat="1">
      <c r="B129" s="28"/>
      <c r="D129" s="138" t="s">
        <v>125</v>
      </c>
      <c r="F129" s="139" t="s">
        <v>126</v>
      </c>
      <c r="I129" s="140"/>
      <c r="L129" s="28"/>
      <c r="M129" s="141"/>
      <c r="T129" s="52"/>
      <c r="AT129" s="13" t="s">
        <v>125</v>
      </c>
      <c r="AU129" s="13" t="s">
        <v>84</v>
      </c>
    </row>
    <row r="130" spans="2:65" s="1" customFormat="1" ht="24.2" customHeight="1">
      <c r="B130" s="124"/>
      <c r="C130" s="125" t="s">
        <v>131</v>
      </c>
      <c r="D130" s="125" t="s">
        <v>118</v>
      </c>
      <c r="E130" s="126" t="s">
        <v>132</v>
      </c>
      <c r="F130" s="127" t="s">
        <v>133</v>
      </c>
      <c r="G130" s="128" t="s">
        <v>121</v>
      </c>
      <c r="H130" s="129">
        <v>250</v>
      </c>
      <c r="I130" s="130"/>
      <c r="J130" s="131">
        <f>ROUND(I130*H130,2)</f>
        <v>0</v>
      </c>
      <c r="K130" s="127" t="s">
        <v>122</v>
      </c>
      <c r="L130" s="28"/>
      <c r="M130" s="132" t="s">
        <v>1</v>
      </c>
      <c r="N130" s="133" t="s">
        <v>39</v>
      </c>
      <c r="P130" s="134">
        <f>O130*H130</f>
        <v>0</v>
      </c>
      <c r="Q130" s="134">
        <v>0</v>
      </c>
      <c r="R130" s="134">
        <f>Q130*H130</f>
        <v>0</v>
      </c>
      <c r="S130" s="134">
        <v>0</v>
      </c>
      <c r="T130" s="135">
        <f>S130*H130</f>
        <v>0</v>
      </c>
      <c r="AR130" s="136" t="s">
        <v>123</v>
      </c>
      <c r="AT130" s="136" t="s">
        <v>118</v>
      </c>
      <c r="AU130" s="136" t="s">
        <v>84</v>
      </c>
      <c r="AY130" s="13" t="s">
        <v>115</v>
      </c>
      <c r="BE130" s="137">
        <f>IF(N130="základní",J130,0)</f>
        <v>0</v>
      </c>
      <c r="BF130" s="137">
        <f>IF(N130="snížená",J130,0)</f>
        <v>0</v>
      </c>
      <c r="BG130" s="137">
        <f>IF(N130="zákl. přenesená",J130,0)</f>
        <v>0</v>
      </c>
      <c r="BH130" s="137">
        <f>IF(N130="sníž. přenesená",J130,0)</f>
        <v>0</v>
      </c>
      <c r="BI130" s="137">
        <f>IF(N130="nulová",J130,0)</f>
        <v>0</v>
      </c>
      <c r="BJ130" s="13" t="s">
        <v>82</v>
      </c>
      <c r="BK130" s="137">
        <f>ROUND(I130*H130,2)</f>
        <v>0</v>
      </c>
      <c r="BL130" s="13" t="s">
        <v>123</v>
      </c>
      <c r="BM130" s="136" t="s">
        <v>134</v>
      </c>
    </row>
    <row r="131" spans="2:65" s="1" customFormat="1" ht="39">
      <c r="B131" s="28"/>
      <c r="D131" s="138" t="s">
        <v>125</v>
      </c>
      <c r="F131" s="139" t="s">
        <v>376</v>
      </c>
      <c r="I131" s="140"/>
      <c r="L131" s="28"/>
      <c r="M131" s="141"/>
      <c r="T131" s="52"/>
      <c r="AT131" s="13" t="s">
        <v>125</v>
      </c>
      <c r="AU131" s="13" t="s">
        <v>84</v>
      </c>
    </row>
    <row r="132" spans="2:65" s="1" customFormat="1" ht="24.2" customHeight="1">
      <c r="B132" s="124"/>
      <c r="C132" s="125" t="s">
        <v>135</v>
      </c>
      <c r="D132" s="125" t="s">
        <v>118</v>
      </c>
      <c r="E132" s="126" t="s">
        <v>136</v>
      </c>
      <c r="F132" s="127" t="s">
        <v>137</v>
      </c>
      <c r="G132" s="128" t="s">
        <v>138</v>
      </c>
      <c r="H132" s="129">
        <v>2483</v>
      </c>
      <c r="I132" s="130"/>
      <c r="J132" s="131">
        <f>ROUND(I132*H132,2)</f>
        <v>0</v>
      </c>
      <c r="K132" s="127" t="s">
        <v>122</v>
      </c>
      <c r="L132" s="28"/>
      <c r="M132" s="132" t="s">
        <v>1</v>
      </c>
      <c r="N132" s="133" t="s">
        <v>39</v>
      </c>
      <c r="P132" s="134">
        <f>O132*H132</f>
        <v>0</v>
      </c>
      <c r="Q132" s="134">
        <v>0</v>
      </c>
      <c r="R132" s="134">
        <f>Q132*H132</f>
        <v>0</v>
      </c>
      <c r="S132" s="134">
        <v>0</v>
      </c>
      <c r="T132" s="135">
        <f>S132*H132</f>
        <v>0</v>
      </c>
      <c r="AR132" s="136" t="s">
        <v>123</v>
      </c>
      <c r="AT132" s="136" t="s">
        <v>118</v>
      </c>
      <c r="AU132" s="136" t="s">
        <v>84</v>
      </c>
      <c r="AY132" s="13" t="s">
        <v>115</v>
      </c>
      <c r="BE132" s="137">
        <f>IF(N132="základní",J132,0)</f>
        <v>0</v>
      </c>
      <c r="BF132" s="137">
        <f>IF(N132="snížená",J132,0)</f>
        <v>0</v>
      </c>
      <c r="BG132" s="137">
        <f>IF(N132="zákl. přenesená",J132,0)</f>
        <v>0</v>
      </c>
      <c r="BH132" s="137">
        <f>IF(N132="sníž. přenesená",J132,0)</f>
        <v>0</v>
      </c>
      <c r="BI132" s="137">
        <f>IF(N132="nulová",J132,0)</f>
        <v>0</v>
      </c>
      <c r="BJ132" s="13" t="s">
        <v>82</v>
      </c>
      <c r="BK132" s="137">
        <f>ROUND(I132*H132,2)</f>
        <v>0</v>
      </c>
      <c r="BL132" s="13" t="s">
        <v>123</v>
      </c>
      <c r="BM132" s="136" t="s">
        <v>139</v>
      </c>
    </row>
    <row r="133" spans="2:65" s="1" customFormat="1" ht="19.5">
      <c r="B133" s="28"/>
      <c r="D133" s="138" t="s">
        <v>125</v>
      </c>
      <c r="F133" s="139" t="s">
        <v>137</v>
      </c>
      <c r="I133" s="140"/>
      <c r="L133" s="28"/>
      <c r="M133" s="141"/>
      <c r="T133" s="52"/>
      <c r="AT133" s="13" t="s">
        <v>125</v>
      </c>
      <c r="AU133" s="13" t="s">
        <v>84</v>
      </c>
    </row>
    <row r="134" spans="2:65" s="1" customFormat="1" ht="24.2" customHeight="1">
      <c r="B134" s="124"/>
      <c r="C134" s="125" t="s">
        <v>140</v>
      </c>
      <c r="D134" s="125" t="s">
        <v>118</v>
      </c>
      <c r="E134" s="126" t="s">
        <v>141</v>
      </c>
      <c r="F134" s="127" t="s">
        <v>142</v>
      </c>
      <c r="G134" s="128" t="s">
        <v>143</v>
      </c>
      <c r="H134" s="129">
        <v>175</v>
      </c>
      <c r="I134" s="130"/>
      <c r="J134" s="131">
        <f>ROUND(I134*H134,2)</f>
        <v>0</v>
      </c>
      <c r="K134" s="127" t="s">
        <v>122</v>
      </c>
      <c r="L134" s="28"/>
      <c r="M134" s="132" t="s">
        <v>1</v>
      </c>
      <c r="N134" s="133" t="s">
        <v>39</v>
      </c>
      <c r="P134" s="134">
        <f>O134*H134</f>
        <v>0</v>
      </c>
      <c r="Q134" s="134">
        <v>0</v>
      </c>
      <c r="R134" s="134">
        <f>Q134*H134</f>
        <v>0</v>
      </c>
      <c r="S134" s="134">
        <v>0</v>
      </c>
      <c r="T134" s="135">
        <f>S134*H134</f>
        <v>0</v>
      </c>
      <c r="AR134" s="136" t="s">
        <v>123</v>
      </c>
      <c r="AT134" s="136" t="s">
        <v>118</v>
      </c>
      <c r="AU134" s="136" t="s">
        <v>84</v>
      </c>
      <c r="AY134" s="13" t="s">
        <v>115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3" t="s">
        <v>82</v>
      </c>
      <c r="BK134" s="137">
        <f>ROUND(I134*H134,2)</f>
        <v>0</v>
      </c>
      <c r="BL134" s="13" t="s">
        <v>123</v>
      </c>
      <c r="BM134" s="136" t="s">
        <v>144</v>
      </c>
    </row>
    <row r="135" spans="2:65" s="1" customFormat="1" ht="19.5">
      <c r="B135" s="28"/>
      <c r="D135" s="138" t="s">
        <v>125</v>
      </c>
      <c r="F135" s="139" t="s">
        <v>145</v>
      </c>
      <c r="I135" s="140"/>
      <c r="L135" s="28"/>
      <c r="M135" s="141"/>
      <c r="T135" s="52"/>
      <c r="AT135" s="13" t="s">
        <v>125</v>
      </c>
      <c r="AU135" s="13" t="s">
        <v>84</v>
      </c>
    </row>
    <row r="136" spans="2:65" s="1" customFormat="1" ht="24.2" customHeight="1">
      <c r="B136" s="124"/>
      <c r="C136" s="125" t="s">
        <v>146</v>
      </c>
      <c r="D136" s="125" t="s">
        <v>118</v>
      </c>
      <c r="E136" s="126" t="s">
        <v>147</v>
      </c>
      <c r="F136" s="127" t="s">
        <v>148</v>
      </c>
      <c r="G136" s="128" t="s">
        <v>121</v>
      </c>
      <c r="H136" s="129">
        <v>19.5</v>
      </c>
      <c r="I136" s="130"/>
      <c r="J136" s="131">
        <f>ROUND(I136*H136,2)</f>
        <v>0</v>
      </c>
      <c r="K136" s="127" t="s">
        <v>122</v>
      </c>
      <c r="L136" s="28"/>
      <c r="M136" s="132" t="s">
        <v>1</v>
      </c>
      <c r="N136" s="133" t="s">
        <v>39</v>
      </c>
      <c r="P136" s="134">
        <f>O136*H136</f>
        <v>0</v>
      </c>
      <c r="Q136" s="134">
        <v>0</v>
      </c>
      <c r="R136" s="134">
        <f>Q136*H136</f>
        <v>0</v>
      </c>
      <c r="S136" s="134">
        <v>0</v>
      </c>
      <c r="T136" s="135">
        <f>S136*H136</f>
        <v>0</v>
      </c>
      <c r="AR136" s="136" t="s">
        <v>123</v>
      </c>
      <c r="AT136" s="136" t="s">
        <v>118</v>
      </c>
      <c r="AU136" s="136" t="s">
        <v>84</v>
      </c>
      <c r="AY136" s="13" t="s">
        <v>115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3" t="s">
        <v>82</v>
      </c>
      <c r="BK136" s="137">
        <f>ROUND(I136*H136,2)</f>
        <v>0</v>
      </c>
      <c r="BL136" s="13" t="s">
        <v>123</v>
      </c>
      <c r="BM136" s="136" t="s">
        <v>149</v>
      </c>
    </row>
    <row r="137" spans="2:65" s="1" customFormat="1" ht="19.5">
      <c r="B137" s="28"/>
      <c r="D137" s="138" t="s">
        <v>125</v>
      </c>
      <c r="F137" s="139" t="s">
        <v>150</v>
      </c>
      <c r="I137" s="140"/>
      <c r="L137" s="28"/>
      <c r="M137" s="141"/>
      <c r="T137" s="52"/>
      <c r="AT137" s="13" t="s">
        <v>125</v>
      </c>
      <c r="AU137" s="13" t="s">
        <v>84</v>
      </c>
    </row>
    <row r="138" spans="2:65" s="1" customFormat="1" ht="16.5" customHeight="1">
      <c r="B138" s="124"/>
      <c r="C138" s="125" t="s">
        <v>151</v>
      </c>
      <c r="D138" s="125" t="s">
        <v>118</v>
      </c>
      <c r="E138" s="126" t="s">
        <v>152</v>
      </c>
      <c r="F138" s="127" t="s">
        <v>153</v>
      </c>
      <c r="G138" s="128" t="s">
        <v>121</v>
      </c>
      <c r="H138" s="129">
        <v>35</v>
      </c>
      <c r="I138" s="130"/>
      <c r="J138" s="131">
        <f>ROUND(I138*H138,2)</f>
        <v>0</v>
      </c>
      <c r="K138" s="127" t="s">
        <v>122</v>
      </c>
      <c r="L138" s="28"/>
      <c r="M138" s="132" t="s">
        <v>1</v>
      </c>
      <c r="N138" s="133" t="s">
        <v>39</v>
      </c>
      <c r="P138" s="134">
        <f>O138*H138</f>
        <v>0</v>
      </c>
      <c r="Q138" s="134">
        <v>0</v>
      </c>
      <c r="R138" s="134">
        <f>Q138*H138</f>
        <v>0</v>
      </c>
      <c r="S138" s="134">
        <v>0</v>
      </c>
      <c r="T138" s="135">
        <f>S138*H138</f>
        <v>0</v>
      </c>
      <c r="AR138" s="136" t="s">
        <v>123</v>
      </c>
      <c r="AT138" s="136" t="s">
        <v>118</v>
      </c>
      <c r="AU138" s="136" t="s">
        <v>84</v>
      </c>
      <c r="AY138" s="13" t="s">
        <v>115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3" t="s">
        <v>82</v>
      </c>
      <c r="BK138" s="137">
        <f>ROUND(I138*H138,2)</f>
        <v>0</v>
      </c>
      <c r="BL138" s="13" t="s">
        <v>123</v>
      </c>
      <c r="BM138" s="136" t="s">
        <v>154</v>
      </c>
    </row>
    <row r="139" spans="2:65" s="1" customFormat="1">
      <c r="B139" s="28"/>
      <c r="D139" s="138" t="s">
        <v>125</v>
      </c>
      <c r="F139" s="139" t="s">
        <v>155</v>
      </c>
      <c r="I139" s="140"/>
      <c r="L139" s="28"/>
      <c r="M139" s="141"/>
      <c r="T139" s="52"/>
      <c r="AT139" s="13" t="s">
        <v>125</v>
      </c>
      <c r="AU139" s="13" t="s">
        <v>84</v>
      </c>
    </row>
    <row r="140" spans="2:65" s="1" customFormat="1" ht="21.75" customHeight="1">
      <c r="B140" s="124"/>
      <c r="C140" s="125" t="s">
        <v>156</v>
      </c>
      <c r="D140" s="125" t="s">
        <v>118</v>
      </c>
      <c r="E140" s="126" t="s">
        <v>157</v>
      </c>
      <c r="F140" s="127" t="s">
        <v>158</v>
      </c>
      <c r="G140" s="128" t="s">
        <v>121</v>
      </c>
      <c r="H140" s="129">
        <v>26.4</v>
      </c>
      <c r="I140" s="130"/>
      <c r="J140" s="131">
        <f>ROUND(I140*H140,2)</f>
        <v>0</v>
      </c>
      <c r="K140" s="127" t="s">
        <v>122</v>
      </c>
      <c r="L140" s="28"/>
      <c r="M140" s="132" t="s">
        <v>1</v>
      </c>
      <c r="N140" s="133" t="s">
        <v>39</v>
      </c>
      <c r="P140" s="134">
        <f>O140*H140</f>
        <v>0</v>
      </c>
      <c r="Q140" s="134">
        <v>0</v>
      </c>
      <c r="R140" s="134">
        <f>Q140*H140</f>
        <v>0</v>
      </c>
      <c r="S140" s="134">
        <v>0</v>
      </c>
      <c r="T140" s="135">
        <f>S140*H140</f>
        <v>0</v>
      </c>
      <c r="AR140" s="136" t="s">
        <v>123</v>
      </c>
      <c r="AT140" s="136" t="s">
        <v>118</v>
      </c>
      <c r="AU140" s="136" t="s">
        <v>84</v>
      </c>
      <c r="AY140" s="13" t="s">
        <v>115</v>
      </c>
      <c r="BE140" s="137">
        <f>IF(N140="základní",J140,0)</f>
        <v>0</v>
      </c>
      <c r="BF140" s="137">
        <f>IF(N140="snížená",J140,0)</f>
        <v>0</v>
      </c>
      <c r="BG140" s="137">
        <f>IF(N140="zákl. přenesená",J140,0)</f>
        <v>0</v>
      </c>
      <c r="BH140" s="137">
        <f>IF(N140="sníž. přenesená",J140,0)</f>
        <v>0</v>
      </c>
      <c r="BI140" s="137">
        <f>IF(N140="nulová",J140,0)</f>
        <v>0</v>
      </c>
      <c r="BJ140" s="13" t="s">
        <v>82</v>
      </c>
      <c r="BK140" s="137">
        <f>ROUND(I140*H140,2)</f>
        <v>0</v>
      </c>
      <c r="BL140" s="13" t="s">
        <v>123</v>
      </c>
      <c r="BM140" s="136" t="s">
        <v>159</v>
      </c>
    </row>
    <row r="141" spans="2:65" s="1" customFormat="1" ht="19.5">
      <c r="B141" s="28"/>
      <c r="D141" s="138" t="s">
        <v>125</v>
      </c>
      <c r="F141" s="139" t="s">
        <v>160</v>
      </c>
      <c r="I141" s="140"/>
      <c r="L141" s="28"/>
      <c r="M141" s="141"/>
      <c r="T141" s="52"/>
      <c r="AT141" s="13" t="s">
        <v>125</v>
      </c>
      <c r="AU141" s="13" t="s">
        <v>84</v>
      </c>
    </row>
    <row r="142" spans="2:65" s="1" customFormat="1" ht="21.75" customHeight="1">
      <c r="B142" s="124"/>
      <c r="C142" s="125" t="s">
        <v>161</v>
      </c>
      <c r="D142" s="125" t="s">
        <v>118</v>
      </c>
      <c r="E142" s="126" t="s">
        <v>162</v>
      </c>
      <c r="F142" s="127" t="s">
        <v>163</v>
      </c>
      <c r="G142" s="128" t="s">
        <v>138</v>
      </c>
      <c r="H142" s="129">
        <v>355</v>
      </c>
      <c r="I142" s="130"/>
      <c r="J142" s="131">
        <f>ROUND(I142*H142,2)</f>
        <v>0</v>
      </c>
      <c r="K142" s="127" t="s">
        <v>122</v>
      </c>
      <c r="L142" s="28"/>
      <c r="M142" s="132" t="s">
        <v>1</v>
      </c>
      <c r="N142" s="133" t="s">
        <v>39</v>
      </c>
      <c r="P142" s="134">
        <f>O142*H142</f>
        <v>0</v>
      </c>
      <c r="Q142" s="134">
        <v>0</v>
      </c>
      <c r="R142" s="134">
        <f>Q142*H142</f>
        <v>0</v>
      </c>
      <c r="S142" s="134">
        <v>0</v>
      </c>
      <c r="T142" s="135">
        <f>S142*H142</f>
        <v>0</v>
      </c>
      <c r="AR142" s="136" t="s">
        <v>123</v>
      </c>
      <c r="AT142" s="136" t="s">
        <v>118</v>
      </c>
      <c r="AU142" s="136" t="s">
        <v>84</v>
      </c>
      <c r="AY142" s="13" t="s">
        <v>115</v>
      </c>
      <c r="BE142" s="137">
        <f>IF(N142="základní",J142,0)</f>
        <v>0</v>
      </c>
      <c r="BF142" s="137">
        <f>IF(N142="snížená",J142,0)</f>
        <v>0</v>
      </c>
      <c r="BG142" s="137">
        <f>IF(N142="zákl. přenesená",J142,0)</f>
        <v>0</v>
      </c>
      <c r="BH142" s="137">
        <f>IF(N142="sníž. přenesená",J142,0)</f>
        <v>0</v>
      </c>
      <c r="BI142" s="137">
        <f>IF(N142="nulová",J142,0)</f>
        <v>0</v>
      </c>
      <c r="BJ142" s="13" t="s">
        <v>82</v>
      </c>
      <c r="BK142" s="137">
        <f>ROUND(I142*H142,2)</f>
        <v>0</v>
      </c>
      <c r="BL142" s="13" t="s">
        <v>123</v>
      </c>
      <c r="BM142" s="136" t="s">
        <v>164</v>
      </c>
    </row>
    <row r="143" spans="2:65" s="1" customFormat="1">
      <c r="B143" s="28"/>
      <c r="D143" s="138" t="s">
        <v>125</v>
      </c>
      <c r="F143" s="139" t="s">
        <v>165</v>
      </c>
      <c r="I143" s="140"/>
      <c r="L143" s="28"/>
      <c r="M143" s="141"/>
      <c r="T143" s="52"/>
      <c r="AT143" s="13" t="s">
        <v>125</v>
      </c>
      <c r="AU143" s="13" t="s">
        <v>84</v>
      </c>
    </row>
    <row r="144" spans="2:65" s="11" customFormat="1" ht="22.9" customHeight="1">
      <c r="B144" s="112"/>
      <c r="D144" s="113" t="s">
        <v>73</v>
      </c>
      <c r="E144" s="122" t="s">
        <v>84</v>
      </c>
      <c r="F144" s="122" t="s">
        <v>166</v>
      </c>
      <c r="I144" s="115"/>
      <c r="J144" s="123">
        <f>BK144</f>
        <v>0</v>
      </c>
      <c r="L144" s="112"/>
      <c r="M144" s="117"/>
      <c r="P144" s="118">
        <f>SUM(P145:P148)</f>
        <v>0</v>
      </c>
      <c r="R144" s="118">
        <f>SUM(R145:R148)</f>
        <v>0</v>
      </c>
      <c r="T144" s="119">
        <f>SUM(T145:T148)</f>
        <v>0</v>
      </c>
      <c r="AR144" s="113" t="s">
        <v>82</v>
      </c>
      <c r="AT144" s="120" t="s">
        <v>73</v>
      </c>
      <c r="AU144" s="120" t="s">
        <v>82</v>
      </c>
      <c r="AY144" s="113" t="s">
        <v>115</v>
      </c>
      <c r="BK144" s="121">
        <f>SUM(BK145:BK148)</f>
        <v>0</v>
      </c>
    </row>
    <row r="145" spans="2:65" s="1" customFormat="1" ht="16.5" customHeight="1">
      <c r="B145" s="124"/>
      <c r="C145" s="125" t="s">
        <v>167</v>
      </c>
      <c r="D145" s="125" t="s">
        <v>118</v>
      </c>
      <c r="E145" s="126" t="s">
        <v>168</v>
      </c>
      <c r="F145" s="127" t="s">
        <v>169</v>
      </c>
      <c r="G145" s="128" t="s">
        <v>138</v>
      </c>
      <c r="H145" s="129">
        <v>99</v>
      </c>
      <c r="I145" s="130"/>
      <c r="J145" s="131">
        <f>ROUND(I145*H145,2)</f>
        <v>0</v>
      </c>
      <c r="K145" s="127" t="s">
        <v>122</v>
      </c>
      <c r="L145" s="28"/>
      <c r="M145" s="132" t="s">
        <v>1</v>
      </c>
      <c r="N145" s="133" t="s">
        <v>39</v>
      </c>
      <c r="P145" s="134">
        <f>O145*H145</f>
        <v>0</v>
      </c>
      <c r="Q145" s="134">
        <v>0</v>
      </c>
      <c r="R145" s="134">
        <f>Q145*H145</f>
        <v>0</v>
      </c>
      <c r="S145" s="134">
        <v>0</v>
      </c>
      <c r="T145" s="135">
        <f>S145*H145</f>
        <v>0</v>
      </c>
      <c r="AR145" s="136" t="s">
        <v>123</v>
      </c>
      <c r="AT145" s="136" t="s">
        <v>118</v>
      </c>
      <c r="AU145" s="136" t="s">
        <v>84</v>
      </c>
      <c r="AY145" s="13" t="s">
        <v>115</v>
      </c>
      <c r="BE145" s="137">
        <f>IF(N145="základní",J145,0)</f>
        <v>0</v>
      </c>
      <c r="BF145" s="137">
        <f>IF(N145="snížená",J145,0)</f>
        <v>0</v>
      </c>
      <c r="BG145" s="137">
        <f>IF(N145="zákl. přenesená",J145,0)</f>
        <v>0</v>
      </c>
      <c r="BH145" s="137">
        <f>IF(N145="sníž. přenesená",J145,0)</f>
        <v>0</v>
      </c>
      <c r="BI145" s="137">
        <f>IF(N145="nulová",J145,0)</f>
        <v>0</v>
      </c>
      <c r="BJ145" s="13" t="s">
        <v>82</v>
      </c>
      <c r="BK145" s="137">
        <f>ROUND(I145*H145,2)</f>
        <v>0</v>
      </c>
      <c r="BL145" s="13" t="s">
        <v>123</v>
      </c>
      <c r="BM145" s="136" t="s">
        <v>170</v>
      </c>
    </row>
    <row r="146" spans="2:65" s="1" customFormat="1">
      <c r="B146" s="28"/>
      <c r="D146" s="138" t="s">
        <v>125</v>
      </c>
      <c r="F146" s="139" t="s">
        <v>171</v>
      </c>
      <c r="I146" s="140"/>
      <c r="L146" s="28"/>
      <c r="M146" s="141"/>
      <c r="T146" s="52"/>
      <c r="AT146" s="13" t="s">
        <v>125</v>
      </c>
      <c r="AU146" s="13" t="s">
        <v>84</v>
      </c>
    </row>
    <row r="147" spans="2:65" s="1" customFormat="1" ht="16.5" customHeight="1">
      <c r="B147" s="124"/>
      <c r="C147" s="125" t="s">
        <v>172</v>
      </c>
      <c r="D147" s="125" t="s">
        <v>118</v>
      </c>
      <c r="E147" s="126" t="s">
        <v>173</v>
      </c>
      <c r="F147" s="127" t="s">
        <v>174</v>
      </c>
      <c r="G147" s="128" t="s">
        <v>121</v>
      </c>
      <c r="H147" s="129">
        <v>11</v>
      </c>
      <c r="I147" s="130"/>
      <c r="J147" s="131">
        <f>ROUND(I147*H147,2)</f>
        <v>0</v>
      </c>
      <c r="K147" s="127" t="s">
        <v>122</v>
      </c>
      <c r="L147" s="28"/>
      <c r="M147" s="132" t="s">
        <v>1</v>
      </c>
      <c r="N147" s="133" t="s">
        <v>39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123</v>
      </c>
      <c r="AT147" s="136" t="s">
        <v>118</v>
      </c>
      <c r="AU147" s="136" t="s">
        <v>84</v>
      </c>
      <c r="AY147" s="13" t="s">
        <v>115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82</v>
      </c>
      <c r="BK147" s="137">
        <f>ROUND(I147*H147,2)</f>
        <v>0</v>
      </c>
      <c r="BL147" s="13" t="s">
        <v>123</v>
      </c>
      <c r="BM147" s="136" t="s">
        <v>175</v>
      </c>
    </row>
    <row r="148" spans="2:65" s="1" customFormat="1">
      <c r="B148" s="28"/>
      <c r="D148" s="138" t="s">
        <v>125</v>
      </c>
      <c r="F148" s="139" t="s">
        <v>176</v>
      </c>
      <c r="I148" s="140"/>
      <c r="L148" s="28"/>
      <c r="M148" s="141"/>
      <c r="T148" s="52"/>
      <c r="AT148" s="13" t="s">
        <v>125</v>
      </c>
      <c r="AU148" s="13" t="s">
        <v>84</v>
      </c>
    </row>
    <row r="149" spans="2:65" s="11" customFormat="1" ht="22.9" customHeight="1">
      <c r="B149" s="112"/>
      <c r="D149" s="113" t="s">
        <v>73</v>
      </c>
      <c r="E149" s="122" t="s">
        <v>117</v>
      </c>
      <c r="F149" s="122" t="s">
        <v>177</v>
      </c>
      <c r="I149" s="115"/>
      <c r="J149" s="123">
        <f>BK149</f>
        <v>0</v>
      </c>
      <c r="L149" s="112"/>
      <c r="M149" s="117"/>
      <c r="P149" s="118">
        <f>SUM(P150:P171)</f>
        <v>0</v>
      </c>
      <c r="R149" s="118">
        <f>SUM(R150:R171)</f>
        <v>0</v>
      </c>
      <c r="T149" s="119">
        <f>SUM(T150:T171)</f>
        <v>0</v>
      </c>
      <c r="AR149" s="113" t="s">
        <v>82</v>
      </c>
      <c r="AT149" s="120" t="s">
        <v>73</v>
      </c>
      <c r="AU149" s="120" t="s">
        <v>82</v>
      </c>
      <c r="AY149" s="113" t="s">
        <v>115</v>
      </c>
      <c r="BK149" s="121">
        <f>SUM(BK150:BK171)</f>
        <v>0</v>
      </c>
    </row>
    <row r="150" spans="2:65" s="1" customFormat="1" ht="24.2" customHeight="1">
      <c r="B150" s="124"/>
      <c r="C150" s="125" t="s">
        <v>178</v>
      </c>
      <c r="D150" s="125" t="s">
        <v>118</v>
      </c>
      <c r="E150" s="126" t="s">
        <v>179</v>
      </c>
      <c r="F150" s="127" t="s">
        <v>180</v>
      </c>
      <c r="G150" s="128" t="s">
        <v>138</v>
      </c>
      <c r="H150" s="129">
        <v>400</v>
      </c>
      <c r="I150" s="130"/>
      <c r="J150" s="131">
        <f>ROUND(I150*H150,2)</f>
        <v>0</v>
      </c>
      <c r="K150" s="127" t="s">
        <v>122</v>
      </c>
      <c r="L150" s="28"/>
      <c r="M150" s="132" t="s">
        <v>1</v>
      </c>
      <c r="N150" s="133" t="s">
        <v>39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123</v>
      </c>
      <c r="AT150" s="136" t="s">
        <v>118</v>
      </c>
      <c r="AU150" s="136" t="s">
        <v>84</v>
      </c>
      <c r="AY150" s="13" t="s">
        <v>115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82</v>
      </c>
      <c r="BK150" s="137">
        <f>ROUND(I150*H150,2)</f>
        <v>0</v>
      </c>
      <c r="BL150" s="13" t="s">
        <v>123</v>
      </c>
      <c r="BM150" s="136" t="s">
        <v>181</v>
      </c>
    </row>
    <row r="151" spans="2:65" s="1" customFormat="1" ht="19.5">
      <c r="B151" s="28"/>
      <c r="D151" s="138" t="s">
        <v>125</v>
      </c>
      <c r="F151" s="139" t="s">
        <v>182</v>
      </c>
      <c r="I151" s="140"/>
      <c r="L151" s="28"/>
      <c r="M151" s="141"/>
      <c r="T151" s="52"/>
      <c r="AT151" s="13" t="s">
        <v>125</v>
      </c>
      <c r="AU151" s="13" t="s">
        <v>84</v>
      </c>
    </row>
    <row r="152" spans="2:65" s="1" customFormat="1" ht="24.2" customHeight="1">
      <c r="B152" s="124"/>
      <c r="C152" s="125" t="s">
        <v>183</v>
      </c>
      <c r="D152" s="125" t="s">
        <v>118</v>
      </c>
      <c r="E152" s="126" t="s">
        <v>184</v>
      </c>
      <c r="F152" s="127" t="s">
        <v>180</v>
      </c>
      <c r="G152" s="128" t="s">
        <v>138</v>
      </c>
      <c r="H152" s="129">
        <v>400</v>
      </c>
      <c r="I152" s="130"/>
      <c r="J152" s="131">
        <f>ROUND(I152*H152,2)</f>
        <v>0</v>
      </c>
      <c r="K152" s="127" t="s">
        <v>122</v>
      </c>
      <c r="L152" s="28"/>
      <c r="M152" s="132" t="s">
        <v>1</v>
      </c>
      <c r="N152" s="133" t="s">
        <v>39</v>
      </c>
      <c r="P152" s="134">
        <f>O152*H152</f>
        <v>0</v>
      </c>
      <c r="Q152" s="134">
        <v>0</v>
      </c>
      <c r="R152" s="134">
        <f>Q152*H152</f>
        <v>0</v>
      </c>
      <c r="S152" s="134">
        <v>0</v>
      </c>
      <c r="T152" s="135">
        <f>S152*H152</f>
        <v>0</v>
      </c>
      <c r="AR152" s="136" t="s">
        <v>123</v>
      </c>
      <c r="AT152" s="136" t="s">
        <v>118</v>
      </c>
      <c r="AU152" s="136" t="s">
        <v>84</v>
      </c>
      <c r="AY152" s="13" t="s">
        <v>115</v>
      </c>
      <c r="BE152" s="137">
        <f>IF(N152="základní",J152,0)</f>
        <v>0</v>
      </c>
      <c r="BF152" s="137">
        <f>IF(N152="snížená",J152,0)</f>
        <v>0</v>
      </c>
      <c r="BG152" s="137">
        <f>IF(N152="zákl. přenesená",J152,0)</f>
        <v>0</v>
      </c>
      <c r="BH152" s="137">
        <f>IF(N152="sníž. přenesená",J152,0)</f>
        <v>0</v>
      </c>
      <c r="BI152" s="137">
        <f>IF(N152="nulová",J152,0)</f>
        <v>0</v>
      </c>
      <c r="BJ152" s="13" t="s">
        <v>82</v>
      </c>
      <c r="BK152" s="137">
        <f>ROUND(I152*H152,2)</f>
        <v>0</v>
      </c>
      <c r="BL152" s="13" t="s">
        <v>123</v>
      </c>
      <c r="BM152" s="136" t="s">
        <v>185</v>
      </c>
    </row>
    <row r="153" spans="2:65" s="1" customFormat="1" ht="19.5">
      <c r="B153" s="28"/>
      <c r="D153" s="138" t="s">
        <v>125</v>
      </c>
      <c r="F153" s="139" t="s">
        <v>186</v>
      </c>
      <c r="I153" s="140"/>
      <c r="L153" s="28"/>
      <c r="M153" s="141"/>
      <c r="T153" s="52"/>
      <c r="AT153" s="13" t="s">
        <v>125</v>
      </c>
      <c r="AU153" s="13" t="s">
        <v>84</v>
      </c>
    </row>
    <row r="154" spans="2:65" s="1" customFormat="1" ht="24.2" customHeight="1">
      <c r="B154" s="124"/>
      <c r="C154" s="125" t="s">
        <v>187</v>
      </c>
      <c r="D154" s="125" t="s">
        <v>118</v>
      </c>
      <c r="E154" s="126" t="s">
        <v>188</v>
      </c>
      <c r="F154" s="127" t="s">
        <v>189</v>
      </c>
      <c r="G154" s="128" t="s">
        <v>121</v>
      </c>
      <c r="H154" s="129">
        <v>68.849999999999994</v>
      </c>
      <c r="I154" s="130"/>
      <c r="J154" s="131">
        <f>ROUND(I154*H154,2)</f>
        <v>0</v>
      </c>
      <c r="K154" s="127" t="s">
        <v>122</v>
      </c>
      <c r="L154" s="28"/>
      <c r="M154" s="132" t="s">
        <v>1</v>
      </c>
      <c r="N154" s="133" t="s">
        <v>39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123</v>
      </c>
      <c r="AT154" s="136" t="s">
        <v>118</v>
      </c>
      <c r="AU154" s="136" t="s">
        <v>84</v>
      </c>
      <c r="AY154" s="13" t="s">
        <v>115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82</v>
      </c>
      <c r="BK154" s="137">
        <f>ROUND(I154*H154,2)</f>
        <v>0</v>
      </c>
      <c r="BL154" s="13" t="s">
        <v>123</v>
      </c>
      <c r="BM154" s="136" t="s">
        <v>190</v>
      </c>
    </row>
    <row r="155" spans="2:65" s="1" customFormat="1" ht="19.5">
      <c r="B155" s="28"/>
      <c r="D155" s="138" t="s">
        <v>125</v>
      </c>
      <c r="F155" s="139" t="s">
        <v>191</v>
      </c>
      <c r="I155" s="140"/>
      <c r="L155" s="28"/>
      <c r="M155" s="141"/>
      <c r="T155" s="52"/>
      <c r="AT155" s="13" t="s">
        <v>125</v>
      </c>
      <c r="AU155" s="13" t="s">
        <v>84</v>
      </c>
    </row>
    <row r="156" spans="2:65" s="1" customFormat="1" ht="16.5" customHeight="1">
      <c r="B156" s="124"/>
      <c r="C156" s="125" t="s">
        <v>192</v>
      </c>
      <c r="D156" s="125" t="s">
        <v>118</v>
      </c>
      <c r="E156" s="126" t="s">
        <v>193</v>
      </c>
      <c r="F156" s="127" t="s">
        <v>194</v>
      </c>
      <c r="G156" s="128" t="s">
        <v>138</v>
      </c>
      <c r="H156" s="129">
        <v>2483</v>
      </c>
      <c r="I156" s="130"/>
      <c r="J156" s="131">
        <f>ROUND(I156*H156,2)</f>
        <v>0</v>
      </c>
      <c r="K156" s="127" t="s">
        <v>122</v>
      </c>
      <c r="L156" s="28"/>
      <c r="M156" s="132" t="s">
        <v>1</v>
      </c>
      <c r="N156" s="133" t="s">
        <v>39</v>
      </c>
      <c r="P156" s="134">
        <f>O156*H156</f>
        <v>0</v>
      </c>
      <c r="Q156" s="134">
        <v>0</v>
      </c>
      <c r="R156" s="134">
        <f>Q156*H156</f>
        <v>0</v>
      </c>
      <c r="S156" s="134">
        <v>0</v>
      </c>
      <c r="T156" s="135">
        <f>S156*H156</f>
        <v>0</v>
      </c>
      <c r="AR156" s="136" t="s">
        <v>123</v>
      </c>
      <c r="AT156" s="136" t="s">
        <v>118</v>
      </c>
      <c r="AU156" s="136" t="s">
        <v>84</v>
      </c>
      <c r="AY156" s="13" t="s">
        <v>115</v>
      </c>
      <c r="BE156" s="137">
        <f>IF(N156="základní",J156,0)</f>
        <v>0</v>
      </c>
      <c r="BF156" s="137">
        <f>IF(N156="snížená",J156,0)</f>
        <v>0</v>
      </c>
      <c r="BG156" s="137">
        <f>IF(N156="zákl. přenesená",J156,0)</f>
        <v>0</v>
      </c>
      <c r="BH156" s="137">
        <f>IF(N156="sníž. přenesená",J156,0)</f>
        <v>0</v>
      </c>
      <c r="BI156" s="137">
        <f>IF(N156="nulová",J156,0)</f>
        <v>0</v>
      </c>
      <c r="BJ156" s="13" t="s">
        <v>82</v>
      </c>
      <c r="BK156" s="137">
        <f>ROUND(I156*H156,2)</f>
        <v>0</v>
      </c>
      <c r="BL156" s="13" t="s">
        <v>123</v>
      </c>
      <c r="BM156" s="136" t="s">
        <v>195</v>
      </c>
    </row>
    <row r="157" spans="2:65" s="1" customFormat="1">
      <c r="B157" s="28"/>
      <c r="D157" s="138" t="s">
        <v>125</v>
      </c>
      <c r="F157" s="139" t="s">
        <v>194</v>
      </c>
      <c r="I157" s="140"/>
      <c r="L157" s="28"/>
      <c r="M157" s="141"/>
      <c r="T157" s="52"/>
      <c r="AT157" s="13" t="s">
        <v>125</v>
      </c>
      <c r="AU157" s="13" t="s">
        <v>84</v>
      </c>
    </row>
    <row r="158" spans="2:65" s="1" customFormat="1" ht="24.2" customHeight="1">
      <c r="B158" s="124"/>
      <c r="C158" s="125" t="s">
        <v>196</v>
      </c>
      <c r="D158" s="125" t="s">
        <v>118</v>
      </c>
      <c r="E158" s="126" t="s">
        <v>197</v>
      </c>
      <c r="F158" s="127" t="s">
        <v>198</v>
      </c>
      <c r="G158" s="128" t="s">
        <v>138</v>
      </c>
      <c r="H158" s="129">
        <v>2483</v>
      </c>
      <c r="I158" s="130"/>
      <c r="J158" s="131">
        <f>ROUND(I158*H158,2)</f>
        <v>0</v>
      </c>
      <c r="K158" s="127" t="s">
        <v>122</v>
      </c>
      <c r="L158" s="28"/>
      <c r="M158" s="132" t="s">
        <v>1</v>
      </c>
      <c r="N158" s="133" t="s">
        <v>39</v>
      </c>
      <c r="P158" s="134">
        <f>O158*H158</f>
        <v>0</v>
      </c>
      <c r="Q158" s="134">
        <v>0</v>
      </c>
      <c r="R158" s="134">
        <f>Q158*H158</f>
        <v>0</v>
      </c>
      <c r="S158" s="134">
        <v>0</v>
      </c>
      <c r="T158" s="135">
        <f>S158*H158</f>
        <v>0</v>
      </c>
      <c r="AR158" s="136" t="s">
        <v>123</v>
      </c>
      <c r="AT158" s="136" t="s">
        <v>118</v>
      </c>
      <c r="AU158" s="136" t="s">
        <v>84</v>
      </c>
      <c r="AY158" s="13" t="s">
        <v>115</v>
      </c>
      <c r="BE158" s="137">
        <f>IF(N158="základní",J158,0)</f>
        <v>0</v>
      </c>
      <c r="BF158" s="137">
        <f>IF(N158="snížená",J158,0)</f>
        <v>0</v>
      </c>
      <c r="BG158" s="137">
        <f>IF(N158="zákl. přenesená",J158,0)</f>
        <v>0</v>
      </c>
      <c r="BH158" s="137">
        <f>IF(N158="sníž. přenesená",J158,0)</f>
        <v>0</v>
      </c>
      <c r="BI158" s="137">
        <f>IF(N158="nulová",J158,0)</f>
        <v>0</v>
      </c>
      <c r="BJ158" s="13" t="s">
        <v>82</v>
      </c>
      <c r="BK158" s="137">
        <f>ROUND(I158*H158,2)</f>
        <v>0</v>
      </c>
      <c r="BL158" s="13" t="s">
        <v>123</v>
      </c>
      <c r="BM158" s="136" t="s">
        <v>199</v>
      </c>
    </row>
    <row r="159" spans="2:65" s="1" customFormat="1">
      <c r="B159" s="28"/>
      <c r="D159" s="138" t="s">
        <v>125</v>
      </c>
      <c r="F159" s="139" t="s">
        <v>198</v>
      </c>
      <c r="I159" s="140"/>
      <c r="L159" s="28"/>
      <c r="M159" s="141"/>
      <c r="T159" s="52"/>
      <c r="AT159" s="13" t="s">
        <v>125</v>
      </c>
      <c r="AU159" s="13" t="s">
        <v>84</v>
      </c>
    </row>
    <row r="160" spans="2:65" s="1" customFormat="1" ht="24.2" customHeight="1">
      <c r="B160" s="124"/>
      <c r="C160" s="125" t="s">
        <v>200</v>
      </c>
      <c r="D160" s="125" t="s">
        <v>118</v>
      </c>
      <c r="E160" s="126" t="s">
        <v>201</v>
      </c>
      <c r="F160" s="127" t="s">
        <v>202</v>
      </c>
      <c r="G160" s="128" t="s">
        <v>138</v>
      </c>
      <c r="H160" s="129">
        <v>400</v>
      </c>
      <c r="I160" s="130"/>
      <c r="J160" s="131">
        <f>ROUND(I160*H160,2)</f>
        <v>0</v>
      </c>
      <c r="K160" s="127" t="s">
        <v>122</v>
      </c>
      <c r="L160" s="28"/>
      <c r="M160" s="132" t="s">
        <v>1</v>
      </c>
      <c r="N160" s="133" t="s">
        <v>39</v>
      </c>
      <c r="P160" s="134">
        <f>O160*H160</f>
        <v>0</v>
      </c>
      <c r="Q160" s="134">
        <v>0</v>
      </c>
      <c r="R160" s="134">
        <f>Q160*H160</f>
        <v>0</v>
      </c>
      <c r="S160" s="134">
        <v>0</v>
      </c>
      <c r="T160" s="135">
        <f>S160*H160</f>
        <v>0</v>
      </c>
      <c r="AR160" s="136" t="s">
        <v>123</v>
      </c>
      <c r="AT160" s="136" t="s">
        <v>118</v>
      </c>
      <c r="AU160" s="136" t="s">
        <v>84</v>
      </c>
      <c r="AY160" s="13" t="s">
        <v>115</v>
      </c>
      <c r="BE160" s="137">
        <f>IF(N160="základní",J160,0)</f>
        <v>0</v>
      </c>
      <c r="BF160" s="137">
        <f>IF(N160="snížená",J160,0)</f>
        <v>0</v>
      </c>
      <c r="BG160" s="137">
        <f>IF(N160="zákl. přenesená",J160,0)</f>
        <v>0</v>
      </c>
      <c r="BH160" s="137">
        <f>IF(N160="sníž. přenesená",J160,0)</f>
        <v>0</v>
      </c>
      <c r="BI160" s="137">
        <f>IF(N160="nulová",J160,0)</f>
        <v>0</v>
      </c>
      <c r="BJ160" s="13" t="s">
        <v>82</v>
      </c>
      <c r="BK160" s="137">
        <f>ROUND(I160*H160,2)</f>
        <v>0</v>
      </c>
      <c r="BL160" s="13" t="s">
        <v>123</v>
      </c>
      <c r="BM160" s="136" t="s">
        <v>203</v>
      </c>
    </row>
    <row r="161" spans="2:65" s="1" customFormat="1" ht="19.5">
      <c r="B161" s="28"/>
      <c r="D161" s="138" t="s">
        <v>125</v>
      </c>
      <c r="F161" s="139" t="s">
        <v>204</v>
      </c>
      <c r="I161" s="140"/>
      <c r="L161" s="28"/>
      <c r="M161" s="141"/>
      <c r="T161" s="52"/>
      <c r="AT161" s="13" t="s">
        <v>125</v>
      </c>
      <c r="AU161" s="13" t="s">
        <v>84</v>
      </c>
    </row>
    <row r="162" spans="2:65" s="1" customFormat="1" ht="24.2" customHeight="1">
      <c r="B162" s="124"/>
      <c r="C162" s="125" t="s">
        <v>205</v>
      </c>
      <c r="D162" s="125" t="s">
        <v>118</v>
      </c>
      <c r="E162" s="126" t="s">
        <v>206</v>
      </c>
      <c r="F162" s="127" t="s">
        <v>377</v>
      </c>
      <c r="G162" s="128" t="s">
        <v>138</v>
      </c>
      <c r="H162" s="129">
        <v>2128</v>
      </c>
      <c r="I162" s="130"/>
      <c r="J162" s="131">
        <f>ROUND(I162*H162,2)</f>
        <v>0</v>
      </c>
      <c r="K162" s="127" t="s">
        <v>122</v>
      </c>
      <c r="L162" s="28"/>
      <c r="M162" s="132" t="s">
        <v>1</v>
      </c>
      <c r="N162" s="133" t="s">
        <v>39</v>
      </c>
      <c r="P162" s="134">
        <f>O162*H162</f>
        <v>0</v>
      </c>
      <c r="Q162" s="134">
        <v>0</v>
      </c>
      <c r="R162" s="134">
        <f>Q162*H162</f>
        <v>0</v>
      </c>
      <c r="S162" s="134">
        <v>0</v>
      </c>
      <c r="T162" s="135">
        <f>S162*H162</f>
        <v>0</v>
      </c>
      <c r="AR162" s="136" t="s">
        <v>123</v>
      </c>
      <c r="AT162" s="136" t="s">
        <v>118</v>
      </c>
      <c r="AU162" s="136" t="s">
        <v>84</v>
      </c>
      <c r="AY162" s="13" t="s">
        <v>115</v>
      </c>
      <c r="BE162" s="137">
        <f>IF(N162="základní",J162,0)</f>
        <v>0</v>
      </c>
      <c r="BF162" s="137">
        <f>IF(N162="snížená",J162,0)</f>
        <v>0</v>
      </c>
      <c r="BG162" s="137">
        <f>IF(N162="zákl. přenesená",J162,0)</f>
        <v>0</v>
      </c>
      <c r="BH162" s="137">
        <f>IF(N162="sníž. přenesená",J162,0)</f>
        <v>0</v>
      </c>
      <c r="BI162" s="137">
        <f>IF(N162="nulová",J162,0)</f>
        <v>0</v>
      </c>
      <c r="BJ162" s="13" t="s">
        <v>82</v>
      </c>
      <c r="BK162" s="137">
        <f>ROUND(I162*H162,2)</f>
        <v>0</v>
      </c>
      <c r="BL162" s="13" t="s">
        <v>123</v>
      </c>
      <c r="BM162" s="136" t="s">
        <v>207</v>
      </c>
    </row>
    <row r="163" spans="2:65" s="1" customFormat="1">
      <c r="B163" s="28"/>
      <c r="D163" s="138" t="s">
        <v>125</v>
      </c>
      <c r="F163" s="139" t="s">
        <v>208</v>
      </c>
      <c r="I163" s="140"/>
      <c r="L163" s="28"/>
      <c r="M163" s="141"/>
      <c r="T163" s="52"/>
      <c r="AT163" s="13" t="s">
        <v>125</v>
      </c>
      <c r="AU163" s="13" t="s">
        <v>84</v>
      </c>
    </row>
    <row r="164" spans="2:65" s="1" customFormat="1" ht="24.2" customHeight="1">
      <c r="B164" s="124"/>
      <c r="C164" s="125" t="s">
        <v>209</v>
      </c>
      <c r="D164" s="125" t="s">
        <v>118</v>
      </c>
      <c r="E164" s="126" t="s">
        <v>210</v>
      </c>
      <c r="F164" s="127" t="s">
        <v>378</v>
      </c>
      <c r="G164" s="128" t="s">
        <v>138</v>
      </c>
      <c r="H164" s="129">
        <v>355</v>
      </c>
      <c r="I164" s="130"/>
      <c r="J164" s="131">
        <f>ROUND(I164*H164,2)</f>
        <v>0</v>
      </c>
      <c r="K164" s="127" t="s">
        <v>122</v>
      </c>
      <c r="L164" s="28"/>
      <c r="M164" s="132" t="s">
        <v>1</v>
      </c>
      <c r="N164" s="133" t="s">
        <v>39</v>
      </c>
      <c r="P164" s="134">
        <f>O164*H164</f>
        <v>0</v>
      </c>
      <c r="Q164" s="134">
        <v>0</v>
      </c>
      <c r="R164" s="134">
        <f>Q164*H164</f>
        <v>0</v>
      </c>
      <c r="S164" s="134">
        <v>0</v>
      </c>
      <c r="T164" s="135">
        <f>S164*H164</f>
        <v>0</v>
      </c>
      <c r="AR164" s="136" t="s">
        <v>123</v>
      </c>
      <c r="AT164" s="136" t="s">
        <v>118</v>
      </c>
      <c r="AU164" s="136" t="s">
        <v>84</v>
      </c>
      <c r="AY164" s="13" t="s">
        <v>115</v>
      </c>
      <c r="BE164" s="137">
        <f>IF(N164="základní",J164,0)</f>
        <v>0</v>
      </c>
      <c r="BF164" s="137">
        <f>IF(N164="snížená",J164,0)</f>
        <v>0</v>
      </c>
      <c r="BG164" s="137">
        <f>IF(N164="zákl. přenesená",J164,0)</f>
        <v>0</v>
      </c>
      <c r="BH164" s="137">
        <f>IF(N164="sníž. přenesená",J164,0)</f>
        <v>0</v>
      </c>
      <c r="BI164" s="137">
        <f>IF(N164="nulová",J164,0)</f>
        <v>0</v>
      </c>
      <c r="BJ164" s="13" t="s">
        <v>82</v>
      </c>
      <c r="BK164" s="137">
        <f>ROUND(I164*H164,2)</f>
        <v>0</v>
      </c>
      <c r="BL164" s="13" t="s">
        <v>123</v>
      </c>
      <c r="BM164" s="136" t="s">
        <v>211</v>
      </c>
    </row>
    <row r="165" spans="2:65" s="1" customFormat="1">
      <c r="B165" s="28"/>
      <c r="D165" s="138" t="s">
        <v>125</v>
      </c>
      <c r="F165" s="139" t="s">
        <v>212</v>
      </c>
      <c r="I165" s="140"/>
      <c r="L165" s="28"/>
      <c r="M165" s="141"/>
      <c r="T165" s="52"/>
      <c r="AT165" s="13" t="s">
        <v>125</v>
      </c>
      <c r="AU165" s="13" t="s">
        <v>84</v>
      </c>
    </row>
    <row r="166" spans="2:65" s="1" customFormat="1" ht="24.2" customHeight="1">
      <c r="B166" s="124"/>
      <c r="C166" s="125" t="s">
        <v>213</v>
      </c>
      <c r="D166" s="125" t="s">
        <v>118</v>
      </c>
      <c r="E166" s="126" t="s">
        <v>214</v>
      </c>
      <c r="F166" s="127" t="s">
        <v>375</v>
      </c>
      <c r="G166" s="128" t="s">
        <v>138</v>
      </c>
      <c r="H166" s="129">
        <v>2128</v>
      </c>
      <c r="I166" s="130"/>
      <c r="J166" s="131">
        <f>ROUND(I166*H166,2)</f>
        <v>0</v>
      </c>
      <c r="K166" s="127" t="s">
        <v>122</v>
      </c>
      <c r="L166" s="28"/>
      <c r="M166" s="132" t="s">
        <v>1</v>
      </c>
      <c r="N166" s="133" t="s">
        <v>39</v>
      </c>
      <c r="P166" s="134">
        <f>O166*H166</f>
        <v>0</v>
      </c>
      <c r="Q166" s="134">
        <v>0</v>
      </c>
      <c r="R166" s="134">
        <f>Q166*H166</f>
        <v>0</v>
      </c>
      <c r="S166" s="134">
        <v>0</v>
      </c>
      <c r="T166" s="135">
        <f>S166*H166</f>
        <v>0</v>
      </c>
      <c r="AR166" s="136" t="s">
        <v>123</v>
      </c>
      <c r="AT166" s="136" t="s">
        <v>118</v>
      </c>
      <c r="AU166" s="136" t="s">
        <v>84</v>
      </c>
      <c r="AY166" s="13" t="s">
        <v>115</v>
      </c>
      <c r="BE166" s="137">
        <f>IF(N166="základní",J166,0)</f>
        <v>0</v>
      </c>
      <c r="BF166" s="137">
        <f>IF(N166="snížená",J166,0)</f>
        <v>0</v>
      </c>
      <c r="BG166" s="137">
        <f>IF(N166="zákl. přenesená",J166,0)</f>
        <v>0</v>
      </c>
      <c r="BH166" s="137">
        <f>IF(N166="sníž. přenesená",J166,0)</f>
        <v>0</v>
      </c>
      <c r="BI166" s="137">
        <f>IF(N166="nulová",J166,0)</f>
        <v>0</v>
      </c>
      <c r="BJ166" s="13" t="s">
        <v>82</v>
      </c>
      <c r="BK166" s="137">
        <f>ROUND(I166*H166,2)</f>
        <v>0</v>
      </c>
      <c r="BL166" s="13" t="s">
        <v>123</v>
      </c>
      <c r="BM166" s="136" t="s">
        <v>215</v>
      </c>
    </row>
    <row r="167" spans="2:65" s="1" customFormat="1">
      <c r="B167" s="28"/>
      <c r="D167" s="138" t="s">
        <v>125</v>
      </c>
      <c r="F167" s="139" t="s">
        <v>216</v>
      </c>
      <c r="I167" s="140"/>
      <c r="L167" s="28"/>
      <c r="M167" s="141"/>
      <c r="T167" s="52"/>
      <c r="AT167" s="13" t="s">
        <v>125</v>
      </c>
      <c r="AU167" s="13" t="s">
        <v>84</v>
      </c>
    </row>
    <row r="168" spans="2:65" s="1" customFormat="1" ht="24.2" customHeight="1">
      <c r="B168" s="124"/>
      <c r="C168" s="125" t="s">
        <v>217</v>
      </c>
      <c r="D168" s="125" t="s">
        <v>118</v>
      </c>
      <c r="E168" s="126" t="s">
        <v>218</v>
      </c>
      <c r="F168" s="127" t="s">
        <v>219</v>
      </c>
      <c r="G168" s="128" t="s">
        <v>138</v>
      </c>
      <c r="H168" s="129">
        <v>355</v>
      </c>
      <c r="I168" s="130"/>
      <c r="J168" s="131">
        <f>ROUND(I168*H168,2)</f>
        <v>0</v>
      </c>
      <c r="K168" s="127" t="s">
        <v>122</v>
      </c>
      <c r="L168" s="28"/>
      <c r="M168" s="132" t="s">
        <v>1</v>
      </c>
      <c r="N168" s="133" t="s">
        <v>39</v>
      </c>
      <c r="P168" s="134">
        <f>O168*H168</f>
        <v>0</v>
      </c>
      <c r="Q168" s="134">
        <v>0</v>
      </c>
      <c r="R168" s="134">
        <f>Q168*H168</f>
        <v>0</v>
      </c>
      <c r="S168" s="134">
        <v>0</v>
      </c>
      <c r="T168" s="135">
        <f>S168*H168</f>
        <v>0</v>
      </c>
      <c r="AR168" s="136" t="s">
        <v>123</v>
      </c>
      <c r="AT168" s="136" t="s">
        <v>118</v>
      </c>
      <c r="AU168" s="136" t="s">
        <v>84</v>
      </c>
      <c r="AY168" s="13" t="s">
        <v>115</v>
      </c>
      <c r="BE168" s="137">
        <f>IF(N168="základní",J168,0)</f>
        <v>0</v>
      </c>
      <c r="BF168" s="137">
        <f>IF(N168="snížená",J168,0)</f>
        <v>0</v>
      </c>
      <c r="BG168" s="137">
        <f>IF(N168="zákl. přenesená",J168,0)</f>
        <v>0</v>
      </c>
      <c r="BH168" s="137">
        <f>IF(N168="sníž. přenesená",J168,0)</f>
        <v>0</v>
      </c>
      <c r="BI168" s="137">
        <f>IF(N168="nulová",J168,0)</f>
        <v>0</v>
      </c>
      <c r="BJ168" s="13" t="s">
        <v>82</v>
      </c>
      <c r="BK168" s="137">
        <f>ROUND(I168*H168,2)</f>
        <v>0</v>
      </c>
      <c r="BL168" s="13" t="s">
        <v>123</v>
      </c>
      <c r="BM168" s="136" t="s">
        <v>220</v>
      </c>
    </row>
    <row r="169" spans="2:65" s="1" customFormat="1">
      <c r="B169" s="28"/>
      <c r="D169" s="138" t="s">
        <v>125</v>
      </c>
      <c r="F169" s="139" t="s">
        <v>221</v>
      </c>
      <c r="I169" s="140"/>
      <c r="L169" s="28"/>
      <c r="M169" s="141"/>
      <c r="T169" s="52"/>
      <c r="AT169" s="13" t="s">
        <v>125</v>
      </c>
      <c r="AU169" s="13" t="s">
        <v>84</v>
      </c>
    </row>
    <row r="170" spans="2:65" s="1" customFormat="1" ht="16.5" customHeight="1">
      <c r="B170" s="124"/>
      <c r="C170" s="125" t="s">
        <v>222</v>
      </c>
      <c r="D170" s="125" t="s">
        <v>118</v>
      </c>
      <c r="E170" s="126" t="s">
        <v>223</v>
      </c>
      <c r="F170" s="127" t="s">
        <v>224</v>
      </c>
      <c r="G170" s="128" t="s">
        <v>138</v>
      </c>
      <c r="H170" s="129">
        <v>8</v>
      </c>
      <c r="I170" s="130"/>
      <c r="J170" s="131">
        <f>ROUND(I170*H170,2)</f>
        <v>0</v>
      </c>
      <c r="K170" s="127" t="s">
        <v>122</v>
      </c>
      <c r="L170" s="28"/>
      <c r="M170" s="132" t="s">
        <v>1</v>
      </c>
      <c r="N170" s="133" t="s">
        <v>39</v>
      </c>
      <c r="P170" s="134">
        <f>O170*H170</f>
        <v>0</v>
      </c>
      <c r="Q170" s="134">
        <v>0</v>
      </c>
      <c r="R170" s="134">
        <f>Q170*H170</f>
        <v>0</v>
      </c>
      <c r="S170" s="134">
        <v>0</v>
      </c>
      <c r="T170" s="135">
        <f>S170*H170</f>
        <v>0</v>
      </c>
      <c r="AR170" s="136" t="s">
        <v>123</v>
      </c>
      <c r="AT170" s="136" t="s">
        <v>118</v>
      </c>
      <c r="AU170" s="136" t="s">
        <v>84</v>
      </c>
      <c r="AY170" s="13" t="s">
        <v>115</v>
      </c>
      <c r="BE170" s="137">
        <f>IF(N170="základní",J170,0)</f>
        <v>0</v>
      </c>
      <c r="BF170" s="137">
        <f>IF(N170="snížená",J170,0)</f>
        <v>0</v>
      </c>
      <c r="BG170" s="137">
        <f>IF(N170="zákl. přenesená",J170,0)</f>
        <v>0</v>
      </c>
      <c r="BH170" s="137">
        <f>IF(N170="sníž. přenesená",J170,0)</f>
        <v>0</v>
      </c>
      <c r="BI170" s="137">
        <f>IF(N170="nulová",J170,0)</f>
        <v>0</v>
      </c>
      <c r="BJ170" s="13" t="s">
        <v>82</v>
      </c>
      <c r="BK170" s="137">
        <f>ROUND(I170*H170,2)</f>
        <v>0</v>
      </c>
      <c r="BL170" s="13" t="s">
        <v>123</v>
      </c>
      <c r="BM170" s="136" t="s">
        <v>225</v>
      </c>
    </row>
    <row r="171" spans="2:65" s="1" customFormat="1">
      <c r="B171" s="28"/>
      <c r="D171" s="138" t="s">
        <v>125</v>
      </c>
      <c r="F171" s="139" t="s">
        <v>224</v>
      </c>
      <c r="I171" s="140"/>
      <c r="L171" s="28"/>
      <c r="M171" s="141"/>
      <c r="T171" s="52"/>
      <c r="AT171" s="13" t="s">
        <v>125</v>
      </c>
      <c r="AU171" s="13" t="s">
        <v>84</v>
      </c>
    </row>
    <row r="172" spans="2:65" s="11" customFormat="1" ht="22.9" customHeight="1">
      <c r="B172" s="112"/>
      <c r="D172" s="113" t="s">
        <v>73</v>
      </c>
      <c r="E172" s="122" t="s">
        <v>226</v>
      </c>
      <c r="F172" s="122" t="s">
        <v>227</v>
      </c>
      <c r="I172" s="115"/>
      <c r="J172" s="123">
        <f>BK172</f>
        <v>0</v>
      </c>
      <c r="L172" s="112"/>
      <c r="M172" s="117"/>
      <c r="P172" s="118">
        <f>SUM(P173:P184)</f>
        <v>0</v>
      </c>
      <c r="R172" s="118">
        <f>SUM(R173:R184)</f>
        <v>0</v>
      </c>
      <c r="T172" s="119">
        <f>SUM(T173:T184)</f>
        <v>0</v>
      </c>
      <c r="AR172" s="113" t="s">
        <v>82</v>
      </c>
      <c r="AT172" s="120" t="s">
        <v>73</v>
      </c>
      <c r="AU172" s="120" t="s">
        <v>82</v>
      </c>
      <c r="AY172" s="113" t="s">
        <v>115</v>
      </c>
      <c r="BK172" s="121">
        <f>SUM(BK173:BK184)</f>
        <v>0</v>
      </c>
    </row>
    <row r="173" spans="2:65" s="1" customFormat="1" ht="24.2" customHeight="1">
      <c r="B173" s="124"/>
      <c r="C173" s="125" t="s">
        <v>228</v>
      </c>
      <c r="D173" s="125" t="s">
        <v>118</v>
      </c>
      <c r="E173" s="126" t="s">
        <v>229</v>
      </c>
      <c r="F173" s="127" t="s">
        <v>230</v>
      </c>
      <c r="G173" s="128" t="s">
        <v>143</v>
      </c>
      <c r="H173" s="129">
        <v>55</v>
      </c>
      <c r="I173" s="130"/>
      <c r="J173" s="131">
        <f>ROUND(I173*H173,2)</f>
        <v>0</v>
      </c>
      <c r="K173" s="127" t="s">
        <v>122</v>
      </c>
      <c r="L173" s="28"/>
      <c r="M173" s="132" t="s">
        <v>1</v>
      </c>
      <c r="N173" s="133" t="s">
        <v>39</v>
      </c>
      <c r="P173" s="134">
        <f>O173*H173</f>
        <v>0</v>
      </c>
      <c r="Q173" s="134">
        <v>0</v>
      </c>
      <c r="R173" s="134">
        <f>Q173*H173</f>
        <v>0</v>
      </c>
      <c r="S173" s="134">
        <v>0</v>
      </c>
      <c r="T173" s="135">
        <f>S173*H173</f>
        <v>0</v>
      </c>
      <c r="AR173" s="136" t="s">
        <v>123</v>
      </c>
      <c r="AT173" s="136" t="s">
        <v>118</v>
      </c>
      <c r="AU173" s="136" t="s">
        <v>84</v>
      </c>
      <c r="AY173" s="13" t="s">
        <v>115</v>
      </c>
      <c r="BE173" s="137">
        <f>IF(N173="základní",J173,0)</f>
        <v>0</v>
      </c>
      <c r="BF173" s="137">
        <f>IF(N173="snížená",J173,0)</f>
        <v>0</v>
      </c>
      <c r="BG173" s="137">
        <f>IF(N173="zákl. přenesená",J173,0)</f>
        <v>0</v>
      </c>
      <c r="BH173" s="137">
        <f>IF(N173="sníž. přenesená",J173,0)</f>
        <v>0</v>
      </c>
      <c r="BI173" s="137">
        <f>IF(N173="nulová",J173,0)</f>
        <v>0</v>
      </c>
      <c r="BJ173" s="13" t="s">
        <v>82</v>
      </c>
      <c r="BK173" s="137">
        <f>ROUND(I173*H173,2)</f>
        <v>0</v>
      </c>
      <c r="BL173" s="13" t="s">
        <v>123</v>
      </c>
      <c r="BM173" s="136" t="s">
        <v>231</v>
      </c>
    </row>
    <row r="174" spans="2:65" s="1" customFormat="1" ht="19.5">
      <c r="B174" s="28"/>
      <c r="D174" s="138" t="s">
        <v>125</v>
      </c>
      <c r="F174" s="139" t="s">
        <v>230</v>
      </c>
      <c r="I174" s="140"/>
      <c r="L174" s="28"/>
      <c r="M174" s="141"/>
      <c r="T174" s="52"/>
      <c r="AT174" s="13" t="s">
        <v>125</v>
      </c>
      <c r="AU174" s="13" t="s">
        <v>84</v>
      </c>
    </row>
    <row r="175" spans="2:65" s="1" customFormat="1" ht="24.2" customHeight="1">
      <c r="B175" s="124"/>
      <c r="C175" s="125" t="s">
        <v>232</v>
      </c>
      <c r="D175" s="125" t="s">
        <v>118</v>
      </c>
      <c r="E175" s="126" t="s">
        <v>233</v>
      </c>
      <c r="F175" s="127" t="s">
        <v>234</v>
      </c>
      <c r="G175" s="128" t="s">
        <v>235</v>
      </c>
      <c r="H175" s="129">
        <v>2</v>
      </c>
      <c r="I175" s="130"/>
      <c r="J175" s="131">
        <f>ROUND(I175*H175,2)</f>
        <v>0</v>
      </c>
      <c r="K175" s="127" t="s">
        <v>122</v>
      </c>
      <c r="L175" s="28"/>
      <c r="M175" s="132" t="s">
        <v>1</v>
      </c>
      <c r="N175" s="133" t="s">
        <v>39</v>
      </c>
      <c r="P175" s="134">
        <f>O175*H175</f>
        <v>0</v>
      </c>
      <c r="Q175" s="134">
        <v>0</v>
      </c>
      <c r="R175" s="134">
        <f>Q175*H175</f>
        <v>0</v>
      </c>
      <c r="S175" s="134">
        <v>0</v>
      </c>
      <c r="T175" s="135">
        <f>S175*H175</f>
        <v>0</v>
      </c>
      <c r="AR175" s="136" t="s">
        <v>123</v>
      </c>
      <c r="AT175" s="136" t="s">
        <v>118</v>
      </c>
      <c r="AU175" s="136" t="s">
        <v>84</v>
      </c>
      <c r="AY175" s="13" t="s">
        <v>115</v>
      </c>
      <c r="BE175" s="137">
        <f>IF(N175="základní",J175,0)</f>
        <v>0</v>
      </c>
      <c r="BF175" s="137">
        <f>IF(N175="snížená",J175,0)</f>
        <v>0</v>
      </c>
      <c r="BG175" s="137">
        <f>IF(N175="zákl. přenesená",J175,0)</f>
        <v>0</v>
      </c>
      <c r="BH175" s="137">
        <f>IF(N175="sníž. přenesená",J175,0)</f>
        <v>0</v>
      </c>
      <c r="BI175" s="137">
        <f>IF(N175="nulová",J175,0)</f>
        <v>0</v>
      </c>
      <c r="BJ175" s="13" t="s">
        <v>82</v>
      </c>
      <c r="BK175" s="137">
        <f>ROUND(I175*H175,2)</f>
        <v>0</v>
      </c>
      <c r="BL175" s="13" t="s">
        <v>123</v>
      </c>
      <c r="BM175" s="136" t="s">
        <v>236</v>
      </c>
    </row>
    <row r="176" spans="2:65" s="1" customFormat="1" ht="19.5">
      <c r="B176" s="28"/>
      <c r="D176" s="138" t="s">
        <v>125</v>
      </c>
      <c r="F176" s="139" t="s">
        <v>234</v>
      </c>
      <c r="I176" s="140"/>
      <c r="L176" s="28"/>
      <c r="M176" s="141"/>
      <c r="T176" s="52"/>
      <c r="AT176" s="13" t="s">
        <v>125</v>
      </c>
      <c r="AU176" s="13" t="s">
        <v>84</v>
      </c>
    </row>
    <row r="177" spans="2:65" s="1" customFormat="1" ht="16.5" customHeight="1">
      <c r="B177" s="124"/>
      <c r="C177" s="125" t="s">
        <v>237</v>
      </c>
      <c r="D177" s="125" t="s">
        <v>118</v>
      </c>
      <c r="E177" s="126" t="s">
        <v>238</v>
      </c>
      <c r="F177" s="127" t="s">
        <v>239</v>
      </c>
      <c r="G177" s="128" t="s">
        <v>235</v>
      </c>
      <c r="H177" s="129">
        <v>17</v>
      </c>
      <c r="I177" s="130"/>
      <c r="J177" s="131">
        <f>ROUND(I177*H177,2)</f>
        <v>0</v>
      </c>
      <c r="K177" s="127" t="s">
        <v>122</v>
      </c>
      <c r="L177" s="28"/>
      <c r="M177" s="132" t="s">
        <v>1</v>
      </c>
      <c r="N177" s="133" t="s">
        <v>39</v>
      </c>
      <c r="P177" s="134">
        <f>O177*H177</f>
        <v>0</v>
      </c>
      <c r="Q177" s="134">
        <v>0</v>
      </c>
      <c r="R177" s="134">
        <f>Q177*H177</f>
        <v>0</v>
      </c>
      <c r="S177" s="134">
        <v>0</v>
      </c>
      <c r="T177" s="135">
        <f>S177*H177</f>
        <v>0</v>
      </c>
      <c r="AR177" s="136" t="s">
        <v>123</v>
      </c>
      <c r="AT177" s="136" t="s">
        <v>118</v>
      </c>
      <c r="AU177" s="136" t="s">
        <v>84</v>
      </c>
      <c r="AY177" s="13" t="s">
        <v>115</v>
      </c>
      <c r="BE177" s="137">
        <f>IF(N177="základní",J177,0)</f>
        <v>0</v>
      </c>
      <c r="BF177" s="137">
        <f>IF(N177="snížená",J177,0)</f>
        <v>0</v>
      </c>
      <c r="BG177" s="137">
        <f>IF(N177="zákl. přenesená",J177,0)</f>
        <v>0</v>
      </c>
      <c r="BH177" s="137">
        <f>IF(N177="sníž. přenesená",J177,0)</f>
        <v>0</v>
      </c>
      <c r="BI177" s="137">
        <f>IF(N177="nulová",J177,0)</f>
        <v>0</v>
      </c>
      <c r="BJ177" s="13" t="s">
        <v>82</v>
      </c>
      <c r="BK177" s="137">
        <f>ROUND(I177*H177,2)</f>
        <v>0</v>
      </c>
      <c r="BL177" s="13" t="s">
        <v>123</v>
      </c>
      <c r="BM177" s="136" t="s">
        <v>240</v>
      </c>
    </row>
    <row r="178" spans="2:65" s="1" customFormat="1">
      <c r="B178" s="28"/>
      <c r="D178" s="138" t="s">
        <v>125</v>
      </c>
      <c r="F178" s="139" t="s">
        <v>239</v>
      </c>
      <c r="I178" s="140"/>
      <c r="L178" s="28"/>
      <c r="M178" s="141"/>
      <c r="T178" s="52"/>
      <c r="AT178" s="13" t="s">
        <v>125</v>
      </c>
      <c r="AU178" s="13" t="s">
        <v>84</v>
      </c>
    </row>
    <row r="179" spans="2:65" s="1" customFormat="1" ht="16.5" customHeight="1">
      <c r="B179" s="124"/>
      <c r="C179" s="125" t="s">
        <v>241</v>
      </c>
      <c r="D179" s="125" t="s">
        <v>118</v>
      </c>
      <c r="E179" s="126" t="s">
        <v>242</v>
      </c>
      <c r="F179" s="127" t="s">
        <v>243</v>
      </c>
      <c r="G179" s="128" t="s">
        <v>235</v>
      </c>
      <c r="H179" s="129">
        <v>11</v>
      </c>
      <c r="I179" s="130"/>
      <c r="J179" s="131">
        <f>ROUND(I179*H179,2)</f>
        <v>0</v>
      </c>
      <c r="K179" s="127" t="s">
        <v>122</v>
      </c>
      <c r="L179" s="28"/>
      <c r="M179" s="132" t="s">
        <v>1</v>
      </c>
      <c r="N179" s="133" t="s">
        <v>39</v>
      </c>
      <c r="P179" s="134">
        <f>O179*H179</f>
        <v>0</v>
      </c>
      <c r="Q179" s="134">
        <v>0</v>
      </c>
      <c r="R179" s="134">
        <f>Q179*H179</f>
        <v>0</v>
      </c>
      <c r="S179" s="134">
        <v>0</v>
      </c>
      <c r="T179" s="135">
        <f>S179*H179</f>
        <v>0</v>
      </c>
      <c r="AR179" s="136" t="s">
        <v>123</v>
      </c>
      <c r="AT179" s="136" t="s">
        <v>118</v>
      </c>
      <c r="AU179" s="136" t="s">
        <v>84</v>
      </c>
      <c r="AY179" s="13" t="s">
        <v>115</v>
      </c>
      <c r="BE179" s="137">
        <f>IF(N179="základní",J179,0)</f>
        <v>0</v>
      </c>
      <c r="BF179" s="137">
        <f>IF(N179="snížená",J179,0)</f>
        <v>0</v>
      </c>
      <c r="BG179" s="137">
        <f>IF(N179="zákl. přenesená",J179,0)</f>
        <v>0</v>
      </c>
      <c r="BH179" s="137">
        <f>IF(N179="sníž. přenesená",J179,0)</f>
        <v>0</v>
      </c>
      <c r="BI179" s="137">
        <f>IF(N179="nulová",J179,0)</f>
        <v>0</v>
      </c>
      <c r="BJ179" s="13" t="s">
        <v>82</v>
      </c>
      <c r="BK179" s="137">
        <f>ROUND(I179*H179,2)</f>
        <v>0</v>
      </c>
      <c r="BL179" s="13" t="s">
        <v>123</v>
      </c>
      <c r="BM179" s="136" t="s">
        <v>244</v>
      </c>
    </row>
    <row r="180" spans="2:65" s="1" customFormat="1">
      <c r="B180" s="28"/>
      <c r="D180" s="138" t="s">
        <v>125</v>
      </c>
      <c r="F180" s="139" t="s">
        <v>243</v>
      </c>
      <c r="I180" s="140"/>
      <c r="L180" s="28"/>
      <c r="M180" s="141"/>
      <c r="T180" s="52"/>
      <c r="AT180" s="13" t="s">
        <v>125</v>
      </c>
      <c r="AU180" s="13" t="s">
        <v>84</v>
      </c>
    </row>
    <row r="181" spans="2:65" s="1" customFormat="1" ht="16.5" customHeight="1">
      <c r="B181" s="124"/>
      <c r="C181" s="125" t="s">
        <v>245</v>
      </c>
      <c r="D181" s="125" t="s">
        <v>118</v>
      </c>
      <c r="E181" s="126" t="s">
        <v>246</v>
      </c>
      <c r="F181" s="127" t="s">
        <v>247</v>
      </c>
      <c r="G181" s="128" t="s">
        <v>235</v>
      </c>
      <c r="H181" s="129">
        <v>30</v>
      </c>
      <c r="I181" s="130"/>
      <c r="J181" s="131">
        <f>ROUND(I181*H181,2)</f>
        <v>0</v>
      </c>
      <c r="K181" s="127" t="s">
        <v>122</v>
      </c>
      <c r="L181" s="28"/>
      <c r="M181" s="132" t="s">
        <v>1</v>
      </c>
      <c r="N181" s="133" t="s">
        <v>39</v>
      </c>
      <c r="P181" s="134">
        <f>O181*H181</f>
        <v>0</v>
      </c>
      <c r="Q181" s="134">
        <v>0</v>
      </c>
      <c r="R181" s="134">
        <f>Q181*H181</f>
        <v>0</v>
      </c>
      <c r="S181" s="134">
        <v>0</v>
      </c>
      <c r="T181" s="135">
        <f>S181*H181</f>
        <v>0</v>
      </c>
      <c r="AR181" s="136" t="s">
        <v>123</v>
      </c>
      <c r="AT181" s="136" t="s">
        <v>118</v>
      </c>
      <c r="AU181" s="136" t="s">
        <v>84</v>
      </c>
      <c r="AY181" s="13" t="s">
        <v>115</v>
      </c>
      <c r="BE181" s="137">
        <f>IF(N181="základní",J181,0)</f>
        <v>0</v>
      </c>
      <c r="BF181" s="137">
        <f>IF(N181="snížená",J181,0)</f>
        <v>0</v>
      </c>
      <c r="BG181" s="137">
        <f>IF(N181="zákl. přenesená",J181,0)</f>
        <v>0</v>
      </c>
      <c r="BH181" s="137">
        <f>IF(N181="sníž. přenesená",J181,0)</f>
        <v>0</v>
      </c>
      <c r="BI181" s="137">
        <f>IF(N181="nulová",J181,0)</f>
        <v>0</v>
      </c>
      <c r="BJ181" s="13" t="s">
        <v>82</v>
      </c>
      <c r="BK181" s="137">
        <f>ROUND(I181*H181,2)</f>
        <v>0</v>
      </c>
      <c r="BL181" s="13" t="s">
        <v>123</v>
      </c>
      <c r="BM181" s="136" t="s">
        <v>248</v>
      </c>
    </row>
    <row r="182" spans="2:65" s="1" customFormat="1">
      <c r="B182" s="28"/>
      <c r="D182" s="138" t="s">
        <v>125</v>
      </c>
      <c r="F182" s="139" t="s">
        <v>247</v>
      </c>
      <c r="I182" s="140"/>
      <c r="L182" s="28"/>
      <c r="M182" s="141"/>
      <c r="T182" s="52"/>
      <c r="AT182" s="13" t="s">
        <v>125</v>
      </c>
      <c r="AU182" s="13" t="s">
        <v>84</v>
      </c>
    </row>
    <row r="183" spans="2:65" s="1" customFormat="1" ht="16.5" customHeight="1">
      <c r="B183" s="124"/>
      <c r="C183" s="125" t="s">
        <v>249</v>
      </c>
      <c r="D183" s="125" t="s">
        <v>118</v>
      </c>
      <c r="E183" s="126" t="s">
        <v>250</v>
      </c>
      <c r="F183" s="127" t="s">
        <v>251</v>
      </c>
      <c r="G183" s="128" t="s">
        <v>235</v>
      </c>
      <c r="H183" s="129">
        <v>6</v>
      </c>
      <c r="I183" s="130"/>
      <c r="J183" s="131">
        <f>ROUND(I183*H183,2)</f>
        <v>0</v>
      </c>
      <c r="K183" s="127" t="s">
        <v>122</v>
      </c>
      <c r="L183" s="28"/>
      <c r="M183" s="132" t="s">
        <v>1</v>
      </c>
      <c r="N183" s="133" t="s">
        <v>39</v>
      </c>
      <c r="P183" s="134">
        <f>O183*H183</f>
        <v>0</v>
      </c>
      <c r="Q183" s="134">
        <v>0</v>
      </c>
      <c r="R183" s="134">
        <f>Q183*H183</f>
        <v>0</v>
      </c>
      <c r="S183" s="134">
        <v>0</v>
      </c>
      <c r="T183" s="135">
        <f>S183*H183</f>
        <v>0</v>
      </c>
      <c r="AR183" s="136" t="s">
        <v>123</v>
      </c>
      <c r="AT183" s="136" t="s">
        <v>118</v>
      </c>
      <c r="AU183" s="136" t="s">
        <v>84</v>
      </c>
      <c r="AY183" s="13" t="s">
        <v>115</v>
      </c>
      <c r="BE183" s="137">
        <f>IF(N183="základní",J183,0)</f>
        <v>0</v>
      </c>
      <c r="BF183" s="137">
        <f>IF(N183="snížená",J183,0)</f>
        <v>0</v>
      </c>
      <c r="BG183" s="137">
        <f>IF(N183="zákl. přenesená",J183,0)</f>
        <v>0</v>
      </c>
      <c r="BH183" s="137">
        <f>IF(N183="sníž. přenesená",J183,0)</f>
        <v>0</v>
      </c>
      <c r="BI183" s="137">
        <f>IF(N183="nulová",J183,0)</f>
        <v>0</v>
      </c>
      <c r="BJ183" s="13" t="s">
        <v>82</v>
      </c>
      <c r="BK183" s="137">
        <f>ROUND(I183*H183,2)</f>
        <v>0</v>
      </c>
      <c r="BL183" s="13" t="s">
        <v>123</v>
      </c>
      <c r="BM183" s="136" t="s">
        <v>252</v>
      </c>
    </row>
    <row r="184" spans="2:65" s="1" customFormat="1">
      <c r="B184" s="28"/>
      <c r="D184" s="138" t="s">
        <v>125</v>
      </c>
      <c r="F184" s="139" t="s">
        <v>253</v>
      </c>
      <c r="I184" s="140"/>
      <c r="L184" s="28"/>
      <c r="M184" s="141"/>
      <c r="T184" s="52"/>
      <c r="AT184" s="13" t="s">
        <v>125</v>
      </c>
      <c r="AU184" s="13" t="s">
        <v>84</v>
      </c>
    </row>
    <row r="185" spans="2:65" s="11" customFormat="1" ht="22.9" customHeight="1">
      <c r="B185" s="112"/>
      <c r="D185" s="113" t="s">
        <v>73</v>
      </c>
      <c r="E185" s="122" t="s">
        <v>254</v>
      </c>
      <c r="F185" s="122" t="s">
        <v>255</v>
      </c>
      <c r="I185" s="115"/>
      <c r="J185" s="123">
        <f>BK185</f>
        <v>0</v>
      </c>
      <c r="L185" s="112"/>
      <c r="M185" s="117"/>
      <c r="P185" s="118">
        <f>SUM(P186:P193)</f>
        <v>0</v>
      </c>
      <c r="R185" s="118">
        <f>SUM(R186:R193)</f>
        <v>0</v>
      </c>
      <c r="T185" s="119">
        <f>SUM(T186:T193)</f>
        <v>0</v>
      </c>
      <c r="AR185" s="113" t="s">
        <v>82</v>
      </c>
      <c r="AT185" s="120" t="s">
        <v>73</v>
      </c>
      <c r="AU185" s="120" t="s">
        <v>82</v>
      </c>
      <c r="AY185" s="113" t="s">
        <v>115</v>
      </c>
      <c r="BK185" s="121">
        <f>SUM(BK186:BK193)</f>
        <v>0</v>
      </c>
    </row>
    <row r="186" spans="2:65" s="1" customFormat="1" ht="24.2" customHeight="1">
      <c r="B186" s="124"/>
      <c r="C186" s="125" t="s">
        <v>256</v>
      </c>
      <c r="D186" s="125" t="s">
        <v>118</v>
      </c>
      <c r="E186" s="126" t="s">
        <v>257</v>
      </c>
      <c r="F186" s="127" t="s">
        <v>258</v>
      </c>
      <c r="G186" s="128" t="s">
        <v>138</v>
      </c>
      <c r="H186" s="129">
        <v>32.520000000000003</v>
      </c>
      <c r="I186" s="130"/>
      <c r="J186" s="131">
        <f>ROUND(I186*H186,2)</f>
        <v>0</v>
      </c>
      <c r="K186" s="127" t="s">
        <v>122</v>
      </c>
      <c r="L186" s="28"/>
      <c r="M186" s="132" t="s">
        <v>1</v>
      </c>
      <c r="N186" s="133" t="s">
        <v>39</v>
      </c>
      <c r="P186" s="134">
        <f>O186*H186</f>
        <v>0</v>
      </c>
      <c r="Q186" s="134">
        <v>0</v>
      </c>
      <c r="R186" s="134">
        <f>Q186*H186</f>
        <v>0</v>
      </c>
      <c r="S186" s="134">
        <v>0</v>
      </c>
      <c r="T186" s="135">
        <f>S186*H186</f>
        <v>0</v>
      </c>
      <c r="AR186" s="136" t="s">
        <v>123</v>
      </c>
      <c r="AT186" s="136" t="s">
        <v>118</v>
      </c>
      <c r="AU186" s="136" t="s">
        <v>84</v>
      </c>
      <c r="AY186" s="13" t="s">
        <v>115</v>
      </c>
      <c r="BE186" s="137">
        <f>IF(N186="základní",J186,0)</f>
        <v>0</v>
      </c>
      <c r="BF186" s="137">
        <f>IF(N186="snížená",J186,0)</f>
        <v>0</v>
      </c>
      <c r="BG186" s="137">
        <f>IF(N186="zákl. přenesená",J186,0)</f>
        <v>0</v>
      </c>
      <c r="BH186" s="137">
        <f>IF(N186="sníž. přenesená",J186,0)</f>
        <v>0</v>
      </c>
      <c r="BI186" s="137">
        <f>IF(N186="nulová",J186,0)</f>
        <v>0</v>
      </c>
      <c r="BJ186" s="13" t="s">
        <v>82</v>
      </c>
      <c r="BK186" s="137">
        <f>ROUND(I186*H186,2)</f>
        <v>0</v>
      </c>
      <c r="BL186" s="13" t="s">
        <v>123</v>
      </c>
      <c r="BM186" s="136" t="s">
        <v>259</v>
      </c>
    </row>
    <row r="187" spans="2:65" s="1" customFormat="1" ht="19.5">
      <c r="B187" s="28"/>
      <c r="D187" s="138" t="s">
        <v>125</v>
      </c>
      <c r="F187" s="139" t="s">
        <v>258</v>
      </c>
      <c r="I187" s="140"/>
      <c r="L187" s="28"/>
      <c r="M187" s="141"/>
      <c r="T187" s="52"/>
      <c r="AT187" s="13" t="s">
        <v>125</v>
      </c>
      <c r="AU187" s="13" t="s">
        <v>84</v>
      </c>
    </row>
    <row r="188" spans="2:65" s="1" customFormat="1" ht="33" customHeight="1">
      <c r="B188" s="124"/>
      <c r="C188" s="125" t="s">
        <v>260</v>
      </c>
      <c r="D188" s="125" t="s">
        <v>118</v>
      </c>
      <c r="E188" s="126" t="s">
        <v>261</v>
      </c>
      <c r="F188" s="127" t="s">
        <v>262</v>
      </c>
      <c r="G188" s="128" t="s">
        <v>138</v>
      </c>
      <c r="H188" s="129">
        <v>32.520000000000003</v>
      </c>
      <c r="I188" s="130"/>
      <c r="J188" s="131">
        <f>ROUND(I188*H188,2)</f>
        <v>0</v>
      </c>
      <c r="K188" s="127" t="s">
        <v>122</v>
      </c>
      <c r="L188" s="28"/>
      <c r="M188" s="132" t="s">
        <v>1</v>
      </c>
      <c r="N188" s="133" t="s">
        <v>39</v>
      </c>
      <c r="P188" s="134">
        <f>O188*H188</f>
        <v>0</v>
      </c>
      <c r="Q188" s="134">
        <v>0</v>
      </c>
      <c r="R188" s="134">
        <f>Q188*H188</f>
        <v>0</v>
      </c>
      <c r="S188" s="134">
        <v>0</v>
      </c>
      <c r="T188" s="135">
        <f>S188*H188</f>
        <v>0</v>
      </c>
      <c r="AR188" s="136" t="s">
        <v>123</v>
      </c>
      <c r="AT188" s="136" t="s">
        <v>118</v>
      </c>
      <c r="AU188" s="136" t="s">
        <v>84</v>
      </c>
      <c r="AY188" s="13" t="s">
        <v>115</v>
      </c>
      <c r="BE188" s="137">
        <f>IF(N188="základní",J188,0)</f>
        <v>0</v>
      </c>
      <c r="BF188" s="137">
        <f>IF(N188="snížená",J188,0)</f>
        <v>0</v>
      </c>
      <c r="BG188" s="137">
        <f>IF(N188="zákl. přenesená",J188,0)</f>
        <v>0</v>
      </c>
      <c r="BH188" s="137">
        <f>IF(N188="sníž. přenesená",J188,0)</f>
        <v>0</v>
      </c>
      <c r="BI188" s="137">
        <f>IF(N188="nulová",J188,0)</f>
        <v>0</v>
      </c>
      <c r="BJ188" s="13" t="s">
        <v>82</v>
      </c>
      <c r="BK188" s="137">
        <f>ROUND(I188*H188,2)</f>
        <v>0</v>
      </c>
      <c r="BL188" s="13" t="s">
        <v>123</v>
      </c>
      <c r="BM188" s="136" t="s">
        <v>263</v>
      </c>
    </row>
    <row r="189" spans="2:65" s="1" customFormat="1" ht="19.5">
      <c r="B189" s="28"/>
      <c r="D189" s="138" t="s">
        <v>125</v>
      </c>
      <c r="F189" s="139" t="s">
        <v>262</v>
      </c>
      <c r="I189" s="140"/>
      <c r="L189" s="28"/>
      <c r="M189" s="141"/>
      <c r="T189" s="52"/>
      <c r="AT189" s="13" t="s">
        <v>125</v>
      </c>
      <c r="AU189" s="13" t="s">
        <v>84</v>
      </c>
    </row>
    <row r="190" spans="2:65" s="1" customFormat="1" ht="16.5" customHeight="1">
      <c r="B190" s="124"/>
      <c r="C190" s="125" t="s">
        <v>264</v>
      </c>
      <c r="D190" s="125" t="s">
        <v>118</v>
      </c>
      <c r="E190" s="126" t="s">
        <v>265</v>
      </c>
      <c r="F190" s="127" t="s">
        <v>266</v>
      </c>
      <c r="G190" s="128" t="s">
        <v>143</v>
      </c>
      <c r="H190" s="129">
        <v>6</v>
      </c>
      <c r="I190" s="130"/>
      <c r="J190" s="131">
        <f>ROUND(I190*H190,2)</f>
        <v>0</v>
      </c>
      <c r="K190" s="127" t="s">
        <v>122</v>
      </c>
      <c r="L190" s="28"/>
      <c r="M190" s="132" t="s">
        <v>1</v>
      </c>
      <c r="N190" s="133" t="s">
        <v>39</v>
      </c>
      <c r="P190" s="134">
        <f>O190*H190</f>
        <v>0</v>
      </c>
      <c r="Q190" s="134">
        <v>0</v>
      </c>
      <c r="R190" s="134">
        <f>Q190*H190</f>
        <v>0</v>
      </c>
      <c r="S190" s="134">
        <v>0</v>
      </c>
      <c r="T190" s="135">
        <f>S190*H190</f>
        <v>0</v>
      </c>
      <c r="AR190" s="136" t="s">
        <v>123</v>
      </c>
      <c r="AT190" s="136" t="s">
        <v>118</v>
      </c>
      <c r="AU190" s="136" t="s">
        <v>84</v>
      </c>
      <c r="AY190" s="13" t="s">
        <v>115</v>
      </c>
      <c r="BE190" s="137">
        <f>IF(N190="základní",J190,0)</f>
        <v>0</v>
      </c>
      <c r="BF190" s="137">
        <f>IF(N190="snížená",J190,0)</f>
        <v>0</v>
      </c>
      <c r="BG190" s="137">
        <f>IF(N190="zákl. přenesená",J190,0)</f>
        <v>0</v>
      </c>
      <c r="BH190" s="137">
        <f>IF(N190="sníž. přenesená",J190,0)</f>
        <v>0</v>
      </c>
      <c r="BI190" s="137">
        <f>IF(N190="nulová",J190,0)</f>
        <v>0</v>
      </c>
      <c r="BJ190" s="13" t="s">
        <v>82</v>
      </c>
      <c r="BK190" s="137">
        <f>ROUND(I190*H190,2)</f>
        <v>0</v>
      </c>
      <c r="BL190" s="13" t="s">
        <v>123</v>
      </c>
      <c r="BM190" s="136" t="s">
        <v>267</v>
      </c>
    </row>
    <row r="191" spans="2:65" s="1" customFormat="1" ht="29.25">
      <c r="B191" s="28"/>
      <c r="D191" s="138" t="s">
        <v>125</v>
      </c>
      <c r="F191" s="139" t="s">
        <v>268</v>
      </c>
      <c r="I191" s="140"/>
      <c r="L191" s="28"/>
      <c r="M191" s="141"/>
      <c r="T191" s="52"/>
      <c r="AT191" s="13" t="s">
        <v>125</v>
      </c>
      <c r="AU191" s="13" t="s">
        <v>84</v>
      </c>
    </row>
    <row r="192" spans="2:65" s="1" customFormat="1" ht="24.2" customHeight="1">
      <c r="B192" s="124"/>
      <c r="C192" s="125" t="s">
        <v>269</v>
      </c>
      <c r="D192" s="125" t="s">
        <v>118</v>
      </c>
      <c r="E192" s="126" t="s">
        <v>270</v>
      </c>
      <c r="F192" s="127" t="s">
        <v>271</v>
      </c>
      <c r="G192" s="128" t="s">
        <v>143</v>
      </c>
      <c r="H192" s="129">
        <v>175</v>
      </c>
      <c r="I192" s="130"/>
      <c r="J192" s="131">
        <f>ROUND(I192*H192,2)</f>
        <v>0</v>
      </c>
      <c r="K192" s="127" t="s">
        <v>122</v>
      </c>
      <c r="L192" s="28"/>
      <c r="M192" s="132" t="s">
        <v>1</v>
      </c>
      <c r="N192" s="133" t="s">
        <v>39</v>
      </c>
      <c r="P192" s="134">
        <f>O192*H192</f>
        <v>0</v>
      </c>
      <c r="Q192" s="134">
        <v>0</v>
      </c>
      <c r="R192" s="134">
        <f>Q192*H192</f>
        <v>0</v>
      </c>
      <c r="S192" s="134">
        <v>0</v>
      </c>
      <c r="T192" s="135">
        <f>S192*H192</f>
        <v>0</v>
      </c>
      <c r="AR192" s="136" t="s">
        <v>123</v>
      </c>
      <c r="AT192" s="136" t="s">
        <v>118</v>
      </c>
      <c r="AU192" s="136" t="s">
        <v>84</v>
      </c>
      <c r="AY192" s="13" t="s">
        <v>115</v>
      </c>
      <c r="BE192" s="137">
        <f>IF(N192="základní",J192,0)</f>
        <v>0</v>
      </c>
      <c r="BF192" s="137">
        <f>IF(N192="snížená",J192,0)</f>
        <v>0</v>
      </c>
      <c r="BG192" s="137">
        <f>IF(N192="zákl. přenesená",J192,0)</f>
        <v>0</v>
      </c>
      <c r="BH192" s="137">
        <f>IF(N192="sníž. přenesená",J192,0)</f>
        <v>0</v>
      </c>
      <c r="BI192" s="137">
        <f>IF(N192="nulová",J192,0)</f>
        <v>0</v>
      </c>
      <c r="BJ192" s="13" t="s">
        <v>82</v>
      </c>
      <c r="BK192" s="137">
        <f>ROUND(I192*H192,2)</f>
        <v>0</v>
      </c>
      <c r="BL192" s="13" t="s">
        <v>123</v>
      </c>
      <c r="BM192" s="136" t="s">
        <v>272</v>
      </c>
    </row>
    <row r="193" spans="2:65" s="1" customFormat="1" ht="19.5">
      <c r="B193" s="28"/>
      <c r="D193" s="138" t="s">
        <v>125</v>
      </c>
      <c r="F193" s="139" t="s">
        <v>271</v>
      </c>
      <c r="I193" s="140"/>
      <c r="L193" s="28"/>
      <c r="M193" s="141"/>
      <c r="T193" s="52"/>
      <c r="AT193" s="13" t="s">
        <v>125</v>
      </c>
      <c r="AU193" s="13" t="s">
        <v>84</v>
      </c>
    </row>
    <row r="194" spans="2:65" s="11" customFormat="1" ht="25.9" customHeight="1">
      <c r="B194" s="112"/>
      <c r="D194" s="113" t="s">
        <v>73</v>
      </c>
      <c r="E194" s="114" t="s">
        <v>273</v>
      </c>
      <c r="F194" s="114" t="s">
        <v>274</v>
      </c>
      <c r="I194" s="115"/>
      <c r="J194" s="116">
        <f>BK194</f>
        <v>0</v>
      </c>
      <c r="L194" s="112"/>
      <c r="M194" s="117"/>
      <c r="P194" s="118">
        <f>SUM(P195:P212)</f>
        <v>0</v>
      </c>
      <c r="R194" s="118">
        <f>SUM(R195:R212)</f>
        <v>0</v>
      </c>
      <c r="T194" s="119">
        <f>SUM(T195:T212)</f>
        <v>0</v>
      </c>
      <c r="AR194" s="113" t="s">
        <v>123</v>
      </c>
      <c r="AT194" s="120" t="s">
        <v>73</v>
      </c>
      <c r="AU194" s="120" t="s">
        <v>74</v>
      </c>
      <c r="AY194" s="113" t="s">
        <v>115</v>
      </c>
      <c r="BK194" s="121">
        <f>SUM(BK195:BK212)</f>
        <v>0</v>
      </c>
    </row>
    <row r="195" spans="2:65" s="1" customFormat="1" ht="21.75" customHeight="1">
      <c r="B195" s="124"/>
      <c r="C195" s="125" t="s">
        <v>82</v>
      </c>
      <c r="D195" s="125" t="s">
        <v>118</v>
      </c>
      <c r="E195" s="126" t="s">
        <v>275</v>
      </c>
      <c r="F195" s="127" t="s">
        <v>276</v>
      </c>
      <c r="G195" s="128" t="s">
        <v>277</v>
      </c>
      <c r="H195" s="129">
        <v>633.41999999999996</v>
      </c>
      <c r="I195" s="130"/>
      <c r="J195" s="131">
        <f>ROUND(I195*H195,2)</f>
        <v>0</v>
      </c>
      <c r="K195" s="127" t="s">
        <v>122</v>
      </c>
      <c r="L195" s="28"/>
      <c r="M195" s="132" t="s">
        <v>1</v>
      </c>
      <c r="N195" s="133" t="s">
        <v>39</v>
      </c>
      <c r="P195" s="134">
        <f>O195*H195</f>
        <v>0</v>
      </c>
      <c r="Q195" s="134">
        <v>0</v>
      </c>
      <c r="R195" s="134">
        <f>Q195*H195</f>
        <v>0</v>
      </c>
      <c r="S195" s="134">
        <v>0</v>
      </c>
      <c r="T195" s="135">
        <f>S195*H195</f>
        <v>0</v>
      </c>
      <c r="AR195" s="136" t="s">
        <v>278</v>
      </c>
      <c r="AT195" s="136" t="s">
        <v>118</v>
      </c>
      <c r="AU195" s="136" t="s">
        <v>82</v>
      </c>
      <c r="AY195" s="13" t="s">
        <v>115</v>
      </c>
      <c r="BE195" s="137">
        <f>IF(N195="základní",J195,0)</f>
        <v>0</v>
      </c>
      <c r="BF195" s="137">
        <f>IF(N195="snížená",J195,0)</f>
        <v>0</v>
      </c>
      <c r="BG195" s="137">
        <f>IF(N195="zákl. přenesená",J195,0)</f>
        <v>0</v>
      </c>
      <c r="BH195" s="137">
        <f>IF(N195="sníž. přenesená",J195,0)</f>
        <v>0</v>
      </c>
      <c r="BI195" s="137">
        <f>IF(N195="nulová",J195,0)</f>
        <v>0</v>
      </c>
      <c r="BJ195" s="13" t="s">
        <v>82</v>
      </c>
      <c r="BK195" s="137">
        <f>ROUND(I195*H195,2)</f>
        <v>0</v>
      </c>
      <c r="BL195" s="13" t="s">
        <v>278</v>
      </c>
      <c r="BM195" s="136" t="s">
        <v>279</v>
      </c>
    </row>
    <row r="196" spans="2:65" s="1" customFormat="1">
      <c r="B196" s="28"/>
      <c r="D196" s="138" t="s">
        <v>125</v>
      </c>
      <c r="F196" s="139" t="s">
        <v>280</v>
      </c>
      <c r="I196" s="140"/>
      <c r="L196" s="28"/>
      <c r="M196" s="141"/>
      <c r="T196" s="52"/>
      <c r="AT196" s="13" t="s">
        <v>125</v>
      </c>
      <c r="AU196" s="13" t="s">
        <v>82</v>
      </c>
    </row>
    <row r="197" spans="2:65" s="1" customFormat="1" ht="24.2" customHeight="1">
      <c r="B197" s="124"/>
      <c r="C197" s="125" t="s">
        <v>281</v>
      </c>
      <c r="D197" s="125" t="s">
        <v>118</v>
      </c>
      <c r="E197" s="126" t="s">
        <v>282</v>
      </c>
      <c r="F197" s="127" t="s">
        <v>283</v>
      </c>
      <c r="G197" s="128" t="s">
        <v>284</v>
      </c>
      <c r="H197" s="129">
        <v>1</v>
      </c>
      <c r="I197" s="130"/>
      <c r="J197" s="131">
        <f>ROUND(I197*H197,2)</f>
        <v>0</v>
      </c>
      <c r="K197" s="127" t="s">
        <v>122</v>
      </c>
      <c r="L197" s="28"/>
      <c r="M197" s="132" t="s">
        <v>1</v>
      </c>
      <c r="N197" s="133" t="s">
        <v>39</v>
      </c>
      <c r="P197" s="134">
        <f>O197*H197</f>
        <v>0</v>
      </c>
      <c r="Q197" s="134">
        <v>0</v>
      </c>
      <c r="R197" s="134">
        <f>Q197*H197</f>
        <v>0</v>
      </c>
      <c r="S197" s="134">
        <v>0</v>
      </c>
      <c r="T197" s="135">
        <f>S197*H197</f>
        <v>0</v>
      </c>
      <c r="AR197" s="136" t="s">
        <v>278</v>
      </c>
      <c r="AT197" s="136" t="s">
        <v>118</v>
      </c>
      <c r="AU197" s="136" t="s">
        <v>82</v>
      </c>
      <c r="AY197" s="13" t="s">
        <v>115</v>
      </c>
      <c r="BE197" s="137">
        <f>IF(N197="základní",J197,0)</f>
        <v>0</v>
      </c>
      <c r="BF197" s="137">
        <f>IF(N197="snížená",J197,0)</f>
        <v>0</v>
      </c>
      <c r="BG197" s="137">
        <f>IF(N197="zákl. přenesená",J197,0)</f>
        <v>0</v>
      </c>
      <c r="BH197" s="137">
        <f>IF(N197="sníž. přenesená",J197,0)</f>
        <v>0</v>
      </c>
      <c r="BI197" s="137">
        <f>IF(N197="nulová",J197,0)</f>
        <v>0</v>
      </c>
      <c r="BJ197" s="13" t="s">
        <v>82</v>
      </c>
      <c r="BK197" s="137">
        <f>ROUND(I197*H197,2)</f>
        <v>0</v>
      </c>
      <c r="BL197" s="13" t="s">
        <v>278</v>
      </c>
      <c r="BM197" s="136" t="s">
        <v>285</v>
      </c>
    </row>
    <row r="198" spans="2:65" s="1" customFormat="1" ht="39">
      <c r="B198" s="28"/>
      <c r="D198" s="138" t="s">
        <v>125</v>
      </c>
      <c r="F198" s="139" t="s">
        <v>286</v>
      </c>
      <c r="I198" s="140"/>
      <c r="L198" s="28"/>
      <c r="M198" s="141"/>
      <c r="T198" s="52"/>
      <c r="AT198" s="13" t="s">
        <v>125</v>
      </c>
      <c r="AU198" s="13" t="s">
        <v>82</v>
      </c>
    </row>
    <row r="199" spans="2:65" s="1" customFormat="1" ht="62.65" customHeight="1">
      <c r="B199" s="124"/>
      <c r="C199" s="125" t="s">
        <v>287</v>
      </c>
      <c r="D199" s="125" t="s">
        <v>118</v>
      </c>
      <c r="E199" s="126" t="s">
        <v>288</v>
      </c>
      <c r="F199" s="127" t="s">
        <v>374</v>
      </c>
      <c r="G199" s="128" t="s">
        <v>284</v>
      </c>
      <c r="H199" s="129">
        <v>1</v>
      </c>
      <c r="I199" s="130"/>
      <c r="J199" s="131">
        <f>ROUND(I199*H199,2)</f>
        <v>0</v>
      </c>
      <c r="K199" s="127" t="s">
        <v>122</v>
      </c>
      <c r="L199" s="28"/>
      <c r="M199" s="132" t="s">
        <v>1</v>
      </c>
      <c r="N199" s="133" t="s">
        <v>39</v>
      </c>
      <c r="P199" s="134">
        <f>O199*H199</f>
        <v>0</v>
      </c>
      <c r="Q199" s="134">
        <v>0</v>
      </c>
      <c r="R199" s="134">
        <f>Q199*H199</f>
        <v>0</v>
      </c>
      <c r="S199" s="134">
        <v>0</v>
      </c>
      <c r="T199" s="135">
        <f>S199*H199</f>
        <v>0</v>
      </c>
      <c r="AR199" s="136" t="s">
        <v>278</v>
      </c>
      <c r="AT199" s="136" t="s">
        <v>118</v>
      </c>
      <c r="AU199" s="136" t="s">
        <v>82</v>
      </c>
      <c r="AY199" s="13" t="s">
        <v>115</v>
      </c>
      <c r="BE199" s="137">
        <f>IF(N199="základní",J199,0)</f>
        <v>0</v>
      </c>
      <c r="BF199" s="137">
        <f>IF(N199="snížená",J199,0)</f>
        <v>0</v>
      </c>
      <c r="BG199" s="137">
        <f>IF(N199="zákl. přenesená",J199,0)</f>
        <v>0</v>
      </c>
      <c r="BH199" s="137">
        <f>IF(N199="sníž. přenesená",J199,0)</f>
        <v>0</v>
      </c>
      <c r="BI199" s="137">
        <f>IF(N199="nulová",J199,0)</f>
        <v>0</v>
      </c>
      <c r="BJ199" s="13" t="s">
        <v>82</v>
      </c>
      <c r="BK199" s="137">
        <f>ROUND(I199*H199,2)</f>
        <v>0</v>
      </c>
      <c r="BL199" s="13" t="s">
        <v>278</v>
      </c>
      <c r="BM199" s="136" t="s">
        <v>289</v>
      </c>
    </row>
    <row r="200" spans="2:65" s="1" customFormat="1" ht="48.75">
      <c r="B200" s="28"/>
      <c r="D200" s="138" t="s">
        <v>125</v>
      </c>
      <c r="F200" s="139" t="s">
        <v>290</v>
      </c>
      <c r="I200" s="140"/>
      <c r="L200" s="28"/>
      <c r="M200" s="141"/>
      <c r="T200" s="52"/>
      <c r="AT200" s="13" t="s">
        <v>125</v>
      </c>
      <c r="AU200" s="13" t="s">
        <v>82</v>
      </c>
    </row>
    <row r="201" spans="2:65" s="1" customFormat="1" ht="24.2" customHeight="1">
      <c r="B201" s="124"/>
      <c r="C201" s="125" t="s">
        <v>291</v>
      </c>
      <c r="D201" s="125" t="s">
        <v>118</v>
      </c>
      <c r="E201" s="126" t="s">
        <v>292</v>
      </c>
      <c r="F201" s="127" t="s">
        <v>293</v>
      </c>
      <c r="G201" s="128" t="s">
        <v>284</v>
      </c>
      <c r="H201" s="129">
        <v>1</v>
      </c>
      <c r="I201" s="130"/>
      <c r="J201" s="131">
        <f>ROUND(I201*H201,2)</f>
        <v>0</v>
      </c>
      <c r="K201" s="127" t="s">
        <v>1</v>
      </c>
      <c r="L201" s="28"/>
      <c r="M201" s="132" t="s">
        <v>1</v>
      </c>
      <c r="N201" s="133" t="s">
        <v>39</v>
      </c>
      <c r="P201" s="134">
        <f>O201*H201</f>
        <v>0</v>
      </c>
      <c r="Q201" s="134">
        <v>0</v>
      </c>
      <c r="R201" s="134">
        <f>Q201*H201</f>
        <v>0</v>
      </c>
      <c r="S201" s="134">
        <v>0</v>
      </c>
      <c r="T201" s="135">
        <f>S201*H201</f>
        <v>0</v>
      </c>
      <c r="AR201" s="136" t="s">
        <v>278</v>
      </c>
      <c r="AT201" s="136" t="s">
        <v>118</v>
      </c>
      <c r="AU201" s="136" t="s">
        <v>82</v>
      </c>
      <c r="AY201" s="13" t="s">
        <v>115</v>
      </c>
      <c r="BE201" s="137">
        <f>IF(N201="základní",J201,0)</f>
        <v>0</v>
      </c>
      <c r="BF201" s="137">
        <f>IF(N201="snížená",J201,0)</f>
        <v>0</v>
      </c>
      <c r="BG201" s="137">
        <f>IF(N201="zákl. přenesená",J201,0)</f>
        <v>0</v>
      </c>
      <c r="BH201" s="137">
        <f>IF(N201="sníž. přenesená",J201,0)</f>
        <v>0</v>
      </c>
      <c r="BI201" s="137">
        <f>IF(N201="nulová",J201,0)</f>
        <v>0</v>
      </c>
      <c r="BJ201" s="13" t="s">
        <v>82</v>
      </c>
      <c r="BK201" s="137">
        <f>ROUND(I201*H201,2)</f>
        <v>0</v>
      </c>
      <c r="BL201" s="13" t="s">
        <v>278</v>
      </c>
      <c r="BM201" s="136" t="s">
        <v>294</v>
      </c>
    </row>
    <row r="202" spans="2:65" s="1" customFormat="1">
      <c r="B202" s="28"/>
      <c r="D202" s="138" t="s">
        <v>125</v>
      </c>
      <c r="F202" s="139" t="s">
        <v>295</v>
      </c>
      <c r="I202" s="140"/>
      <c r="L202" s="28"/>
      <c r="M202" s="141"/>
      <c r="T202" s="52"/>
      <c r="AT202" s="13" t="s">
        <v>125</v>
      </c>
      <c r="AU202" s="13" t="s">
        <v>82</v>
      </c>
    </row>
    <row r="203" spans="2:65" s="1" customFormat="1" ht="16.5" customHeight="1">
      <c r="B203" s="124"/>
      <c r="C203" s="125" t="s">
        <v>296</v>
      </c>
      <c r="D203" s="125" t="s">
        <v>118</v>
      </c>
      <c r="E203" s="126" t="s">
        <v>297</v>
      </c>
      <c r="F203" s="127" t="s">
        <v>298</v>
      </c>
      <c r="G203" s="128" t="s">
        <v>284</v>
      </c>
      <c r="H203" s="129">
        <v>1</v>
      </c>
      <c r="I203" s="130"/>
      <c r="J203" s="131">
        <f>ROUND(I203*H203,2)</f>
        <v>0</v>
      </c>
      <c r="K203" s="127" t="s">
        <v>122</v>
      </c>
      <c r="L203" s="28"/>
      <c r="M203" s="132" t="s">
        <v>1</v>
      </c>
      <c r="N203" s="133" t="s">
        <v>39</v>
      </c>
      <c r="P203" s="134">
        <f>O203*H203</f>
        <v>0</v>
      </c>
      <c r="Q203" s="134">
        <v>0</v>
      </c>
      <c r="R203" s="134">
        <f>Q203*H203</f>
        <v>0</v>
      </c>
      <c r="S203" s="134">
        <v>0</v>
      </c>
      <c r="T203" s="135">
        <f>S203*H203</f>
        <v>0</v>
      </c>
      <c r="AR203" s="136" t="s">
        <v>278</v>
      </c>
      <c r="AT203" s="136" t="s">
        <v>118</v>
      </c>
      <c r="AU203" s="136" t="s">
        <v>82</v>
      </c>
      <c r="AY203" s="13" t="s">
        <v>115</v>
      </c>
      <c r="BE203" s="137">
        <f>IF(N203="základní",J203,0)</f>
        <v>0</v>
      </c>
      <c r="BF203" s="137">
        <f>IF(N203="snížená",J203,0)</f>
        <v>0</v>
      </c>
      <c r="BG203" s="137">
        <f>IF(N203="zákl. přenesená",J203,0)</f>
        <v>0</v>
      </c>
      <c r="BH203" s="137">
        <f>IF(N203="sníž. přenesená",J203,0)</f>
        <v>0</v>
      </c>
      <c r="BI203" s="137">
        <f>IF(N203="nulová",J203,0)</f>
        <v>0</v>
      </c>
      <c r="BJ203" s="13" t="s">
        <v>82</v>
      </c>
      <c r="BK203" s="137">
        <f>ROUND(I203*H203,2)</f>
        <v>0</v>
      </c>
      <c r="BL203" s="13" t="s">
        <v>278</v>
      </c>
      <c r="BM203" s="136" t="s">
        <v>299</v>
      </c>
    </row>
    <row r="204" spans="2:65" s="1" customFormat="1">
      <c r="B204" s="28"/>
      <c r="D204" s="138" t="s">
        <v>125</v>
      </c>
      <c r="F204" s="139" t="s">
        <v>300</v>
      </c>
      <c r="I204" s="140"/>
      <c r="L204" s="28"/>
      <c r="M204" s="141"/>
      <c r="T204" s="52"/>
      <c r="AT204" s="13" t="s">
        <v>125</v>
      </c>
      <c r="AU204" s="13" t="s">
        <v>82</v>
      </c>
    </row>
    <row r="205" spans="2:65" s="1" customFormat="1" ht="37.9" customHeight="1">
      <c r="B205" s="124"/>
      <c r="C205" s="125" t="s">
        <v>301</v>
      </c>
      <c r="D205" s="125" t="s">
        <v>118</v>
      </c>
      <c r="E205" s="126" t="s">
        <v>302</v>
      </c>
      <c r="F205" s="127" t="s">
        <v>303</v>
      </c>
      <c r="G205" s="128" t="s">
        <v>284</v>
      </c>
      <c r="H205" s="129">
        <v>1</v>
      </c>
      <c r="I205" s="130"/>
      <c r="J205" s="131">
        <f>ROUND(I205*H205,2)</f>
        <v>0</v>
      </c>
      <c r="K205" s="127" t="s">
        <v>122</v>
      </c>
      <c r="L205" s="28"/>
      <c r="M205" s="132" t="s">
        <v>1</v>
      </c>
      <c r="N205" s="133" t="s">
        <v>39</v>
      </c>
      <c r="P205" s="134">
        <f>O205*H205</f>
        <v>0</v>
      </c>
      <c r="Q205" s="134">
        <v>0</v>
      </c>
      <c r="R205" s="134">
        <f>Q205*H205</f>
        <v>0</v>
      </c>
      <c r="S205" s="134">
        <v>0</v>
      </c>
      <c r="T205" s="135">
        <f>S205*H205</f>
        <v>0</v>
      </c>
      <c r="AR205" s="136" t="s">
        <v>278</v>
      </c>
      <c r="AT205" s="136" t="s">
        <v>118</v>
      </c>
      <c r="AU205" s="136" t="s">
        <v>82</v>
      </c>
      <c r="AY205" s="13" t="s">
        <v>115</v>
      </c>
      <c r="BE205" s="137">
        <f>IF(N205="základní",J205,0)</f>
        <v>0</v>
      </c>
      <c r="BF205" s="137">
        <f>IF(N205="snížená",J205,0)</f>
        <v>0</v>
      </c>
      <c r="BG205" s="137">
        <f>IF(N205="zákl. přenesená",J205,0)</f>
        <v>0</v>
      </c>
      <c r="BH205" s="137">
        <f>IF(N205="sníž. přenesená",J205,0)</f>
        <v>0</v>
      </c>
      <c r="BI205" s="137">
        <f>IF(N205="nulová",J205,0)</f>
        <v>0</v>
      </c>
      <c r="BJ205" s="13" t="s">
        <v>82</v>
      </c>
      <c r="BK205" s="137">
        <f>ROUND(I205*H205,2)</f>
        <v>0</v>
      </c>
      <c r="BL205" s="13" t="s">
        <v>278</v>
      </c>
      <c r="BM205" s="136" t="s">
        <v>304</v>
      </c>
    </row>
    <row r="206" spans="2:65" s="1" customFormat="1">
      <c r="B206" s="28"/>
      <c r="D206" s="138" t="s">
        <v>125</v>
      </c>
      <c r="F206" s="139" t="s">
        <v>305</v>
      </c>
      <c r="I206" s="140"/>
      <c r="L206" s="28"/>
      <c r="M206" s="141"/>
      <c r="T206" s="52"/>
      <c r="AT206" s="13" t="s">
        <v>125</v>
      </c>
      <c r="AU206" s="13" t="s">
        <v>82</v>
      </c>
    </row>
    <row r="207" spans="2:65" s="1" customFormat="1" ht="24.2" customHeight="1">
      <c r="B207" s="124"/>
      <c r="C207" s="125" t="s">
        <v>306</v>
      </c>
      <c r="D207" s="125" t="s">
        <v>118</v>
      </c>
      <c r="E207" s="126" t="s">
        <v>307</v>
      </c>
      <c r="F207" s="127" t="s">
        <v>308</v>
      </c>
      <c r="G207" s="128" t="s">
        <v>284</v>
      </c>
      <c r="H207" s="129">
        <v>1</v>
      </c>
      <c r="I207" s="130"/>
      <c r="J207" s="131">
        <f>ROUND(I207*H207,2)</f>
        <v>0</v>
      </c>
      <c r="K207" s="127" t="s">
        <v>122</v>
      </c>
      <c r="L207" s="28"/>
      <c r="M207" s="132" t="s">
        <v>1</v>
      </c>
      <c r="N207" s="133" t="s">
        <v>39</v>
      </c>
      <c r="P207" s="134">
        <f>O207*H207</f>
        <v>0</v>
      </c>
      <c r="Q207" s="134">
        <v>0</v>
      </c>
      <c r="R207" s="134">
        <f>Q207*H207</f>
        <v>0</v>
      </c>
      <c r="S207" s="134">
        <v>0</v>
      </c>
      <c r="T207" s="135">
        <f>S207*H207</f>
        <v>0</v>
      </c>
      <c r="AR207" s="136" t="s">
        <v>278</v>
      </c>
      <c r="AT207" s="136" t="s">
        <v>118</v>
      </c>
      <c r="AU207" s="136" t="s">
        <v>82</v>
      </c>
      <c r="AY207" s="13" t="s">
        <v>115</v>
      </c>
      <c r="BE207" s="137">
        <f>IF(N207="základní",J207,0)</f>
        <v>0</v>
      </c>
      <c r="BF207" s="137">
        <f>IF(N207="snížená",J207,0)</f>
        <v>0</v>
      </c>
      <c r="BG207" s="137">
        <f>IF(N207="zákl. přenesená",J207,0)</f>
        <v>0</v>
      </c>
      <c r="BH207" s="137">
        <f>IF(N207="sníž. přenesená",J207,0)</f>
        <v>0</v>
      </c>
      <c r="BI207" s="137">
        <f>IF(N207="nulová",J207,0)</f>
        <v>0</v>
      </c>
      <c r="BJ207" s="13" t="s">
        <v>82</v>
      </c>
      <c r="BK207" s="137">
        <f>ROUND(I207*H207,2)</f>
        <v>0</v>
      </c>
      <c r="BL207" s="13" t="s">
        <v>278</v>
      </c>
      <c r="BM207" s="136" t="s">
        <v>309</v>
      </c>
    </row>
    <row r="208" spans="2:65" s="1" customFormat="1">
      <c r="B208" s="28"/>
      <c r="D208" s="138" t="s">
        <v>125</v>
      </c>
      <c r="F208" s="139" t="s">
        <v>308</v>
      </c>
      <c r="I208" s="140"/>
      <c r="L208" s="28"/>
      <c r="M208" s="141"/>
      <c r="T208" s="52"/>
      <c r="AT208" s="13" t="s">
        <v>125</v>
      </c>
      <c r="AU208" s="13" t="s">
        <v>82</v>
      </c>
    </row>
    <row r="209" spans="2:65" s="1" customFormat="1" ht="24.2" customHeight="1">
      <c r="B209" s="124"/>
      <c r="C209" s="125" t="s">
        <v>310</v>
      </c>
      <c r="D209" s="125" t="s">
        <v>118</v>
      </c>
      <c r="E209" s="126" t="s">
        <v>311</v>
      </c>
      <c r="F209" s="127" t="s">
        <v>312</v>
      </c>
      <c r="G209" s="128" t="s">
        <v>284</v>
      </c>
      <c r="H209" s="129">
        <v>1</v>
      </c>
      <c r="I209" s="130"/>
      <c r="J209" s="131">
        <f>ROUND(I209*H209,2)</f>
        <v>0</v>
      </c>
      <c r="K209" s="127" t="s">
        <v>1</v>
      </c>
      <c r="L209" s="28"/>
      <c r="M209" s="132" t="s">
        <v>1</v>
      </c>
      <c r="N209" s="133" t="s">
        <v>39</v>
      </c>
      <c r="P209" s="134">
        <f>O209*H209</f>
        <v>0</v>
      </c>
      <c r="Q209" s="134">
        <v>0</v>
      </c>
      <c r="R209" s="134">
        <f>Q209*H209</f>
        <v>0</v>
      </c>
      <c r="S209" s="134">
        <v>0</v>
      </c>
      <c r="T209" s="135">
        <f>S209*H209</f>
        <v>0</v>
      </c>
      <c r="AR209" s="136" t="s">
        <v>278</v>
      </c>
      <c r="AT209" s="136" t="s">
        <v>118</v>
      </c>
      <c r="AU209" s="136" t="s">
        <v>82</v>
      </c>
      <c r="AY209" s="13" t="s">
        <v>115</v>
      </c>
      <c r="BE209" s="137">
        <f>IF(N209="základní",J209,0)</f>
        <v>0</v>
      </c>
      <c r="BF209" s="137">
        <f>IF(N209="snížená",J209,0)</f>
        <v>0</v>
      </c>
      <c r="BG209" s="137">
        <f>IF(N209="zákl. přenesená",J209,0)</f>
        <v>0</v>
      </c>
      <c r="BH209" s="137">
        <f>IF(N209="sníž. přenesená",J209,0)</f>
        <v>0</v>
      </c>
      <c r="BI209" s="137">
        <f>IF(N209="nulová",J209,0)</f>
        <v>0</v>
      </c>
      <c r="BJ209" s="13" t="s">
        <v>82</v>
      </c>
      <c r="BK209" s="137">
        <f>ROUND(I209*H209,2)</f>
        <v>0</v>
      </c>
      <c r="BL209" s="13" t="s">
        <v>278</v>
      </c>
      <c r="BM209" s="136" t="s">
        <v>313</v>
      </c>
    </row>
    <row r="210" spans="2:65" s="1" customFormat="1">
      <c r="B210" s="28"/>
      <c r="D210" s="138" t="s">
        <v>125</v>
      </c>
      <c r="F210" s="139" t="s">
        <v>314</v>
      </c>
      <c r="I210" s="140"/>
      <c r="L210" s="28"/>
      <c r="M210" s="141"/>
      <c r="T210" s="52"/>
      <c r="AT210" s="13" t="s">
        <v>125</v>
      </c>
      <c r="AU210" s="13" t="s">
        <v>82</v>
      </c>
    </row>
    <row r="211" spans="2:65" s="1" customFormat="1" ht="16.5" customHeight="1">
      <c r="B211" s="124"/>
      <c r="C211" s="125" t="s">
        <v>315</v>
      </c>
      <c r="D211" s="125" t="s">
        <v>118</v>
      </c>
      <c r="E211" s="126" t="s">
        <v>316</v>
      </c>
      <c r="F211" s="127" t="s">
        <v>317</v>
      </c>
      <c r="G211" s="128" t="s">
        <v>138</v>
      </c>
      <c r="H211" s="129">
        <v>10000</v>
      </c>
      <c r="I211" s="130"/>
      <c r="J211" s="131">
        <f>ROUND(I211*H211,2)</f>
        <v>0</v>
      </c>
      <c r="K211" s="127" t="s">
        <v>122</v>
      </c>
      <c r="L211" s="28"/>
      <c r="M211" s="132" t="s">
        <v>1</v>
      </c>
      <c r="N211" s="133" t="s">
        <v>39</v>
      </c>
      <c r="P211" s="134">
        <f>O211*H211</f>
        <v>0</v>
      </c>
      <c r="Q211" s="134">
        <v>0</v>
      </c>
      <c r="R211" s="134">
        <f>Q211*H211</f>
        <v>0</v>
      </c>
      <c r="S211" s="134">
        <v>0</v>
      </c>
      <c r="T211" s="135">
        <f>S211*H211</f>
        <v>0</v>
      </c>
      <c r="AR211" s="136" t="s">
        <v>123</v>
      </c>
      <c r="AT211" s="136" t="s">
        <v>118</v>
      </c>
      <c r="AU211" s="136" t="s">
        <v>82</v>
      </c>
      <c r="AY211" s="13" t="s">
        <v>115</v>
      </c>
      <c r="BE211" s="137">
        <f>IF(N211="základní",J211,0)</f>
        <v>0</v>
      </c>
      <c r="BF211" s="137">
        <f>IF(N211="snížená",J211,0)</f>
        <v>0</v>
      </c>
      <c r="BG211" s="137">
        <f>IF(N211="zákl. přenesená",J211,0)</f>
        <v>0</v>
      </c>
      <c r="BH211" s="137">
        <f>IF(N211="sníž. přenesená",J211,0)</f>
        <v>0</v>
      </c>
      <c r="BI211" s="137">
        <f>IF(N211="nulová",J211,0)</f>
        <v>0</v>
      </c>
      <c r="BJ211" s="13" t="s">
        <v>82</v>
      </c>
      <c r="BK211" s="137">
        <f>ROUND(I211*H211,2)</f>
        <v>0</v>
      </c>
      <c r="BL211" s="13" t="s">
        <v>123</v>
      </c>
      <c r="BM211" s="136" t="s">
        <v>318</v>
      </c>
    </row>
    <row r="212" spans="2:65" s="1" customFormat="1">
      <c r="B212" s="28"/>
      <c r="D212" s="138" t="s">
        <v>125</v>
      </c>
      <c r="F212" s="139" t="s">
        <v>319</v>
      </c>
      <c r="I212" s="140"/>
      <c r="L212" s="28"/>
      <c r="M212" s="142"/>
      <c r="N212" s="143"/>
      <c r="O212" s="143"/>
      <c r="P212" s="143"/>
      <c r="Q212" s="143"/>
      <c r="R212" s="143"/>
      <c r="S212" s="143"/>
      <c r="T212" s="144"/>
      <c r="AT212" s="13" t="s">
        <v>125</v>
      </c>
      <c r="AU212" s="13" t="s">
        <v>82</v>
      </c>
    </row>
    <row r="213" spans="2:65" s="1" customFormat="1" ht="6.95" customHeight="1">
      <c r="B213" s="40"/>
      <c r="C213" s="41"/>
      <c r="D213" s="41"/>
      <c r="E213" s="41"/>
      <c r="F213" s="41"/>
      <c r="G213" s="41"/>
      <c r="H213" s="41"/>
      <c r="I213" s="41"/>
      <c r="J213" s="41"/>
      <c r="K213" s="41"/>
      <c r="L213" s="28"/>
    </row>
  </sheetData>
  <autoFilter ref="C122:K212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Krycí list rozpočtu</vt:lpstr>
      <vt:lpstr>II-121 Sedlec průtah neoceněný</vt:lpstr>
      <vt:lpstr>'II-121 Sedlec průtah neoceněný'!Názvy_tisku</vt:lpstr>
      <vt:lpstr>'Rekapitulace stavby'!Názvy_tisku</vt:lpstr>
      <vt:lpstr>'II-121 Sedlec průtah neoceněný'!Oblast_tisku</vt:lpstr>
      <vt:lpstr>'Krycí list rozpočtu'!Oblast_tisku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Pirklová Eva</dc:creator>
  <cp:lastModifiedBy>Jiří Brzoň</cp:lastModifiedBy>
  <dcterms:created xsi:type="dcterms:W3CDTF">2023-12-06T11:51:44Z</dcterms:created>
  <dcterms:modified xsi:type="dcterms:W3CDTF">2024-01-19T07:53:38Z</dcterms:modified>
</cp:coreProperties>
</file>