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bookViews>
    <workbookView xWindow="65416" yWindow="65416" windowWidth="29040" windowHeight="15840" tabRatio="685" activeTab="3"/>
  </bookViews>
  <sheets>
    <sheet name="Rekapitulace stavby" sheetId="1" r:id="rId1"/>
    <sheet name="01 - Vstupní budova Muzea..." sheetId="2" r:id="rId2"/>
    <sheet name="02 - Profese" sheetId="3" r:id="rId3"/>
    <sheet name="03 - Venkovní objekty" sheetId="4" r:id="rId4"/>
    <sheet name="05 - Náklady spojené s um..." sheetId="5" r:id="rId5"/>
    <sheet name="ZTI Stavba" sheetId="6" r:id="rId6"/>
    <sheet name="Rozpočet Pol" sheetId="7" r:id="rId7"/>
    <sheet name="ÚT" sheetId="8" r:id="rId8"/>
    <sheet name="Silnoproud" sheetId="9" r:id="rId9"/>
    <sheet name="Slaboproud" sheetId="10" r:id="rId10"/>
    <sheet name="Hromosvod" sheetId="11" r:id="rId11"/>
    <sheet name="VZT rekapitulace cen" sheetId="12" r:id="rId12"/>
    <sheet name="specifikace" sheetId="13" r:id="rId13"/>
  </sheets>
  <definedNames>
    <definedName name="_" localSheetId="10">#REF!</definedName>
    <definedName name="_" localSheetId="8">#REF!</definedName>
    <definedName name="_" localSheetId="7">#REF!</definedName>
    <definedName name="_">#REF!</definedName>
    <definedName name="_xlnm._FilterDatabase" localSheetId="1" hidden="1">'01 - Vstupní budova Muzea...'!$C$146:$K$989</definedName>
    <definedName name="_xlnm._FilterDatabase" localSheetId="2" hidden="1">'02 - Profese'!$C$122:$K$137</definedName>
    <definedName name="_xlnm._FilterDatabase" localSheetId="3" hidden="1">'03 - Venkovní objekty'!$C$128:$K$272</definedName>
    <definedName name="_xlnm._FilterDatabase" localSheetId="4" hidden="1">'05 - Náklady spojené s um...'!$C$120:$K$135</definedName>
    <definedName name="CelkemDPHVypocet" localSheetId="5">'ZTI Stavba'!$H$40</definedName>
    <definedName name="Cena" localSheetId="10">#REF!</definedName>
    <definedName name="Cena" localSheetId="8">#REF!</definedName>
    <definedName name="Cena" localSheetId="9">#REF!</definedName>
    <definedName name="Cena" localSheetId="7">#REF!</definedName>
    <definedName name="Cena">#REF!</definedName>
    <definedName name="Cena1" localSheetId="10">#REF!</definedName>
    <definedName name="Cena1" localSheetId="8">#REF!</definedName>
    <definedName name="Cena1" localSheetId="9">#REF!</definedName>
    <definedName name="Cena1" localSheetId="7">#REF!</definedName>
    <definedName name="Cena1">#REF!</definedName>
    <definedName name="Cena2" localSheetId="10">#REF!</definedName>
    <definedName name="Cena2" localSheetId="8">#REF!</definedName>
    <definedName name="Cena2" localSheetId="9">#REF!</definedName>
    <definedName name="Cena2" localSheetId="7">#REF!</definedName>
    <definedName name="Cena2">#REF!</definedName>
    <definedName name="Cena3" localSheetId="10">#REF!</definedName>
    <definedName name="Cena3" localSheetId="8">#REF!</definedName>
    <definedName name="Cena3" localSheetId="9">#REF!</definedName>
    <definedName name="Cena3" localSheetId="7">#REF!</definedName>
    <definedName name="Cena3">#REF!</definedName>
    <definedName name="Cena4" localSheetId="10">#REF!</definedName>
    <definedName name="Cena4" localSheetId="8">#REF!</definedName>
    <definedName name="Cena4" localSheetId="9">#REF!</definedName>
    <definedName name="Cena4" localSheetId="7">#REF!</definedName>
    <definedName name="Cena4">#REF!</definedName>
    <definedName name="Cena5" localSheetId="10">#REF!</definedName>
    <definedName name="Cena5" localSheetId="8">#REF!</definedName>
    <definedName name="Cena5" localSheetId="9">#REF!</definedName>
    <definedName name="Cena5" localSheetId="7">#REF!</definedName>
    <definedName name="Cena5">#REF!</definedName>
    <definedName name="Cena6" localSheetId="10">#REF!</definedName>
    <definedName name="Cena6" localSheetId="8">#REF!</definedName>
    <definedName name="Cena6" localSheetId="9">#REF!</definedName>
    <definedName name="Cena6" localSheetId="7">#REF!</definedName>
    <definedName name="Cena6">#REF!</definedName>
    <definedName name="Cena7" localSheetId="10">#REF!</definedName>
    <definedName name="Cena7" localSheetId="8">#REF!</definedName>
    <definedName name="Cena7" localSheetId="9">#REF!</definedName>
    <definedName name="Cena7" localSheetId="7">#REF!</definedName>
    <definedName name="Cena7">#REF!</definedName>
    <definedName name="Cena8" localSheetId="10">#REF!</definedName>
    <definedName name="Cena8" localSheetId="8">#REF!</definedName>
    <definedName name="Cena8" localSheetId="9">#REF!</definedName>
    <definedName name="Cena8" localSheetId="7">#REF!</definedName>
    <definedName name="Cena8">#REF!</definedName>
    <definedName name="CenaCelkem">#REF!</definedName>
    <definedName name="CenaCelkemBezDPH">#REF!</definedName>
    <definedName name="CenaCelkemVypocet" localSheetId="5">'ZTI Stavba'!$I$40</definedName>
    <definedName name="cisloobjektu">#REF!</definedName>
    <definedName name="CisloRozpoctu">#REF!</definedName>
    <definedName name="CisloStavby" localSheetId="5">'ZTI Stavba'!$C$2</definedName>
    <definedName name="cislostavby">#REF!</definedName>
    <definedName name="CisloStavebnihoRozpoctu">#REF!</definedName>
    <definedName name="dadresa">#REF!</definedName>
    <definedName name="Datum" localSheetId="8">#REF!</definedName>
    <definedName name="Datum" localSheetId="9">#REF!</definedName>
    <definedName name="Datum">#REF!</definedName>
    <definedName name="DIČ" localSheetId="5">'ZTI Stavba'!$I$12</definedName>
    <definedName name="Dispečink" localSheetId="8">#REF!</definedName>
    <definedName name="Dispečink" localSheetId="9">#REF!</definedName>
    <definedName name="Dispečink">#REF!</definedName>
    <definedName name="dmisto">#REF!</definedName>
    <definedName name="DPHSni">#REF!</definedName>
    <definedName name="DPHZakl">#REF!</definedName>
    <definedName name="dpsc" localSheetId="5">'ZTI Stavba'!$C$13</definedName>
    <definedName name="Excel_BuiltIn_Print_Titles" localSheetId="10">#REF!</definedName>
    <definedName name="Excel_BuiltIn_Print_Titles" localSheetId="8">#REF!</definedName>
    <definedName name="Excel_BuiltIn_Print_Titles" localSheetId="7">#REF!</definedName>
    <definedName name="Excel_BuiltIn_Print_Titles">#REF!</definedName>
    <definedName name="Hlavička" localSheetId="8">#REF!</definedName>
    <definedName name="Hlavička" localSheetId="9">#REF!</definedName>
    <definedName name="Hlavička">#REF!</definedName>
    <definedName name="IČO" localSheetId="5">'ZTI Stavba'!$I$11</definedName>
    <definedName name="Kod" localSheetId="10">#REF!</definedName>
    <definedName name="Kod" localSheetId="8">#REF!</definedName>
    <definedName name="Kod" localSheetId="9">#REF!</definedName>
    <definedName name="Kod" localSheetId="7">#REF!</definedName>
    <definedName name="Kod">#REF!</definedName>
    <definedName name="Mena">#REF!</definedName>
    <definedName name="MistoStavby">#REF!</definedName>
    <definedName name="nazevobjektu">#REF!</definedName>
    <definedName name="NazevRozpoctu">#REF!</definedName>
    <definedName name="NazevStavby" localSheetId="5">'ZTI Stavba'!$D$2</definedName>
    <definedName name="nazevstavby">#REF!</definedName>
    <definedName name="NazevStavebnihoRozpoctu">#REF!</definedName>
    <definedName name="oadresa">#REF!</definedName>
    <definedName name="Objednatel" localSheetId="5">'ZTI Stavba'!$D$5</definedName>
    <definedName name="Objekt" localSheetId="5">'ZTI Stavba'!$B$38</definedName>
    <definedName name="_xlnm.Print_Area" localSheetId="1">'01 - Vstupní budova Muzea...'!$C$4:$J$76,'01 - Vstupní budova Muzea...'!$C$82:$J$128,'01 - Vstupní budova Muzea...'!$C$134:$J$989</definedName>
    <definedName name="_xlnm.Print_Area" localSheetId="2">'02 - Profese'!$C$4:$J$76,'02 - Profese'!$C$82:$J$104,'02 - Profese'!$C$110:$J$137</definedName>
    <definedName name="_xlnm.Print_Area" localSheetId="3">'03 - Venkovní objekty'!$C$4:$J$76,'03 - Venkovní objekty'!$C$82:$J$110,'03 - Venkovní objekty'!$C$116:$J$272</definedName>
    <definedName name="_xlnm.Print_Area" localSheetId="4">'05 - Náklady spojené s um...'!$C$4:$J$76,'05 - Náklady spojené s um...'!$C$82:$J$102,'05 - Náklady spojené s um...'!$C$108:$J$135</definedName>
    <definedName name="_xlnm.Print_Area" localSheetId="10">'Hromosvod'!$A$1:$K$31</definedName>
    <definedName name="_xlnm.Print_Area" localSheetId="0">'Rekapitulace stavby'!$D$4:$AO$76,'Rekapitulace stavby'!$C$82:$AQ$99</definedName>
    <definedName name="_xlnm.Print_Area" localSheetId="6">'Rozpočet Pol'!$A$1:$U$183</definedName>
    <definedName name="_xlnm.Print_Area" localSheetId="9">'Slaboproud'!$A$1:$K$81</definedName>
    <definedName name="_xlnm.Print_Area" localSheetId="5">'ZTI Stavba'!$A$1:$J$58</definedName>
    <definedName name="odic" localSheetId="5">'ZTI Stavba'!$I$6</definedName>
    <definedName name="oico" localSheetId="5">'ZTI Stavba'!$I$5</definedName>
    <definedName name="okno" localSheetId="10">#REF!</definedName>
    <definedName name="okno" localSheetId="8">#REF!</definedName>
    <definedName name="okno" localSheetId="9">#REF!</definedName>
    <definedName name="okno" localSheetId="7">#REF!</definedName>
    <definedName name="okno">#REF!</definedName>
    <definedName name="omisto" localSheetId="5">'ZTI Stavba'!$D$7</definedName>
    <definedName name="onazev" localSheetId="5">'ZTI Stavba'!$D$6</definedName>
    <definedName name="opsc" localSheetId="5">'ZTI Stavba'!$C$7</definedName>
    <definedName name="padresa">#REF!</definedName>
    <definedName name="pdic">#REF!</definedName>
    <definedName name="pico">#REF!</definedName>
    <definedName name="pmisto">#REF!</definedName>
    <definedName name="PocetMJ" localSheetId="10">#REF!</definedName>
    <definedName name="PocetMJ" localSheetId="8">#REF!</definedName>
    <definedName name="PocetMJ" localSheetId="7">#REF!</definedName>
    <definedName name="PocetMJ">#REF!</definedName>
    <definedName name="PoptavkaID">#REF!</definedName>
    <definedName name="pPSC">#REF!</definedName>
    <definedName name="PrintAreaOri" localSheetId="10">#REF!</definedName>
    <definedName name="PrintAreaOri" localSheetId="8">#REF!</definedName>
    <definedName name="PrintAreaOri" localSheetId="7">#REF!</definedName>
    <definedName name="PrintAreaOri">#REF!</definedName>
    <definedName name="Projektant">#REF!</definedName>
    <definedName name="Přehled" localSheetId="10">#REF!</definedName>
    <definedName name="Přehled" localSheetId="8">#REF!</definedName>
    <definedName name="Přehled" localSheetId="9">#REF!</definedName>
    <definedName name="Přehled" localSheetId="7">#REF!</definedName>
    <definedName name="Přehled">#REF!</definedName>
    <definedName name="Rok_nabídky" localSheetId="10">#REF!</definedName>
    <definedName name="Rok_nabídky" localSheetId="8">#REF!</definedName>
    <definedName name="Rok_nabídky" localSheetId="9">#REF!</definedName>
    <definedName name="Rok_nabídky" localSheetId="7">#REF!</definedName>
    <definedName name="Rok_nabídky">#REF!</definedName>
    <definedName name="SazbaDPH1" localSheetId="5">'ZTI Stavba'!$E$23</definedName>
    <definedName name="SazbaDPH1">#REF!</definedName>
    <definedName name="SazbaDPH2" localSheetId="5">'ZTI Stavba'!$E$25</definedName>
    <definedName name="SazbaDPH2">#REF!</definedName>
    <definedName name="SloupecCC" localSheetId="10">#REF!</definedName>
    <definedName name="SloupecCC" localSheetId="8">#REF!</definedName>
    <definedName name="SloupecCC" localSheetId="7">#REF!</definedName>
    <definedName name="SloupecCC">#REF!</definedName>
    <definedName name="SloupecCisloPol" localSheetId="10">#REF!</definedName>
    <definedName name="SloupecCisloPol" localSheetId="8">#REF!</definedName>
    <definedName name="SloupecCisloPol" localSheetId="7">#REF!</definedName>
    <definedName name="SloupecCisloPol">#REF!</definedName>
    <definedName name="SloupecJC" localSheetId="10">#REF!</definedName>
    <definedName name="SloupecJC" localSheetId="8">#REF!</definedName>
    <definedName name="SloupecJC" localSheetId="7">#REF!</definedName>
    <definedName name="SloupecJC">#REF!</definedName>
    <definedName name="SloupecMJ" localSheetId="10">#REF!</definedName>
    <definedName name="SloupecMJ" localSheetId="8">#REF!</definedName>
    <definedName name="SloupecMJ" localSheetId="7">#REF!</definedName>
    <definedName name="SloupecMJ">#REF!</definedName>
    <definedName name="SloupecMnozstvi" localSheetId="10">#REF!</definedName>
    <definedName name="SloupecMnozstvi" localSheetId="8">#REF!</definedName>
    <definedName name="SloupecMnozstvi" localSheetId="7">#REF!</definedName>
    <definedName name="SloupecMnozstvi">#REF!</definedName>
    <definedName name="SloupecNazPol" localSheetId="10">#REF!</definedName>
    <definedName name="SloupecNazPol" localSheetId="8">#REF!</definedName>
    <definedName name="SloupecNazPol" localSheetId="7">#REF!</definedName>
    <definedName name="SloupecNazPol">#REF!</definedName>
    <definedName name="SloupecPC" localSheetId="10">#REF!</definedName>
    <definedName name="SloupecPC" localSheetId="8">#REF!</definedName>
    <definedName name="SloupecPC" localSheetId="7">#REF!</definedName>
    <definedName name="SloupecPC">#REF!</definedName>
    <definedName name="Specifikace" localSheetId="10">#REF!</definedName>
    <definedName name="Specifikace" localSheetId="8">#REF!</definedName>
    <definedName name="Specifikace" localSheetId="9">#REF!</definedName>
    <definedName name="Specifikace" localSheetId="7">#REF!</definedName>
    <definedName name="Specifikace">#REF!</definedName>
    <definedName name="Typ">#REF!,#REF!</definedName>
    <definedName name="Vypracoval">#REF!</definedName>
    <definedName name="Z_B7E7C763_C459_487D_8ABA_5CFDDFBD5A84_.wvu.Cols" localSheetId="5" hidden="1">'ZTI Stavba'!$A:$A</definedName>
    <definedName name="Z_B7E7C763_C459_487D_8ABA_5CFDDFBD5A84_.wvu.PrintArea" localSheetId="5" hidden="1">'ZTI Stavba'!$B$1:$J$36</definedName>
    <definedName name="ZakladDPHSni">#REF!</definedName>
    <definedName name="ZakladDPHSniVypocet" localSheetId="5">'ZTI Stavba'!$F$40</definedName>
    <definedName name="ZakladDPHZakl">#REF!</definedName>
    <definedName name="ZakladDPHZaklVypocet" localSheetId="5">'ZTI Stavba'!$G$40</definedName>
    <definedName name="Zaokrouhleni">#REF!</definedName>
    <definedName name="Zhotovitel">#REF!</definedName>
    <definedName name="_xlnm.Print_Titles" localSheetId="0">'Rekapitulace stavby'!$92:$92</definedName>
    <definedName name="_xlnm.Print_Titles" localSheetId="1">'01 - Vstupní budova Muzea...'!$146:$146</definedName>
    <definedName name="_xlnm.Print_Titles" localSheetId="2">'02 - Profese'!$122:$122</definedName>
    <definedName name="_xlnm.Print_Titles" localSheetId="3">'03 - Venkovní objekty'!$128:$128</definedName>
    <definedName name="_xlnm.Print_Titles" localSheetId="4">'05 - Náklady spojené s um...'!$120:$120</definedName>
    <definedName name="_xlnm.Print_Titles" localSheetId="9">'Slaboproud'!$6:$8</definedName>
    <definedName name="_xlnm.Print_Titles" localSheetId="10">'Hromosvod'!$6:$8</definedName>
  </definedNames>
  <calcPr calcId="191029"/>
  <extLst/>
</workbook>
</file>

<file path=xl/comments6.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<sst xmlns="http://schemas.openxmlformats.org/spreadsheetml/2006/main" count="13531" uniqueCount="2989">
  <si>
    <t>Export Komplet</t>
  </si>
  <si>
    <t/>
  </si>
  <si>
    <t>2.0</t>
  </si>
  <si>
    <t>ZAMOK</t>
  </si>
  <si>
    <t>False</t>
  </si>
  <si>
    <t>{0bb96510-4212-4cfa-9d33-b3a07d39ecea}</t>
  </si>
  <si>
    <t>0,01</t>
  </si>
  <si>
    <t>21</t>
  </si>
  <si>
    <t>15</t>
  </si>
  <si>
    <t>REKAPITULACE STAVBY</t>
  </si>
  <si>
    <t>v ---  níže se nacházejí doplnkové a pomocné údaje k sestavám  --- v</t>
  </si>
  <si>
    <t>Návod na vyplnění</t>
  </si>
  <si>
    <t>0,001</t>
  </si>
  <si>
    <t>Kód:</t>
  </si>
  <si>
    <t>Kourim-vstup-1-2024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</si>
  <si>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</si>
  <si>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</si>
  <si>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Vstupní budova Muzea lidových staveb v Kouřimi</t>
  </si>
  <si>
    <t>KSO:</t>
  </si>
  <si>
    <t>CC-CZ:</t>
  </si>
  <si>
    <t>Místo:</t>
  </si>
  <si>
    <t>Kouřim</t>
  </si>
  <si>
    <t>Datum:</t>
  </si>
  <si>
    <t>4. 1. 2024</t>
  </si>
  <si>
    <t>Zadavatel:</t>
  </si>
  <si>
    <t>IČ:</t>
  </si>
  <si>
    <t>Regionální muzeum v Kouřimi</t>
  </si>
  <si>
    <t>DIČ:</t>
  </si>
  <si>
    <t>Uchazeč:</t>
  </si>
  <si>
    <t>Vyplň údaj</t>
  </si>
  <si>
    <t>Projektant:</t>
  </si>
  <si>
    <t>IHARCH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</si>
  <si>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</si>
  <si>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</si>
  <si>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</si>
  <si>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</si>
  <si>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</si>
  <si>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</si>
  <si>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</si>
  <si>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</si>
  <si>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</si>
  <si>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</si>
  <si>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</si>
  <si>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</si>
  <si>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</si>
  <si>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</si>
  <si>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</si>
  <si>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</si>
  <si>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</si>
  <si>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</si>
  <si>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</si>
  <si>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</si>
  <si>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</si>
  <si>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</si>
  <si>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</si>
  <si>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</si>
  <si>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</si>
  <si>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</si>
  <si>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</si>
  <si>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</si>
  <si>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</si>
  <si>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</si>
  <si>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</si>
  <si>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</si>
  <si>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</si>
  <si>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</si>
  <si>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</si>
  <si>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</si>
  <si>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</si>
  <si>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</si>
  <si>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</si>
  <si>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</si>
  <si>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</si>
  <si>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</si>
  <si>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</si>
  <si>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</si>
  <si>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</si>
  <si>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</si>
  <si>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</si>
  <si>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</si>
  <si>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</si>
  <si>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</si>
  <si>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t>
  </si>
  <si>
    <t>1</t>
  </si>
  <si>
    <t>{414b24f3-8cf7-46f0-bdd5-42a400077b38}</t>
  </si>
  <si>
    <t>2</t>
  </si>
  <si>
    <t>02</t>
  </si>
  <si>
    <t>Profese</t>
  </si>
  <si>
    <t>{9afbf0e0-75dc-4641-ab6e-4aeb0ea4e58b}</t>
  </si>
  <si>
    <t>03</t>
  </si>
  <si>
    <t>Venkovní objekty</t>
  </si>
  <si>
    <t>{9b73ee1c-73e3-41a7-94e9-b60851d34e92}</t>
  </si>
  <si>
    <t>05</t>
  </si>
  <si>
    <t>Náklady spojené s umístěním stavby</t>
  </si>
  <si>
    <t>{1fad2b8e-cbb1-468f-9129-3fbbd7dc0b1d}</t>
  </si>
  <si>
    <t>KRYCÍ LIST SOUPISU PRACÍ</t>
  </si>
  <si>
    <t>Objekt:</t>
  </si>
  <si>
    <t>01 - Vstupní budova Muzea lidových staveb v Kouřimi</t>
  </si>
  <si>
    <t>Ing.P.Čoudek</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</si>
  <si>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</si>
  <si>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</si>
  <si>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</si>
  <si>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</si>
  <si>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</si>
  <si>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</si>
  <si>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</si>
  <si>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</si>
  <si>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</si>
  <si>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</si>
  <si>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</si>
  <si>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</si>
  <si>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</si>
  <si>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</si>
  <si>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</si>
  <si>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</si>
  <si>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</si>
  <si>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</si>
  <si>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</si>
  <si>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725 - Zdravotechnika - zařizovací předměty</t>
  </si>
  <si>
    <t xml:space="preserve">    742 - Elektroinstalace - slaboproud</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</si>
  <si>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</si>
  <si>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</si>
  <si>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</si>
  <si>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</si>
  <si>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</si>
  <si>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</si>
  <si>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</si>
  <si>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</si>
  <si>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</si>
  <si>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</si>
  <si>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</si>
  <si>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</si>
  <si>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</si>
  <si>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M - M</t>
  </si>
  <si>
    <t xml:space="preserve">    43-M - Montáž ocelových konstrukcí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</si>
  <si>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</si>
  <si>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</si>
  <si>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</si>
  <si>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</si>
  <si>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</si>
  <si>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</si>
  <si>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</si>
  <si>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</si>
  <si>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</si>
  <si>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</si>
  <si>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</si>
  <si>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</si>
  <si>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</si>
  <si>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</si>
  <si>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</si>
  <si>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</si>
  <si>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</si>
  <si>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</si>
  <si>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121151115</t>
  </si>
  <si>
    <t>Sejmutí ornice plochy do 500 m2 tl vrstvy přes 250 do 300 mm strojně</t>
  </si>
  <si>
    <t>m2</t>
  </si>
  <si>
    <t>4</t>
  </si>
  <si>
    <t>-1609023289</t>
  </si>
  <si>
    <t>VV</t>
  </si>
  <si>
    <t>9,5*18</t>
  </si>
  <si>
    <t>"přístřešek " 8,5*3,9</t>
  </si>
  <si>
    <t>"plocha nádvoří" 450 "m2"-(9,5*18)</t>
  </si>
  <si>
    <t>Součet</t>
  </si>
  <si>
    <t>122251102</t>
  </si>
  <si>
    <t>*Odkopávky a prokopávky nezapažené v hornině třídy těžitelnosti I skupiny 3 objem do 50 m3 strojně</t>
  </si>
  <si>
    <t>m3</t>
  </si>
  <si>
    <t>-10665128</t>
  </si>
  <si>
    <t>"plocha nádvoří"( 450 "m2"-(9,5*18))*0,1</t>
  </si>
  <si>
    <t>3</t>
  </si>
  <si>
    <t>131251105</t>
  </si>
  <si>
    <t>Hloubení jam nezapažených v hornině třídy těžitelnosti I skupiny 3 objemu do 1000 m3 strojně</t>
  </si>
  <si>
    <t>-1651200551</t>
  </si>
  <si>
    <t>32,5 "m2 řez"*9,5</t>
  </si>
  <si>
    <t>"pod přístřeškem" 32,5 "m2 řez" *8,3</t>
  </si>
  <si>
    <t>132251103</t>
  </si>
  <si>
    <t>Hloubení rýh nezapažených  š do 800 mm v hornině třídy těžitelnosti I, skupiny 3 objem do 100 m3 strojně</t>
  </si>
  <si>
    <t>-551455464</t>
  </si>
  <si>
    <t>"základové pásy"</t>
  </si>
  <si>
    <t>((14,3*0,6*2+14,3*0,8)+(8,6*0,6*3+8,6*0,8+8,5*0,9)+(1,3+1,5+1,2)*0,8)*(1,2-0,3)</t>
  </si>
  <si>
    <t>"plot T4"(5,7+0,5+26,6)*0,3*1</t>
  </si>
  <si>
    <t>"zeď u pojezdové brány" ((4,935+4,973)/2+0,4)*0,3*1</t>
  </si>
  <si>
    <t>"nástěnka" 2,286*0,3*1</t>
  </si>
  <si>
    <t>5</t>
  </si>
  <si>
    <t>162251102</t>
  </si>
  <si>
    <t>Vodorovné přemístění přes 20 do 50 m výkopku/sypaniny z horniny třídy těžitelnosti I skupiny 1 až 3</t>
  </si>
  <si>
    <t>-568299527</t>
  </si>
  <si>
    <t>"zemina na meziskládce pro další použití  a zpět" (87,17+6,616)*2</t>
  </si>
  <si>
    <t>6</t>
  </si>
  <si>
    <t>162751117</t>
  </si>
  <si>
    <t>Vodorovné přemístění přes 9 000 do 10000 m výkopku/sypaniny z horniny třídy těžitelnosti I skupiny 1 až 3</t>
  </si>
  <si>
    <t>-1675065220</t>
  </si>
  <si>
    <t>27,9+606,4+67,761-87,17-6,616</t>
  </si>
  <si>
    <t>7</t>
  </si>
  <si>
    <t>167151111</t>
  </si>
  <si>
    <t>Nakládání výkopku z hornin třídy těžitelnosti I skupiny 1 až 3 přes 100 m3</t>
  </si>
  <si>
    <t>2131238229</t>
  </si>
  <si>
    <t>144,945+87,17+6,616</t>
  </si>
  <si>
    <t>8</t>
  </si>
  <si>
    <t>171151101R</t>
  </si>
  <si>
    <t>*Hutnění zeminy po odkopávkách</t>
  </si>
  <si>
    <t>-1910155779</t>
  </si>
  <si>
    <t>450 "m2"-(9,5*18)</t>
  </si>
  <si>
    <t>9</t>
  </si>
  <si>
    <t>171201221</t>
  </si>
  <si>
    <t>Poplatek za uložení na skládce (skládkovné) zeminy a kamení kód odpadu 17 05 04</t>
  </si>
  <si>
    <t>t</t>
  </si>
  <si>
    <t>-684663224</t>
  </si>
  <si>
    <t>608,275*1,8</t>
  </si>
  <si>
    <t>10</t>
  </si>
  <si>
    <t>171251101</t>
  </si>
  <si>
    <t>Uložení sypaniny do násypů nezhutněných strojně</t>
  </si>
  <si>
    <t>476419706</t>
  </si>
  <si>
    <t>"na skládku" 608,275</t>
  </si>
  <si>
    <t>"na meziskládku" 93,786</t>
  </si>
  <si>
    <t>11</t>
  </si>
  <si>
    <t>174111102</t>
  </si>
  <si>
    <t>Zásyp v uzavřených prostorech sypaninou se zhutněním ručně</t>
  </si>
  <si>
    <t>1302507590</t>
  </si>
  <si>
    <t>"P05 m.0.14"10,1*(0,9-0,245)</t>
  </si>
  <si>
    <t>12</t>
  </si>
  <si>
    <t>174111109</t>
  </si>
  <si>
    <t>Příplatek k zásypu za ruční prohození sypaniny sítem</t>
  </si>
  <si>
    <t>-1939123480</t>
  </si>
  <si>
    <t>13</t>
  </si>
  <si>
    <t>175151201</t>
  </si>
  <si>
    <t>Obsypání objektu nad přilehlým původním terénem sypaninou bez prohození, uloženou do 3 m strojně</t>
  </si>
  <si>
    <t>694913774</t>
  </si>
  <si>
    <t>"řez jih" 3,5 "m2"*17</t>
  </si>
  <si>
    <t>"řez severovýchod" 3,5 "m2"*6,9</t>
  </si>
  <si>
    <t>"přístřešek pro popelnice" 0,8"m2"*4,4</t>
  </si>
  <si>
    <t>Zakládání</t>
  </si>
  <si>
    <t>14</t>
  </si>
  <si>
    <t>212572121</t>
  </si>
  <si>
    <t>Lože pro trativody z kameniva drobného těženého</t>
  </si>
  <si>
    <t>1090256214</t>
  </si>
  <si>
    <t>"za opěrkou popelnice" 0,14"m2 řez"*4,4</t>
  </si>
  <si>
    <t>"za objektem" 0,12"m2 řez"*(16+3)</t>
  </si>
  <si>
    <t>212755214</t>
  </si>
  <si>
    <t>Trativody z drenážních trubek plastových flexibilních D 100 mm bez lože</t>
  </si>
  <si>
    <t>m</t>
  </si>
  <si>
    <t>1215395639</t>
  </si>
  <si>
    <t>4,4+16+3</t>
  </si>
  <si>
    <t>"zdivo u popelnic" 4,4+2</t>
  </si>
  <si>
    <t>16</t>
  </si>
  <si>
    <t>213141132</t>
  </si>
  <si>
    <t>Zřízení vrstvy z geotextilie ve sklonu do 1:1 š do 6 m</t>
  </si>
  <si>
    <t>1218008960</t>
  </si>
  <si>
    <t>8,6*15,7+"přesah"(8,6+15,7)*2*0,2</t>
  </si>
  <si>
    <t>"zdivo u popelnic" (1,8+0,4)*4,4</t>
  </si>
  <si>
    <t>17</t>
  </si>
  <si>
    <t>M</t>
  </si>
  <si>
    <t>69311088</t>
  </si>
  <si>
    <t>geotextilie netkaná separační, ochranná, filtrační, drenážní PES 500g/m2</t>
  </si>
  <si>
    <t>-497310304</t>
  </si>
  <si>
    <t>154,42*1,02 'Přepočtené koeficientem množství</t>
  </si>
  <si>
    <t>18</t>
  </si>
  <si>
    <t>273322511</t>
  </si>
  <si>
    <t>Základové desky ze ŽB se zvýšenými nároky na prostředí tř. C 25/30</t>
  </si>
  <si>
    <t>275602055</t>
  </si>
  <si>
    <t>"dům" 8,6*15,7*0,2</t>
  </si>
  <si>
    <t>"přístavek skladu 0.14" (3,7*1,2+2,85*1,64+4,5*1,73)*0,3</t>
  </si>
  <si>
    <t>19</t>
  </si>
  <si>
    <t>273351121</t>
  </si>
  <si>
    <t>Zřízení bednění základových desek</t>
  </si>
  <si>
    <t>628040985</t>
  </si>
  <si>
    <t>(8,6+15,7)*2*0,2</t>
  </si>
  <si>
    <t>"přístavek skladu 0.14" (7,35+3,7)*2*0,3</t>
  </si>
  <si>
    <t>20</t>
  </si>
  <si>
    <t>273351122</t>
  </si>
  <si>
    <t>Odstranění bednění základových desek</t>
  </si>
  <si>
    <t>385704794</t>
  </si>
  <si>
    <t>273361821</t>
  </si>
  <si>
    <t>Výztuž základových desek, zdí a schodiště betonářskou ocelí 10 505 (R)</t>
  </si>
  <si>
    <t>-992563675</t>
  </si>
  <si>
    <t>3,435</t>
  </si>
  <si>
    <t>"přístavek 0.14 a schodiště" 1,372</t>
  </si>
  <si>
    <t>22</t>
  </si>
  <si>
    <t>274321511</t>
  </si>
  <si>
    <t>Základové pasy ze ŽB bez zvýšených nároků na prostředí tř. C 25/30</t>
  </si>
  <si>
    <t>-1903631221</t>
  </si>
  <si>
    <t>((14,3*0,6*2+14,3*0,8)+(8,6*0,6*3+8,6*0,8+8,5*0,9)+(1,3+1,5+1,2)*0,8)*1,2</t>
  </si>
  <si>
    <t>23</t>
  </si>
  <si>
    <t>274351121</t>
  </si>
  <si>
    <t>*Zřízení bednění základových pasů rovného</t>
  </si>
  <si>
    <t>-1356607171</t>
  </si>
  <si>
    <t>(14,3*2*2+14,3*2)+(8,6*3*2+8,6*2+8,5*2)+(1,3+1,5+1,2)*2</t>
  </si>
  <si>
    <t>24</t>
  </si>
  <si>
    <t>274351122</t>
  </si>
  <si>
    <t>*Odstranění bednění základových pasů rovného</t>
  </si>
  <si>
    <t>1813331776</t>
  </si>
  <si>
    <t>25</t>
  </si>
  <si>
    <t>274361821</t>
  </si>
  <si>
    <t>Výztuž základových pasů betonářskou ocelí 10 505 (R)</t>
  </si>
  <si>
    <t>642244657</t>
  </si>
  <si>
    <t>3,0442</t>
  </si>
  <si>
    <t>Svislé a kompletní konstrukce</t>
  </si>
  <si>
    <t>26</t>
  </si>
  <si>
    <t>311234001</t>
  </si>
  <si>
    <t>Zdivo jednovrstvé z cihel děrovaných do P10 na maltu M5 tl 175 mm</t>
  </si>
  <si>
    <t>-1723325156</t>
  </si>
  <si>
    <t>"1.NP S23"2,3*2,85</t>
  </si>
  <si>
    <t>27</t>
  </si>
  <si>
    <t>311274701R</t>
  </si>
  <si>
    <t>*Vnější oboustranně pohledové zdivo z keramické cihly 140x290x65mm , druhotně použité , 2x pálené do MV, vč kotvení</t>
  </si>
  <si>
    <t>45301214</t>
  </si>
  <si>
    <t>"S12 0.14"((2,5+0,1+0,2+1,12+2,8+1,48)*2,7+2,6*3)</t>
  </si>
  <si>
    <t>28</t>
  </si>
  <si>
    <t>311321411</t>
  </si>
  <si>
    <t>*Nosná zeď ze ŽB tř. C 25/30 bez výztuže</t>
  </si>
  <si>
    <t>-1306329788</t>
  </si>
  <si>
    <t>"čelní zeď přístavku-výkres statiky" (2,9+1,2+2,8+1,3)*0,85*0,25</t>
  </si>
  <si>
    <t>"zdi přístavku W1 a W2 - výkres statiky" 7,4*3,4*0,25+11*0,20</t>
  </si>
  <si>
    <t>"2.NP stěny w01, w02, w03" 11,7"m2"*0,2+2,2*3,1*0,2+6,7"m2"*0,2</t>
  </si>
  <si>
    <t>"1.NP stěny w01 až w12" "m2"((12,7-1*2)+(48,1-2,5-1,27*2-2,1-0,6-0,45)+(25,1)+(9,2-2,3)+(6,5)+(9,8-2,45-0,9)+(7,1-2,4)+(4,1)+(20,3-2,9)+(2,2))*0,2</t>
  </si>
  <si>
    <t>((14,8)+(2,2))*0,2</t>
  </si>
  <si>
    <t>"nad úrovní stropu pod nosníky" 15,5*0,2*0,15+15,5*0,2*0,05</t>
  </si>
  <si>
    <t>(4+0,78)*0,2*(3,02-2,85)</t>
  </si>
  <si>
    <t>(0,7*2+3,34+0,28+0,775)*0,2*0,37</t>
  </si>
  <si>
    <t>29</t>
  </si>
  <si>
    <t>311351121</t>
  </si>
  <si>
    <t>Zřízení oboustranného bednění nosných nadzákladových zdí</t>
  </si>
  <si>
    <t>1420390203</t>
  </si>
  <si>
    <t>"čelní nízká zeď přístavku-výkres statiky" (2,9+1,2+2,8+1,3)*0,85*2</t>
  </si>
  <si>
    <t>"zdi přístavku W1 a W2 - výkres statiky" 7,4*3,4*2+11*2</t>
  </si>
  <si>
    <t>"2.NP stěny w01, w02, w03" 11,7"m2"*2+2,2*3,1*2+6,7"m2"*2</t>
  </si>
  <si>
    <t>"1.NP stěny w01 až w12" "m2"((12,7-1*2)+(48,1-2,5-1,27*2-2,1-0,6-0,45)+(25,1)+(9,2-2,3)+(6,5)+(9,8-2,45-0,9)+(7,1-2,4)+(4,1)+(20,3-2,9)+(2,2))*2</t>
  </si>
  <si>
    <t>((14,8)+(2,2))*2</t>
  </si>
  <si>
    <t>"nad úrovní strupu pod nosníky" (15,5*0,15+15,5*0,05)*2</t>
  </si>
  <si>
    <t>((4+0,78)*(3,02-2,85))*2</t>
  </si>
  <si>
    <t>((0,7*2+3,34+0,28+0,775)*0,37)*2</t>
  </si>
  <si>
    <t>30</t>
  </si>
  <si>
    <t>311351122</t>
  </si>
  <si>
    <t>Odstranění oboustranného bednění nosných nadzákladových zdí</t>
  </si>
  <si>
    <t>466309004</t>
  </si>
  <si>
    <t>31</t>
  </si>
  <si>
    <t>311361821</t>
  </si>
  <si>
    <t>Výztuž nosných zdí betonářskou ocelí 10 505</t>
  </si>
  <si>
    <t>1173655190</t>
  </si>
  <si>
    <t>"statika příastavek 0.14" 0,8925</t>
  </si>
  <si>
    <t>"statika 2.NP zdi" 0,6632</t>
  </si>
  <si>
    <t>"statika 1.NP zdi"3,4886</t>
  </si>
  <si>
    <t>32</t>
  </si>
  <si>
    <t>313234321</t>
  </si>
  <si>
    <t>*Kotvení lícovaného zdiva konzolovými kotvami v ploše do zdiva</t>
  </si>
  <si>
    <t>1048954110</t>
  </si>
  <si>
    <t>"v místě S.06"8,6+6,4</t>
  </si>
  <si>
    <t>33</t>
  </si>
  <si>
    <t>317238121R</t>
  </si>
  <si>
    <t>Plochý keramický překlad š 140 mm z cihel plných pálených, vč.ocelových pásků, ukotvených, izolace tl.40mm</t>
  </si>
  <si>
    <t>1554556221</t>
  </si>
  <si>
    <t>"1.NPnad okny a dveřmi"0,98+0,67*2+0,94+0,87*4</t>
  </si>
  <si>
    <t>34</t>
  </si>
  <si>
    <t>327324127</t>
  </si>
  <si>
    <t>Opěrné zdi a valy ze ŽB odolného proti agresivnímu prostředí tř. C 25/30</t>
  </si>
  <si>
    <t>-425650829</t>
  </si>
  <si>
    <t>"w03 zdivo venkovního schodiště"4,3"m2"*0,2</t>
  </si>
  <si>
    <t>"zdivo u popelnic" 4,4*2,2*0,2</t>
  </si>
  <si>
    <t>35</t>
  </si>
  <si>
    <t>327351211</t>
  </si>
  <si>
    <t>Bednění opěrných zdí a valů svislých i skloněných zřízení</t>
  </si>
  <si>
    <t>1970452554</t>
  </si>
  <si>
    <t>"*zdivo venkovního schodiště"4,3"m2"*2</t>
  </si>
  <si>
    <t>"zdivo u popelnic" 4,4*2,2*2+0,2*2,2</t>
  </si>
  <si>
    <t>36</t>
  </si>
  <si>
    <t>327351221</t>
  </si>
  <si>
    <t>Bednění opěrných zdí a valů svislých i skloněných odstranění</t>
  </si>
  <si>
    <t>492734231</t>
  </si>
  <si>
    <t>37</t>
  </si>
  <si>
    <t>330321410</t>
  </si>
  <si>
    <t>Sloupy nebo pilíře ze ŽB tř. C 25/30 bez výztuže</t>
  </si>
  <si>
    <t>-207629858</t>
  </si>
  <si>
    <t>"1.NP"0,2*0,2*2,9*2</t>
  </si>
  <si>
    <t>38</t>
  </si>
  <si>
    <t>331351111</t>
  </si>
  <si>
    <t>Zřízení bednění čtyřúhelníkových sloupů v do 4 m průřezu do 0,04 m2</t>
  </si>
  <si>
    <t>-1591452948</t>
  </si>
  <si>
    <t>"1.NP"0,2*4*2,9*2</t>
  </si>
  <si>
    <t>39</t>
  </si>
  <si>
    <t>331351112</t>
  </si>
  <si>
    <t>Odstranění bednění čtyřúhelníkových sloupů v do 4 m průřezu do 0,04 m2</t>
  </si>
  <si>
    <t>1298546312</t>
  </si>
  <si>
    <t>40</t>
  </si>
  <si>
    <t>342241112R</t>
  </si>
  <si>
    <t>*Přizdívky z cihel plných keramických 140x290x65mm, druhotně použitá, 2x pálená do MV, vč. spárování, tl 140 mm a kotvení</t>
  </si>
  <si>
    <t>613020851</t>
  </si>
  <si>
    <t>"S13"(0,8+0,1)*3,2</t>
  </si>
  <si>
    <t>"S.02" (2,6+0,15+2,965+0,2+0,33+9,7)*3,2+"nad terénem pohled SV m2"8</t>
  </si>
  <si>
    <t>41</t>
  </si>
  <si>
    <t>342241113R</t>
  </si>
  <si>
    <t>31194693</t>
  </si>
  <si>
    <t>"S.06"(8,6+6,4)*0,5</t>
  </si>
  <si>
    <t>42</t>
  </si>
  <si>
    <t>342241114R</t>
  </si>
  <si>
    <t>*Příčka interiérová 1stranně pohledová z cihel plných keramických 140x290x65mm, druhotně použitá, 2x pálená do MV, vč. spárování, tl 140 mm</t>
  </si>
  <si>
    <t>968208484</t>
  </si>
  <si>
    <t>"S20 1.NP"(0,86+1,04+0,86+0,245+0,94+0,805)*2,85+4,395*0,3</t>
  </si>
  <si>
    <t>"2.NP" 9,1*3,3</t>
  </si>
  <si>
    <t>43</t>
  </si>
  <si>
    <t>342241115R</t>
  </si>
  <si>
    <t>*Příčka interiérová 2stranně pohledová z cihel plných keramických 140x290x65mm, druhotně použitá, 2x pálená do MV, vč. spárování, tl 140 mm</t>
  </si>
  <si>
    <t>392431205</t>
  </si>
  <si>
    <t>"S22 2.NP" 1,9*1,65</t>
  </si>
  <si>
    <t>44</t>
  </si>
  <si>
    <t>342244101</t>
  </si>
  <si>
    <t>Příčka z cihel děrovaných do P10 na maltu M5 tloušťky 80 mm</t>
  </si>
  <si>
    <t>-726506713</t>
  </si>
  <si>
    <t>"S25 1.NP 0.10" 1,695*2,85</t>
  </si>
  <si>
    <t>(0,9+0,1+1,5+1,625)*2,85</t>
  </si>
  <si>
    <t>"2.NP"1,845*1,2</t>
  </si>
  <si>
    <t>45</t>
  </si>
  <si>
    <t>342244111</t>
  </si>
  <si>
    <t>Příčka z cihel děrovaných do P10 na maltu M5 tloušťky 115 mm</t>
  </si>
  <si>
    <t>-845411375</t>
  </si>
  <si>
    <t>"S24 1.NP 0.2-0.3" 2,3*2,85</t>
  </si>
  <si>
    <t>"1.NP"(1,725+1,08+0,94+0,08+0,94+1,9+2,21)*2,85</t>
  </si>
  <si>
    <t>"2.NP"1,8*2*3,3/2+1,73*2,8</t>
  </si>
  <si>
    <t>46</t>
  </si>
  <si>
    <t>342244121.WNR</t>
  </si>
  <si>
    <t>Příčka z cihel Porotherm 14 P10 na maltu M5 tloušťky 140 mm</t>
  </si>
  <si>
    <t>-309454458</t>
  </si>
  <si>
    <t>"1.NP 0.2-0.3" 2,3*2,85</t>
  </si>
  <si>
    <t>"1.NP"(3,9+1,2)*2,85</t>
  </si>
  <si>
    <t>"2.NP"5,1"m2"</t>
  </si>
  <si>
    <t>47</t>
  </si>
  <si>
    <t>348101410R</t>
  </si>
  <si>
    <t>T08 Dřevěná závěsná svlaková vrata/žaluzie zavěšená na závěsu Z03 na nerezovou konstrukci Z02</t>
  </si>
  <si>
    <t>kus</t>
  </si>
  <si>
    <t>-28650916</t>
  </si>
  <si>
    <t>Vodorovné konstrukce</t>
  </si>
  <si>
    <t>48</t>
  </si>
  <si>
    <t>411321414</t>
  </si>
  <si>
    <t>Stropy deskové ze ŽB tř. C 25/30</t>
  </si>
  <si>
    <t>577431239</t>
  </si>
  <si>
    <t>"statika 1.NP"  (9,345*3,3+8,2*6,2)*0,2</t>
  </si>
  <si>
    <t>49</t>
  </si>
  <si>
    <t>411351011</t>
  </si>
  <si>
    <t>Zřízení bednění stropů deskových tl do 25 cm bez podpěrné kce</t>
  </si>
  <si>
    <t>-1513686553</t>
  </si>
  <si>
    <t>"statika 1.NP"  (9,0*3,1+8,0*6,0)+(15,5+8,2)*2*0,2</t>
  </si>
  <si>
    <t>50</t>
  </si>
  <si>
    <t>411351012</t>
  </si>
  <si>
    <t>Odstranění bednění stropů deskových tl do 25 cm bez podpěrné kce</t>
  </si>
  <si>
    <t>-75652594</t>
  </si>
  <si>
    <t>51</t>
  </si>
  <si>
    <t>411361821</t>
  </si>
  <si>
    <t>Výztuž stropů betonářskou ocelí 10 505</t>
  </si>
  <si>
    <t>-831540665</t>
  </si>
  <si>
    <t>"statika strop 1.NP"2,4527</t>
  </si>
  <si>
    <t>Komunikace pozemní</t>
  </si>
  <si>
    <t>52</t>
  </si>
  <si>
    <t>564730001</t>
  </si>
  <si>
    <t>*Podklad z kameniva hrubého drceného vel. 8-16 mm plochy do 100 m2 tl 100 mm</t>
  </si>
  <si>
    <t>-678549925</t>
  </si>
  <si>
    <t>"P06"2,8</t>
  </si>
  <si>
    <t>53</t>
  </si>
  <si>
    <t>564750001</t>
  </si>
  <si>
    <t>*Podklad z kameniva hrubého drceného vel. 8-16 mm plochy do 100 m2 tl 150 mm</t>
  </si>
  <si>
    <t>-532242741</t>
  </si>
  <si>
    <t>"P05"14,1</t>
  </si>
  <si>
    <t>54</t>
  </si>
  <si>
    <t>564801011</t>
  </si>
  <si>
    <t>*Podklad ze štěrkodrtě ŠD plochy do 100 m2 tl 30 mm</t>
  </si>
  <si>
    <t>1098255611</t>
  </si>
  <si>
    <t>55</t>
  </si>
  <si>
    <t>564811011</t>
  </si>
  <si>
    <t>*Podklad ze štěrkodrtě ŠD plochy do 100 m2 tl 50 mm</t>
  </si>
  <si>
    <t>-421066857</t>
  </si>
  <si>
    <t>56</t>
  </si>
  <si>
    <t>596411111</t>
  </si>
  <si>
    <t>Kladení dlažby z vegetačních tvárnic komunikací pro pěší tl 80 mm pl do 50 m2 do štěrkové drtě</t>
  </si>
  <si>
    <t>-308626814</t>
  </si>
  <si>
    <t>57</t>
  </si>
  <si>
    <t>59246016</t>
  </si>
  <si>
    <t>dlažba plošná betonová vegetační 600x400x80mm</t>
  </si>
  <si>
    <t>-579838264</t>
  </si>
  <si>
    <t>Úpravy povrchů, podlahy a osazování výplní</t>
  </si>
  <si>
    <t>58</t>
  </si>
  <si>
    <t>611321121</t>
  </si>
  <si>
    <t>Vápenocementová omítka hladká jednovrstvá vnitřních stropů rovných nanášená ručně</t>
  </si>
  <si>
    <t>-543447569</t>
  </si>
  <si>
    <t>"1.NP" 7,5*2+9,8</t>
  </si>
  <si>
    <t>59</t>
  </si>
  <si>
    <t>612321121</t>
  </si>
  <si>
    <t>Vápenocementová omítka hladká jednovrstvá vnitřních stěn nanášená ručně</t>
  </si>
  <si>
    <t>-1868088588</t>
  </si>
  <si>
    <t>60</t>
  </si>
  <si>
    <t>612631001</t>
  </si>
  <si>
    <t>Spárování spárovací maltou vnitřních pohledových ploch stěn z cihel</t>
  </si>
  <si>
    <t>-208760491</t>
  </si>
  <si>
    <t>"0.14 S12"29,45</t>
  </si>
  <si>
    <t>"01"52,7</t>
  </si>
  <si>
    <t>"vnitřní zdivo"</t>
  </si>
  <si>
    <t>"S20 1.NP" 9,3*2,85-4,395*2,5+1*2,85</t>
  </si>
  <si>
    <t>"2.NP"9,2*3,3</t>
  </si>
  <si>
    <t xml:space="preserve">"předstěny" </t>
  </si>
  <si>
    <t>61</t>
  </si>
  <si>
    <t>619991021</t>
  </si>
  <si>
    <t>*Oblepení rámů a keramických soklů lepící páskou</t>
  </si>
  <si>
    <t>1503840529</t>
  </si>
  <si>
    <t>"rámy vnitřních dveří 1.NP" (2,41*2+1,04)*2+(2,41*2+0,94)*2*5+(2,41*2+1,07)*2+(2,41*2+0,87)*2</t>
  </si>
  <si>
    <t>"2.NP" (2,09*2+1,07)*2*2+(2,09*2+0,94)*2*2</t>
  </si>
  <si>
    <t>62</t>
  </si>
  <si>
    <t>622143003</t>
  </si>
  <si>
    <t>Montáž omítkových plastových nebo pozinkovaných rohových profilů</t>
  </si>
  <si>
    <t>-859267525</t>
  </si>
  <si>
    <t>"0.1"2,65*4+(2,41*2+0,94)+(2,41*2+0,107)</t>
  </si>
  <si>
    <t>"0.2" (0,67+1,485*2)*2</t>
  </si>
  <si>
    <t>"0.3" (2,265*2+0,9)+(1,32+0,7)*2</t>
  </si>
  <si>
    <t>"0.4" (2,41*2+0,94)+(1,32+0,7)*2+2,65</t>
  </si>
  <si>
    <t>"0.5" (2,41*2+1,07)+(0,6+0,7)*2</t>
  </si>
  <si>
    <t>"0.6" (2,41*2+0,94)</t>
  </si>
  <si>
    <t>"0.7" (2,41*2+0,94)</t>
  </si>
  <si>
    <t>"0.8" 2,65*3</t>
  </si>
  <si>
    <t>"0.9" (2,41*2+0,94)*4+(2,41*2+1,07)*2</t>
  </si>
  <si>
    <t>"0.10" 2,65*2+(2,41*2+0,94)+(0,87+0,735)*2</t>
  </si>
  <si>
    <t>"0.11" (2,41*2+0,87)+2,41*2+0,82*2</t>
  </si>
  <si>
    <t>63</t>
  </si>
  <si>
    <t>55343022</t>
  </si>
  <si>
    <t>profil rohový Pz s kulatou úzkou hlavou pro vnitřní omítky tl 12mm</t>
  </si>
  <si>
    <t>316423192</t>
  </si>
  <si>
    <t>139,687*1,05 'Přepočtené koeficientem množství</t>
  </si>
  <si>
    <t>64</t>
  </si>
  <si>
    <t>622631001</t>
  </si>
  <si>
    <t>Spárování spárovací maltou vnějších pohledových ploch stěn z cihel</t>
  </si>
  <si>
    <t>-468716188</t>
  </si>
  <si>
    <t>"014 S12"29,45</t>
  </si>
  <si>
    <t>"S06"6*0,15</t>
  </si>
  <si>
    <t>"pohled SZ" (4,43*2,97)*0,15</t>
  </si>
  <si>
    <t>"pohled SV" 36,2*0,15</t>
  </si>
  <si>
    <t>"pohled JZ" 6,7*0,15</t>
  </si>
  <si>
    <t>65</t>
  </si>
  <si>
    <t>629991011</t>
  </si>
  <si>
    <t>*Zakrytí výplní otvorů a svislých ploch fólií přilepenou lepící páskou</t>
  </si>
  <si>
    <t>-244511677</t>
  </si>
  <si>
    <t>"1.NP"4,43*2,935+13,03*2,935+0,67*1,485*2+0,7*1,32*2+0,87*0,735*2</t>
  </si>
  <si>
    <t>"2.NP" 0,73*1,485*2</t>
  </si>
  <si>
    <t>66</t>
  </si>
  <si>
    <t>R</t>
  </si>
  <si>
    <t>630A2002</t>
  </si>
  <si>
    <t>*Mazanina tl přes 50 do 80 mm z betonu prostého tř. C 16/20</t>
  </si>
  <si>
    <t>-509795342</t>
  </si>
  <si>
    <t>"1.NP P01+P02"22,3*0,06+29*0,053</t>
  </si>
  <si>
    <t>67</t>
  </si>
  <si>
    <t>631311114</t>
  </si>
  <si>
    <t>Mazanina tl do 80 mm z betonu prostého bez zvýšených nároků na prostředí tř. C 16/20</t>
  </si>
  <si>
    <t>1237253174</t>
  </si>
  <si>
    <t>"podkladní beton" (8,5*1,7+8,5*4,5+1,3*4+1,5*4+1,2*4+1,3*2,3+1,5*2,3+1,2*2,3+0,35*15,5)*0,07</t>
  </si>
  <si>
    <t>"podkroví P21" 46,1*0,05</t>
  </si>
  <si>
    <t>68</t>
  </si>
  <si>
    <t>631319011</t>
  </si>
  <si>
    <t>*Příplatek k mazanině tl přes 50 do 80 mm za přehlazení povrchu</t>
  </si>
  <si>
    <t>513079176</t>
  </si>
  <si>
    <t>69</t>
  </si>
  <si>
    <t>631319171</t>
  </si>
  <si>
    <t>Příplatek k mazanině tl do 80 mm za stržení povrchu spodní vrstvy před vložením výztuže</t>
  </si>
  <si>
    <t>1843219972</t>
  </si>
  <si>
    <t>70</t>
  </si>
  <si>
    <t>631362021</t>
  </si>
  <si>
    <t>Výztuž mazanin svařovanými sítěmi Kari</t>
  </si>
  <si>
    <t>432781550</t>
  </si>
  <si>
    <t>"1.NP P01+P02" (22,3+29)*0,0045</t>
  </si>
  <si>
    <t>71</t>
  </si>
  <si>
    <t>632451214</t>
  </si>
  <si>
    <t>*Potěr cementový samonivelační litý C20 tl přes 45 do 50 mm</t>
  </si>
  <si>
    <t>1319688899</t>
  </si>
  <si>
    <t>"P03 pro systém podlahového topení (dilatovat po 40 m2), dilatovat i od všech svislých konstrukcí"</t>
  </si>
  <si>
    <t>"P03  " 59,2</t>
  </si>
  <si>
    <t>72</t>
  </si>
  <si>
    <t>632451291</t>
  </si>
  <si>
    <t>*Příplatek k cementovému samonivelačnímu litému potěru C20 ZKD 5 mm tl přes 50 mm</t>
  </si>
  <si>
    <t>-980275561</t>
  </si>
  <si>
    <t>"P03  " 59,2*2</t>
  </si>
  <si>
    <t>73</t>
  </si>
  <si>
    <t>632451491</t>
  </si>
  <si>
    <t>*Příplatek k potěrům za přehlazení povrchu</t>
  </si>
  <si>
    <t>-2044078881</t>
  </si>
  <si>
    <t>74</t>
  </si>
  <si>
    <t>632481111</t>
  </si>
  <si>
    <t>*Vložka do potěru nebo mazaniny z rabicového pletiva</t>
  </si>
  <si>
    <t>-1144356398</t>
  </si>
  <si>
    <t>"P03" 59,2</t>
  </si>
  <si>
    <t>75</t>
  </si>
  <si>
    <t>632481213</t>
  </si>
  <si>
    <t>Separační vrstva z PE fólie</t>
  </si>
  <si>
    <t>-582108405</t>
  </si>
  <si>
    <t>"P01+P02+P03+P21" 22,3+29+59,2+46,1</t>
  </si>
  <si>
    <t>76</t>
  </si>
  <si>
    <t>632481215</t>
  </si>
  <si>
    <t>Separační vrstva z geotextilie</t>
  </si>
  <si>
    <t>1755280179</t>
  </si>
  <si>
    <t>"P05" 14,1</t>
  </si>
  <si>
    <t>77</t>
  </si>
  <si>
    <t>636211131</t>
  </si>
  <si>
    <t>Dlažba z cihel pálených dl 290 mm do štěrku naplocho - druhotně použité cihly, zásyp kamenným prachem</t>
  </si>
  <si>
    <t>-1960840671</t>
  </si>
  <si>
    <t>78</t>
  </si>
  <si>
    <t>637121112</t>
  </si>
  <si>
    <t>Okapový chodník z kačírku tl 150 mm s udusáním</t>
  </si>
  <si>
    <t>992930978</t>
  </si>
  <si>
    <t>"za opěrkou"4,4*3,1</t>
  </si>
  <si>
    <t>"jih"(0,9+3,8)*0,24</t>
  </si>
  <si>
    <t>79</t>
  </si>
  <si>
    <t>637311131</t>
  </si>
  <si>
    <t>*Okapový chodník z betonových záhonových obrubníků lože beton</t>
  </si>
  <si>
    <t>-1293445595</t>
  </si>
  <si>
    <t>"jih"0,9+3,8</t>
  </si>
  <si>
    <t>Ostatní konstrukce a práce, bourání</t>
  </si>
  <si>
    <t>80</t>
  </si>
  <si>
    <t>941211111</t>
  </si>
  <si>
    <t>Montáž lešení řadového rámového lehkého zatížení do 200 kg/m2 š do 0,9 m v do 10 m</t>
  </si>
  <si>
    <t>-12126918</t>
  </si>
  <si>
    <t>(15,7+1+8,8+2*1+9,55+1)*(8,5-1,9)</t>
  </si>
  <si>
    <t>(6,2+1+8,8+1*2)*(3,5-1,9)</t>
  </si>
  <si>
    <t>"přístavba" 7,1*(3-1,9)</t>
  </si>
  <si>
    <t>81</t>
  </si>
  <si>
    <t>941211211</t>
  </si>
  <si>
    <t>Příplatek k lešení řadovému rámovému lehkému š 0,9 m v do 25 m za první a ZKD den použití</t>
  </si>
  <si>
    <t>1669906415</t>
  </si>
  <si>
    <t>287,74*30</t>
  </si>
  <si>
    <t>82</t>
  </si>
  <si>
    <t>941311811</t>
  </si>
  <si>
    <t>Demontáž lešení řadového modulového lehkého zatížení do 200 kg/m2 š do 0,9 m v do 10 m</t>
  </si>
  <si>
    <t>2053750708</t>
  </si>
  <si>
    <t>83</t>
  </si>
  <si>
    <t>949101111</t>
  </si>
  <si>
    <t>Lešení pomocné pro objekty pozemních staveb s lešeňovou podlahou v do 1,9 m zatížení do 150 kg/m2</t>
  </si>
  <si>
    <t>-918263284</t>
  </si>
  <si>
    <t>84</t>
  </si>
  <si>
    <t>952901111</t>
  </si>
  <si>
    <t>Vyčištění budov bytové a občanské výstavby při výšce podlaží do 4 m</t>
  </si>
  <si>
    <t>-835867925</t>
  </si>
  <si>
    <t>156+140</t>
  </si>
  <si>
    <t>85</t>
  </si>
  <si>
    <t>95332120A</t>
  </si>
  <si>
    <t>Protipožární ucpávky</t>
  </si>
  <si>
    <t>soubor</t>
  </si>
  <si>
    <t>603336605</t>
  </si>
  <si>
    <t>86</t>
  </si>
  <si>
    <t>953943211</t>
  </si>
  <si>
    <t>*Osazování hasicího přístroje, kotveného do stěny</t>
  </si>
  <si>
    <t>412727718</t>
  </si>
  <si>
    <t>87</t>
  </si>
  <si>
    <t>44932114R</t>
  </si>
  <si>
    <t>přístroj hasicí ruční práškový P6 schopnost 21A 113B</t>
  </si>
  <si>
    <t>-413382999</t>
  </si>
  <si>
    <t>88</t>
  </si>
  <si>
    <t>953945145R</t>
  </si>
  <si>
    <t>Kotvy mechanické M 16 dl 350 mm pro střední zatížení do betonu, ŽB nebo kamene s vyvrtáním otvoru</t>
  </si>
  <si>
    <t>-1043148807</t>
  </si>
  <si>
    <t>"spárování " (130,878+38,759)*6</t>
  </si>
  <si>
    <t>89</t>
  </si>
  <si>
    <t>953961212</t>
  </si>
  <si>
    <t>*Kotvy chemickou patronou M 10 hl 90 mm do betonu, ŽB nebo kamene s vyvrtáním otvoru</t>
  </si>
  <si>
    <t>-1327767524</t>
  </si>
  <si>
    <t>"řez C" 2*4</t>
  </si>
  <si>
    <t>"přístavek" 2*7</t>
  </si>
  <si>
    <t>90</t>
  </si>
  <si>
    <t>953961213</t>
  </si>
  <si>
    <t>*Kotvy chemickou patronou M 12 hl 110 mm do betonu, ŽB nebo kamene s vyvrtáním otvoru</t>
  </si>
  <si>
    <t>1718434185</t>
  </si>
  <si>
    <t>"D.02" 2*2</t>
  </si>
  <si>
    <t>"D.03" 2*2</t>
  </si>
  <si>
    <t>91</t>
  </si>
  <si>
    <t>953961214</t>
  </si>
  <si>
    <t>*Kotvy chemickou patronou M 16 hl 125 mm do betonu, ŽB nebo kamene s vyvrtáním otvoru</t>
  </si>
  <si>
    <t>-299340592</t>
  </si>
  <si>
    <t>"D.01" 2</t>
  </si>
  <si>
    <t>"D.04" 2*2</t>
  </si>
  <si>
    <t>92</t>
  </si>
  <si>
    <t>953965115</t>
  </si>
  <si>
    <t>*Kotevní šroub pro chemické kotvy M 10 dl 130 mm</t>
  </si>
  <si>
    <t>1625624378</t>
  </si>
  <si>
    <t>93</t>
  </si>
  <si>
    <t>953965121</t>
  </si>
  <si>
    <t>*Kotevní šroub pro chemické kotvy M 12 dl 160 mm</t>
  </si>
  <si>
    <t>1967116897</t>
  </si>
  <si>
    <t>94</t>
  </si>
  <si>
    <t>953965131</t>
  </si>
  <si>
    <t>*Kotevní šroub pro chemické kotvy M 16 dl 190 mm</t>
  </si>
  <si>
    <t>-822859244</t>
  </si>
  <si>
    <t>95</t>
  </si>
  <si>
    <t>953999901</t>
  </si>
  <si>
    <t>Stavební přípomoce profesím</t>
  </si>
  <si>
    <t>kpl</t>
  </si>
  <si>
    <t>-1091561761</t>
  </si>
  <si>
    <t>99</t>
  </si>
  <si>
    <t>Přesun hmot</t>
  </si>
  <si>
    <t>96</t>
  </si>
  <si>
    <t>998011002</t>
  </si>
  <si>
    <t>Přesun hmot pro budovy zděné v do 12 m</t>
  </si>
  <si>
    <t>-481381897</t>
  </si>
  <si>
    <t>PSV</t>
  </si>
  <si>
    <t>Práce a dodávky PSV</t>
  </si>
  <si>
    <t>711</t>
  </si>
  <si>
    <t>Izolace proti vodě, vlhkosti a plynům</t>
  </si>
  <si>
    <t>97</t>
  </si>
  <si>
    <t>711112001</t>
  </si>
  <si>
    <t>Provedení izolace proti zemní vlhkosti svislé za studena nátěrem penetračním</t>
  </si>
  <si>
    <t>-108143904</t>
  </si>
  <si>
    <t>"S07"1,7*3,5</t>
  </si>
  <si>
    <t>98</t>
  </si>
  <si>
    <t>11163150</t>
  </si>
  <si>
    <t>lak penetrační asfaltový</t>
  </si>
  <si>
    <t>-765819632</t>
  </si>
  <si>
    <t>5,95*0,00034 'Přepočtené koeficientem množství</t>
  </si>
  <si>
    <t>711142559</t>
  </si>
  <si>
    <t>Provedení izolace proti zemní vlhkosti pásy přitavením svislé NAIP</t>
  </si>
  <si>
    <t>-246386434</t>
  </si>
  <si>
    <t>"S09 za opěrkou popelnice" 4,4*2,1</t>
  </si>
  <si>
    <t>100</t>
  </si>
  <si>
    <t>62853004</t>
  </si>
  <si>
    <t>pás asfaltový natavitelný modifikovaný SBS tl 4,0mm s vložkou ze skleněné tkaniny a spalitelnou PE fólií nebo jemnozrnným minerálním posypem na horním povrchu</t>
  </si>
  <si>
    <t>-329920154</t>
  </si>
  <si>
    <t>9,24*1,221 'Přepočtené koeficientem množství</t>
  </si>
  <si>
    <t>101</t>
  </si>
  <si>
    <t>711471051</t>
  </si>
  <si>
    <t>Provedení vodorovné izolace proti tlakové vodě termoplasty lepenou fólií PVC</t>
  </si>
  <si>
    <t>-1067178720</t>
  </si>
  <si>
    <t>8,6*15,7+(8,6+15,7)*2*0,3</t>
  </si>
  <si>
    <t>102</t>
  </si>
  <si>
    <t>28322032</t>
  </si>
  <si>
    <t>fólie hydroizolační pro spodní stavbu mPVC tl 1,5mm se signální vrstvou</t>
  </si>
  <si>
    <t>-446319403</t>
  </si>
  <si>
    <t>149,6*1,02 'Přepočtené koeficientem množství</t>
  </si>
  <si>
    <t>103</t>
  </si>
  <si>
    <t>711472051</t>
  </si>
  <si>
    <t>Provedení svislé izolace proti tlakové vodě termoplasty volně položenou fólií PVC</t>
  </si>
  <si>
    <t>-628471934</t>
  </si>
  <si>
    <t>"S01+S14"(2,8+8,3)*3,4</t>
  </si>
  <si>
    <t>"S03"6,1*3,4</t>
  </si>
  <si>
    <t>"S06"6</t>
  </si>
  <si>
    <t>"S07"7,8*3,5+2,7*3,5/2</t>
  </si>
  <si>
    <t>"SO2-detail-SZ+SV+JZ+JV" (0,7+0,4)*4,4+16,2+3,2+8,85</t>
  </si>
  <si>
    <t>104</t>
  </si>
  <si>
    <t>-2110633556</t>
  </si>
  <si>
    <t>129,595*1,02 'Přepočtené koeficientem množství</t>
  </si>
  <si>
    <t>105</t>
  </si>
  <si>
    <t>-325766519</t>
  </si>
  <si>
    <t>"S03" 9*0,9+12,5"m2"+15,9*0,9+9*3,2+15,9*0,9</t>
  </si>
  <si>
    <t>106</t>
  </si>
  <si>
    <t>28322003</t>
  </si>
  <si>
    <t>fólie hydroizolační pro spodní stavbu mPVC tl 1,0mm</t>
  </si>
  <si>
    <t>971697044</t>
  </si>
  <si>
    <t>78,02*1,05 'Přepočtené koeficientem množství</t>
  </si>
  <si>
    <t>107</t>
  </si>
  <si>
    <t>711491171</t>
  </si>
  <si>
    <t>Provedení izolace proti tlakové vodě vodorovné z textilií vrstva podkladní</t>
  </si>
  <si>
    <t>964406927</t>
  </si>
  <si>
    <t>108</t>
  </si>
  <si>
    <t>69311082</t>
  </si>
  <si>
    <t>geotextilie netkaná separační, ochranná, filtrační, drenážní PP 500g/m2</t>
  </si>
  <si>
    <t>-1747498083</t>
  </si>
  <si>
    <t>149,6*1,05 'Přepočtené koeficientem množství</t>
  </si>
  <si>
    <t>109</t>
  </si>
  <si>
    <t>711491172</t>
  </si>
  <si>
    <t>Provedení izolace proti tlakové vodě vodorovné z textilií vrstva ochranná</t>
  </si>
  <si>
    <t>-601231412</t>
  </si>
  <si>
    <t>110</t>
  </si>
  <si>
    <t>69311068</t>
  </si>
  <si>
    <t>geotextilie netkaná separační, ochranná, filtrační, drenážní PP 300g/m2</t>
  </si>
  <si>
    <t>-1667179079</t>
  </si>
  <si>
    <t>111</t>
  </si>
  <si>
    <t>711491176</t>
  </si>
  <si>
    <t>Připevnění doplňků izolace proti vodě ukončovací lištou</t>
  </si>
  <si>
    <t>-973969483</t>
  </si>
  <si>
    <t>"S03" 6,3</t>
  </si>
  <si>
    <t>112</t>
  </si>
  <si>
    <t>28323009</t>
  </si>
  <si>
    <t>lišta ukončovací pro drenážní fólie profilované tl 8mm</t>
  </si>
  <si>
    <t>-313239073</t>
  </si>
  <si>
    <t>113</t>
  </si>
  <si>
    <t>711491271</t>
  </si>
  <si>
    <t>Provedení doplňků izolace proti vodě na ploše svislé z textilií vrstva podkladní</t>
  </si>
  <si>
    <t>491125623</t>
  </si>
  <si>
    <t>"S01+S14"(2,8+8,3)*3,4*1,1</t>
  </si>
  <si>
    <t>114</t>
  </si>
  <si>
    <t>686692974</t>
  </si>
  <si>
    <t>100,279*1,05 'Přepočtené koeficientem množství</t>
  </si>
  <si>
    <t>115</t>
  </si>
  <si>
    <t>711741567R</t>
  </si>
  <si>
    <t>*Izolace proti vodě vodorovné provedení pod cihlami s vynechanými svislými sparami přitavením NAIP 300 mm</t>
  </si>
  <si>
    <t>1225119032</t>
  </si>
  <si>
    <t>"cihlová fasáda"2,8-0,98+14,5-0,9+3,9</t>
  </si>
  <si>
    <t>116</t>
  </si>
  <si>
    <t>-1571449840</t>
  </si>
  <si>
    <t>19,32*1,1 'Přepočtené koeficientem množství</t>
  </si>
  <si>
    <t>117</t>
  </si>
  <si>
    <t>711747067</t>
  </si>
  <si>
    <t>*Izolace proti vodě opracování trubních prostupu pod objímkou do 300 mm přitavením NAIP</t>
  </si>
  <si>
    <t>-571586105</t>
  </si>
  <si>
    <t>"základová deska" 22</t>
  </si>
  <si>
    <t>"základové zdi" 4</t>
  </si>
  <si>
    <t>118</t>
  </si>
  <si>
    <t>1643458943</t>
  </si>
  <si>
    <t>4*0,5</t>
  </si>
  <si>
    <t>2*1,221 'Přepočtené koeficientem množství</t>
  </si>
  <si>
    <t>119</t>
  </si>
  <si>
    <t>-958695447</t>
  </si>
  <si>
    <t>22*0,5</t>
  </si>
  <si>
    <t>11*1,02 'Přepočtené koeficientem množství</t>
  </si>
  <si>
    <t>120</t>
  </si>
  <si>
    <t>998711202</t>
  </si>
  <si>
    <t>Přesun hmot procentní pro izolace proti vodě, vlhkosti a plynům v objektech v do 12 m</t>
  </si>
  <si>
    <t>%</t>
  </si>
  <si>
    <t>782030703</t>
  </si>
  <si>
    <t>712</t>
  </si>
  <si>
    <t>Povlakové krytiny</t>
  </si>
  <si>
    <t>121</t>
  </si>
  <si>
    <t>712312115</t>
  </si>
  <si>
    <t>*Povlakové krytiny střech plochých do 10° za studena nátěrem vrchním trvale elastickým polyuretanovým jednosložkovým</t>
  </si>
  <si>
    <t>1385173616</t>
  </si>
  <si>
    <t>"R.02 atika" 6,5*0,15*2</t>
  </si>
  <si>
    <t>122</t>
  </si>
  <si>
    <t>712331101</t>
  </si>
  <si>
    <t>*Provedení povlakové krytiny střech do 10° podkladní vrstvy pásy na sucho AIP nebo NAIP</t>
  </si>
  <si>
    <t>-2076631821</t>
  </si>
  <si>
    <t>"R2"6,5*(3,1+0,1)</t>
  </si>
  <si>
    <t>123</t>
  </si>
  <si>
    <t>62852010</t>
  </si>
  <si>
    <t>pás asfaltový samolepicí modifikovaný SBS tl 2,5mm s vložkou ze skleněné rohože se  spalitelnou fólií nebo jemnozrnným minerálním posypem nebo textilií na horním povrchu</t>
  </si>
  <si>
    <t>-1401331266</t>
  </si>
  <si>
    <t>20,8*1,1655 'Přepočtené koeficientem množství</t>
  </si>
  <si>
    <t>124</t>
  </si>
  <si>
    <t>998712202</t>
  </si>
  <si>
    <t>Přesun hmot procentní pro krytiny povlakové v objektech v do 12 m</t>
  </si>
  <si>
    <t>86140421</t>
  </si>
  <si>
    <t>713</t>
  </si>
  <si>
    <t>Izolace tepelné</t>
  </si>
  <si>
    <t>125</t>
  </si>
  <si>
    <t>713121111</t>
  </si>
  <si>
    <t>Montáž izolace tepelné podlah volně kladenými rohožemi, pásy, dílci, deskami 1 vrstva</t>
  </si>
  <si>
    <t>1987749983</t>
  </si>
  <si>
    <t>"P01+P02+P03"22,3+29+59,2</t>
  </si>
  <si>
    <t>"izolace Purenit P.03-detail" (12,8+4,2)*0,08</t>
  </si>
  <si>
    <t>126</t>
  </si>
  <si>
    <t>28375012</t>
  </si>
  <si>
    <t>deska EPS 70 pro konstrukce s malým zatížením λ=0,039 tl 130mm</t>
  </si>
  <si>
    <t>538468233</t>
  </si>
  <si>
    <t>51,3*1,02 'Přepočtené koeficientem množství</t>
  </si>
  <si>
    <t>127</t>
  </si>
  <si>
    <t>28375873</t>
  </si>
  <si>
    <t>deska EPS 70 pro konstrukce s malým zatížením λ=0,039 tl 100mm</t>
  </si>
  <si>
    <t>451976265</t>
  </si>
  <si>
    <t>59,2*1,02 'Přepočtené koeficientem množství</t>
  </si>
  <si>
    <t>128</t>
  </si>
  <si>
    <t>28376522R</t>
  </si>
  <si>
    <t>deska izolační PIR s oboustranným textilním rounem 1250x625x10mm</t>
  </si>
  <si>
    <t>-1973238331</t>
  </si>
  <si>
    <t>1,36*1,02 'Přepočtené koeficientem množství</t>
  </si>
  <si>
    <t>129</t>
  </si>
  <si>
    <t>713131143</t>
  </si>
  <si>
    <t>Montáž izolace tepelné stěn a základů lepením celoplošně v kombinaci s mechanickým kotvením rohoží, pásů, dílců, desek - do fasády</t>
  </si>
  <si>
    <t>997426626</t>
  </si>
  <si>
    <t>"S02"</t>
  </si>
  <si>
    <t>"pohled SZ" (4,43*2,97)</t>
  </si>
  <si>
    <t>"pohled SV" 36,2</t>
  </si>
  <si>
    <t>"pohled JZ" 6,7</t>
  </si>
  <si>
    <t>"S04"6*3</t>
  </si>
  <si>
    <t>"S05"20*3</t>
  </si>
  <si>
    <t>"S11"14,9*3</t>
  </si>
  <si>
    <t>130</t>
  </si>
  <si>
    <t>63150851</t>
  </si>
  <si>
    <t>pás tepelně izolační pro všechny druhy nezatížených izolací λ=0,038-0,039 tl 150mm</t>
  </si>
  <si>
    <t>-809255946</t>
  </si>
  <si>
    <t>131</t>
  </si>
  <si>
    <t>28376459</t>
  </si>
  <si>
    <t>deska z polystyrénu XPS, hrana polodrážková a hladký povrch 500kPa tl 150mm</t>
  </si>
  <si>
    <t>-1301771388</t>
  </si>
  <si>
    <t>132</t>
  </si>
  <si>
    <t>63150852</t>
  </si>
  <si>
    <t>pás tepelně izolační pro všechny druhy nezatížených izolací λ=0,038-0,039 tl 160mm</t>
  </si>
  <si>
    <t>-1110368614</t>
  </si>
  <si>
    <t>"S04"6</t>
  </si>
  <si>
    <t>"S05"20*2</t>
  </si>
  <si>
    <t>"S11"14,9</t>
  </si>
  <si>
    <t>60,9*1,02 'Přepočtené koeficientem množství</t>
  </si>
  <si>
    <t>133</t>
  </si>
  <si>
    <t>63150791</t>
  </si>
  <si>
    <t>pás tepelně izolační pro všechny druhy nezatížených izolací λ=0,038-0,039 tl 200mm</t>
  </si>
  <si>
    <t>1361613913</t>
  </si>
  <si>
    <t>20,9*1,02 'Přepočtené koeficientem množství</t>
  </si>
  <si>
    <t>134</t>
  </si>
  <si>
    <t>63150849</t>
  </si>
  <si>
    <t>pás tepelně izolační pro všechny druhy nezatížených izolací  λ=0,038-0,039 tl 100mm</t>
  </si>
  <si>
    <t>542856062</t>
  </si>
  <si>
    <t>"S05"20</t>
  </si>
  <si>
    <t>40,9*1,02 'Přepočtené koeficientem množství</t>
  </si>
  <si>
    <t>135</t>
  </si>
  <si>
    <t>713151111</t>
  </si>
  <si>
    <t>Montáž izolace tepelné střech šikmých kladené volně mezi krokve rohoží, pásů, desek</t>
  </si>
  <si>
    <t>-503415500</t>
  </si>
  <si>
    <t>(6,5+6,5)*15,5</t>
  </si>
  <si>
    <t>136</t>
  </si>
  <si>
    <t>63152108</t>
  </si>
  <si>
    <t>pás tepelně izolační univerzální λ=0,033-0,035 tl 200mm</t>
  </si>
  <si>
    <t>-2124661203</t>
  </si>
  <si>
    <t>201,5*1,05 'Přepočtené koeficientem množství</t>
  </si>
  <si>
    <t>137</t>
  </si>
  <si>
    <t>713151141</t>
  </si>
  <si>
    <t>*Montáž izolace tepelné střech šikmých parotěsné reflexní tl do 5 mm</t>
  </si>
  <si>
    <t>1959624061</t>
  </si>
  <si>
    <t>"R.01+R.04"  16,3*(6,5*2)+"přesah" (16,5+6,5*2)*2*0,3</t>
  </si>
  <si>
    <t>138</t>
  </si>
  <si>
    <t>28355300</t>
  </si>
  <si>
    <t>pás podstřešní parotěsný tepelně izolační s reflexní Al vrstvou tl 4mm tepelného odporu 0,53</t>
  </si>
  <si>
    <t>1115516047</t>
  </si>
  <si>
    <t>229,6*1,05 'Přepočtené koeficientem množství</t>
  </si>
  <si>
    <t>139</t>
  </si>
  <si>
    <t>713291222</t>
  </si>
  <si>
    <t>Montáž izolace tepelné parotěsné zábrany stěn a sloupů fólií</t>
  </si>
  <si>
    <t>1403174586</t>
  </si>
  <si>
    <t>140</t>
  </si>
  <si>
    <t>63150819</t>
  </si>
  <si>
    <t xml:space="preserve">fólie kontaktní difuzně propustná </t>
  </si>
  <si>
    <t>1745179929</t>
  </si>
  <si>
    <t>40,9*1,221 'Přepočtené koeficientem množství</t>
  </si>
  <si>
    <t>141</t>
  </si>
  <si>
    <t>998713202</t>
  </si>
  <si>
    <t>Přesun hmot procentní pro izolace tepelné v objektech v do 12 m</t>
  </si>
  <si>
    <t>-1936266201</t>
  </si>
  <si>
    <t>714</t>
  </si>
  <si>
    <t>Akustická a protiotřesová opatření</t>
  </si>
  <si>
    <t>142</t>
  </si>
  <si>
    <t>714182001</t>
  </si>
  <si>
    <t>Montáž pohltivých izolačních vložek volně rohoží stropů a stěn</t>
  </si>
  <si>
    <t>-2034318842</t>
  </si>
  <si>
    <t>"P21" 46,1</t>
  </si>
  <si>
    <t>143</t>
  </si>
  <si>
    <t>28375671</t>
  </si>
  <si>
    <t>deska pro kročejový útlum tl 20mm</t>
  </si>
  <si>
    <t>1863162865</t>
  </si>
  <si>
    <t>46,1*1,02 'Přepočtené koeficientem množství</t>
  </si>
  <si>
    <t>144</t>
  </si>
  <si>
    <t>714186034</t>
  </si>
  <si>
    <t>Montáž pohltivých desek zakrytí desek sklotkaninou (fólií, pletivem)</t>
  </si>
  <si>
    <t>1631445323</t>
  </si>
  <si>
    <t>145</t>
  </si>
  <si>
    <t>28323020</t>
  </si>
  <si>
    <t>fólie separační</t>
  </si>
  <si>
    <t>-1514121302</t>
  </si>
  <si>
    <t>146</t>
  </si>
  <si>
    <t>998714202</t>
  </si>
  <si>
    <t>Přesun hmot procentní pro akustická a protiotřesová opatření v objektech v do 12 m</t>
  </si>
  <si>
    <t>-1552619952</t>
  </si>
  <si>
    <t>725</t>
  </si>
  <si>
    <t>Zdravotechnika - zařizovací předměty</t>
  </si>
  <si>
    <t>147</t>
  </si>
  <si>
    <t>725291511R</t>
  </si>
  <si>
    <t>OV15 Doplňky zařízení koupelen a záchodů plastové dávkovač tekutého mýdla 0,8-1,2 l, nerez</t>
  </si>
  <si>
    <t>847653681</t>
  </si>
  <si>
    <t>148</t>
  </si>
  <si>
    <t>725291512R</t>
  </si>
  <si>
    <t>OV16 Doplňky zařízení koupelen a záchodů plastové dávkovač tekutého mýdla, nerez</t>
  </si>
  <si>
    <t>1767475122</t>
  </si>
  <si>
    <t>149</t>
  </si>
  <si>
    <t>725291621</t>
  </si>
  <si>
    <t>OV08 Doplňky zařízení koupelen a záchodů nerezové zásobník toaletních papírů</t>
  </si>
  <si>
    <t>1884458768</t>
  </si>
  <si>
    <t>150</t>
  </si>
  <si>
    <t>725291631</t>
  </si>
  <si>
    <t>OV09  Doplňky zařízení koupelen a záchodů nerezové zásobník papírových ručníků</t>
  </si>
  <si>
    <t>252694957</t>
  </si>
  <si>
    <t>151</t>
  </si>
  <si>
    <t>725900900R</t>
  </si>
  <si>
    <t xml:space="preserve">OV10 Elektrický sušák na ruce </t>
  </si>
  <si>
    <t>-23368294</t>
  </si>
  <si>
    <t>152</t>
  </si>
  <si>
    <t>725900901R</t>
  </si>
  <si>
    <t>OV11 Bezdotykový odpadkový koš, nerez</t>
  </si>
  <si>
    <t>123054362</t>
  </si>
  <si>
    <t>153</t>
  </si>
  <si>
    <t>725900902R</t>
  </si>
  <si>
    <t>OV12 Nerezový koš na tříděný odpad 3 x 18 l</t>
  </si>
  <si>
    <t>-586965131</t>
  </si>
  <si>
    <t>154</t>
  </si>
  <si>
    <t>998725202</t>
  </si>
  <si>
    <t>Přesun hmot procentní pro zařizovací předměty v objektech v do 12 m</t>
  </si>
  <si>
    <t>-413940193</t>
  </si>
  <si>
    <t>742</t>
  </si>
  <si>
    <t>Elektroinstalace - slaboproud</t>
  </si>
  <si>
    <t>155</t>
  </si>
  <si>
    <t>742210004R</t>
  </si>
  <si>
    <t>*Přesun ústředny EPS</t>
  </si>
  <si>
    <t>-1022144753</t>
  </si>
  <si>
    <t>156</t>
  </si>
  <si>
    <t>742210521R</t>
  </si>
  <si>
    <t>*Kontrola funkčnosti EPS</t>
  </si>
  <si>
    <t>1123274642</t>
  </si>
  <si>
    <t>157</t>
  </si>
  <si>
    <t>998742202</t>
  </si>
  <si>
    <t>Přesun hmot procentní pro slaboproud v objektech v do 12 m</t>
  </si>
  <si>
    <t>-1988300788</t>
  </si>
  <si>
    <t>762</t>
  </si>
  <si>
    <t>Konstrukce tesařské</t>
  </si>
  <si>
    <t>158</t>
  </si>
  <si>
    <t>762081150</t>
  </si>
  <si>
    <t>Hoblování hraněného řeziva ve staveništní dílně</t>
  </si>
  <si>
    <t>-1303213154</t>
  </si>
  <si>
    <t>0,027+0,061+0,22+0,437+0,264+7,117+0,999+0,269+1,897+1,966</t>
  </si>
  <si>
    <t>159</t>
  </si>
  <si>
    <t>762082540</t>
  </si>
  <si>
    <t>Provedení tesařského profilování zhlaví trámu jednoduchý vnitřní jeden a půloblouk pl. přes 320 cm2</t>
  </si>
  <si>
    <t>-138285914</t>
  </si>
  <si>
    <t>160</t>
  </si>
  <si>
    <t>762083121</t>
  </si>
  <si>
    <t>Impregnace řeziva proti dřevokaznému hmyzu, houbám a plísním máčením třída ohrožení 1 a 2</t>
  </si>
  <si>
    <t>-2119718785</t>
  </si>
  <si>
    <t>161</t>
  </si>
  <si>
    <t>762085111</t>
  </si>
  <si>
    <t>*Montáž svorníků nebo šroubů dl do 150 mm</t>
  </si>
  <si>
    <t>280605736</t>
  </si>
  <si>
    <t>"sloupky krovu"7*2</t>
  </si>
  <si>
    <t>162</t>
  </si>
  <si>
    <t>31197010</t>
  </si>
  <si>
    <t>tyč závitová Zn bílý DIN 975 8.8 M22</t>
  </si>
  <si>
    <t>-1710969650</t>
  </si>
  <si>
    <t>0,2*14</t>
  </si>
  <si>
    <t>163</t>
  </si>
  <si>
    <t>31111014</t>
  </si>
  <si>
    <t>matice přesná šestihranná Pz DIN 934-8 M22</t>
  </si>
  <si>
    <t>100 kus</t>
  </si>
  <si>
    <t>273715137</t>
  </si>
  <si>
    <t>164</t>
  </si>
  <si>
    <t>762085112</t>
  </si>
  <si>
    <t>*Montáž svorníků nebo šroubů dl přes 150 do 300 mm</t>
  </si>
  <si>
    <t>-503527004</t>
  </si>
  <si>
    <t>"u vaznice T"7*4</t>
  </si>
  <si>
    <t>165</t>
  </si>
  <si>
    <t>31197004</t>
  </si>
  <si>
    <t>tyč závitová Pz 4.6 M12</t>
  </si>
  <si>
    <t>-133000751</t>
  </si>
  <si>
    <t>0,5*28</t>
  </si>
  <si>
    <t>166</t>
  </si>
  <si>
    <t>31111006</t>
  </si>
  <si>
    <t>matice přesná šestihranná Pz DIN 934-8 M12</t>
  </si>
  <si>
    <t>897183254</t>
  </si>
  <si>
    <t>167</t>
  </si>
  <si>
    <t>762131124</t>
  </si>
  <si>
    <t>*Montáž bednění stěn z hrubých prken tl do 32 mm na sraz</t>
  </si>
  <si>
    <t>-728828331</t>
  </si>
  <si>
    <t>"stěna u R.02 ocel nosník HEB160" 7,60*0,16</t>
  </si>
  <si>
    <t>168</t>
  </si>
  <si>
    <t>60515111</t>
  </si>
  <si>
    <t>řezivo jehličnaté boční prkno 20-30mm</t>
  </si>
  <si>
    <t>1712150876</t>
  </si>
  <si>
    <t>1,216*0,022</t>
  </si>
  <si>
    <t>169</t>
  </si>
  <si>
    <t>762195000</t>
  </si>
  <si>
    <t>Spojovací prostředky pro montáž stěn, příček, bednění stěn</t>
  </si>
  <si>
    <t>-183373568</t>
  </si>
  <si>
    <t>170</t>
  </si>
  <si>
    <t>762332141</t>
  </si>
  <si>
    <t>*Montáž vázaných kcí krovů pravidelných z hraněného řeziva pl přes 50 do 120 cm2 s ocelovými spojkami</t>
  </si>
  <si>
    <t>-181329476</t>
  </si>
  <si>
    <t>"krov sloupky a vzpěry 100/100"</t>
  </si>
  <si>
    <t>3,5*2+3,5*2+1,17</t>
  </si>
  <si>
    <t>1,82+1,78+1,38</t>
  </si>
  <si>
    <t>"bačkora 100/80 řez A"0,45+1,795</t>
  </si>
  <si>
    <t>" nadpraží detail D.1.1B.06"12,7</t>
  </si>
  <si>
    <t>171</t>
  </si>
  <si>
    <t>60515121</t>
  </si>
  <si>
    <t>řezivo jehličnaté boční prkno 40-60mm</t>
  </si>
  <si>
    <t>1709514049</t>
  </si>
  <si>
    <t>" nadpraží detail D.1.1B.06"12,7*0,12*0,04</t>
  </si>
  <si>
    <t>172</t>
  </si>
  <si>
    <t>60512127</t>
  </si>
  <si>
    <t>hranol stavební řezivo průřezu do 120cm2 přes dl 8m</t>
  </si>
  <si>
    <t>-1065335879</t>
  </si>
  <si>
    <t>20,15*0,1*0,1</t>
  </si>
  <si>
    <t>"bačkora 100/80 "(0,45+1,795)*0,1*0,08</t>
  </si>
  <si>
    <t>173</t>
  </si>
  <si>
    <t>42412025R</t>
  </si>
  <si>
    <t>plech P6 140x335mm</t>
  </si>
  <si>
    <t>-432296401</t>
  </si>
  <si>
    <t>174</t>
  </si>
  <si>
    <t>762332143</t>
  </si>
  <si>
    <t>*Montáž vázaných kcí krovů pravidelných z hraněného řeziva pl přes 224 do 288 cm2 s ocelovými spojkami</t>
  </si>
  <si>
    <t>1425727723</t>
  </si>
  <si>
    <t>"pozednice 160/160" 15,5</t>
  </si>
  <si>
    <t>175</t>
  </si>
  <si>
    <t>60512135</t>
  </si>
  <si>
    <t>hranol stavební řezivo průřezu do 288cm2 do dl 6m</t>
  </si>
  <si>
    <t>-2042692742</t>
  </si>
  <si>
    <t>"pozednice 160/160"15,5*(0,16*0,16)</t>
  </si>
  <si>
    <t>0,397*1,1 'Přepočtené koeficientem množství</t>
  </si>
  <si>
    <t>176</t>
  </si>
  <si>
    <t>762332144</t>
  </si>
  <si>
    <t>*Montáž vázaných kcí krovů pravidelných z hraněného řeziva pl přes 288 do 450 cm2 s ocelovými spojkami</t>
  </si>
  <si>
    <t>1178757536</t>
  </si>
  <si>
    <t>"Krokev 260/140" (6+6,22)*16</t>
  </si>
  <si>
    <t>"řez C-krov 100/400" 6</t>
  </si>
  <si>
    <t>177</t>
  </si>
  <si>
    <t>60512141</t>
  </si>
  <si>
    <t>hranol stavební řezivo průřezu do 450cm2 dl 6-8m</t>
  </si>
  <si>
    <t>-2060385645</t>
  </si>
  <si>
    <t>"řez C-krov 100/400" 6*0,1*0,4</t>
  </si>
  <si>
    <t>0,24*1,1 'Přepočtené koeficientem množství</t>
  </si>
  <si>
    <t>178</t>
  </si>
  <si>
    <t>61223272</t>
  </si>
  <si>
    <t>hranol konstrukční KVH lepený průřezu 140-260mm pohledový</t>
  </si>
  <si>
    <t>853589229</t>
  </si>
  <si>
    <t>"Krokev 260/140" (6+6,22)*16*0,26*0,14</t>
  </si>
  <si>
    <t>179</t>
  </si>
  <si>
    <t>42412021R</t>
  </si>
  <si>
    <t>kotevní desky  200x150mm</t>
  </si>
  <si>
    <t>-1176285105</t>
  </si>
  <si>
    <t>"mez řezy C-E" 7*2</t>
  </si>
  <si>
    <t>180</t>
  </si>
  <si>
    <t>762341026</t>
  </si>
  <si>
    <t>Bednění střech rovných z desek OSB tl 22 mm na pero a drážku šroubovaných na krokve</t>
  </si>
  <si>
    <t>-1115578840</t>
  </si>
  <si>
    <t>181</t>
  </si>
  <si>
    <t>762341250</t>
  </si>
  <si>
    <t>*Montáž bednění střech rovných a šikmých sklonu do 60° z hoblovaných prken</t>
  </si>
  <si>
    <t>-1390317799</t>
  </si>
  <si>
    <t>"hřeben - pod střešní šindel" 16,5*((0,6+0,6-0,15-0,08)+0,6)</t>
  </si>
  <si>
    <t>"R02" 6,5*3</t>
  </si>
  <si>
    <t>182</t>
  </si>
  <si>
    <t>60511093</t>
  </si>
  <si>
    <t>řezivo jehličnaté boční omítané š 80-160mm tl 23mm dl 4-6m</t>
  </si>
  <si>
    <t>-874937175</t>
  </si>
  <si>
    <t>45,405*0,022</t>
  </si>
  <si>
    <t>183</t>
  </si>
  <si>
    <t>762341650</t>
  </si>
  <si>
    <t>Montáž bednění říms z hoblovaných prken 200x40mm</t>
  </si>
  <si>
    <t>801701556</t>
  </si>
  <si>
    <t>16,8*0,2*2</t>
  </si>
  <si>
    <t>184</t>
  </si>
  <si>
    <t>60511064</t>
  </si>
  <si>
    <t>řezivo jehličnaté omítané</t>
  </si>
  <si>
    <t>-1447235784</t>
  </si>
  <si>
    <t>6,72*0,04</t>
  </si>
  <si>
    <t>185</t>
  </si>
  <si>
    <t>762342214</t>
  </si>
  <si>
    <t>*Montáž laťování na střechách jednoduchých sklonu do 60° osové vzdálenosti do 360 mm</t>
  </si>
  <si>
    <t>-745907227</t>
  </si>
  <si>
    <t>186</t>
  </si>
  <si>
    <t>60514101</t>
  </si>
  <si>
    <t>řezivo jehličnaté lať 10-25cm2</t>
  </si>
  <si>
    <t>-1891483489</t>
  </si>
  <si>
    <t>"latě"15,5*(26+25)*(0,04*0,06)</t>
  </si>
  <si>
    <t>187</t>
  </si>
  <si>
    <t>762342511</t>
  </si>
  <si>
    <t>*Montáž kontralatí na podklad bez tepelné izolace</t>
  </si>
  <si>
    <t>-659472441</t>
  </si>
  <si>
    <t>"kontralatě" 6,5*(63*2)</t>
  </si>
  <si>
    <t>188</t>
  </si>
  <si>
    <t>836494514</t>
  </si>
  <si>
    <t>"kontralatě" 6,5*(63*2)*(0,04*0,06)</t>
  </si>
  <si>
    <t>189</t>
  </si>
  <si>
    <t>762395000</t>
  </si>
  <si>
    <t>Spojovací prostředky krovů, bednění, laťování, nadstřešních konstrukcí</t>
  </si>
  <si>
    <t>-377431928</t>
  </si>
  <si>
    <t>0,061+0,22+0,437+0,264+7,117+0,999+0,269+1,897+1,966</t>
  </si>
  <si>
    <t>190</t>
  </si>
  <si>
    <t>762431016</t>
  </si>
  <si>
    <t>Obložení stěn z desek OSB tl 22 mm na sraz přibíjených</t>
  </si>
  <si>
    <t>-1341112945</t>
  </si>
  <si>
    <t>191</t>
  </si>
  <si>
    <t>762812410R</t>
  </si>
  <si>
    <t>*Montáž záklopu z hoblovaných prken na sraz spáry nekryté</t>
  </si>
  <si>
    <t>-1561453949</t>
  </si>
  <si>
    <t>"detail D.1.1B.06"12,7*0,53</t>
  </si>
  <si>
    <t>192</t>
  </si>
  <si>
    <t>-937053930</t>
  </si>
  <si>
    <t>"prkno" 6,731*0,022</t>
  </si>
  <si>
    <t>193</t>
  </si>
  <si>
    <t>762895000</t>
  </si>
  <si>
    <t>Spojovací prostředky pro montáž záklopu, stropnice a podbíjení</t>
  </si>
  <si>
    <t>-1621669137</t>
  </si>
  <si>
    <t>40,9*0,022+0,148</t>
  </si>
  <si>
    <t>194</t>
  </si>
  <si>
    <t>998762202</t>
  </si>
  <si>
    <t>Přesun hmot procentní pro kce tesařské v objektech v do 12 m</t>
  </si>
  <si>
    <t>-43432845</t>
  </si>
  <si>
    <t>763</t>
  </si>
  <si>
    <t>Konstrukce suché výstavby</t>
  </si>
  <si>
    <t>195</t>
  </si>
  <si>
    <t>763111741</t>
  </si>
  <si>
    <t>Montáž parotěsné zábrany do SDK příčky</t>
  </si>
  <si>
    <t>-968313930</t>
  </si>
  <si>
    <t>196</t>
  </si>
  <si>
    <t>28329274</t>
  </si>
  <si>
    <t>fólie PE vyztužená pro parotěsnou vrstvu (reakce na oheň - třída E) 110g/m2</t>
  </si>
  <si>
    <t>-479282828</t>
  </si>
  <si>
    <t>40,9*1,1235 'Přepočtené koeficientem množství</t>
  </si>
  <si>
    <t>197</t>
  </si>
  <si>
    <t>763113331R</t>
  </si>
  <si>
    <t>*SDK předsazená instalační tl 230 mm zdvojený profil CW+UW desky 2xH2 12,5 bez izolace</t>
  </si>
  <si>
    <t>188739445</t>
  </si>
  <si>
    <t>"S27" 1,03*2,65</t>
  </si>
  <si>
    <t>198</t>
  </si>
  <si>
    <t>763121211</t>
  </si>
  <si>
    <t>*SDK stěna předsazená deska 1xA tl 12,5 mm lepené celoplošně bez nosné kce</t>
  </si>
  <si>
    <t>416695120</t>
  </si>
  <si>
    <t>"S26"11,8"m2"</t>
  </si>
  <si>
    <t>199</t>
  </si>
  <si>
    <t>763121214R</t>
  </si>
  <si>
    <t>*SDK stěna předsazená zvukově izolační utlumující deska 1x tl 12,5 mm lepené celoplošně bez nosné kce</t>
  </si>
  <si>
    <t>797727635</t>
  </si>
  <si>
    <t>"S13"0,8*3</t>
  </si>
  <si>
    <t>"S21" 2,475*2,65</t>
  </si>
  <si>
    <t>200</t>
  </si>
  <si>
    <t>763121411</t>
  </si>
  <si>
    <t>*SDK stěna předsazená tl 62,5 mm profil CW+UW 50 deska 1xA 12,5 bez izolace EI15</t>
  </si>
  <si>
    <t>-571775569</t>
  </si>
  <si>
    <t>201</t>
  </si>
  <si>
    <t>763121422</t>
  </si>
  <si>
    <t>*SDK stěna předsazená tl 62,5 mm profil CW+UW 50 deska 1xH2 12,5 bez izolace EI 15</t>
  </si>
  <si>
    <t>1108040220</t>
  </si>
  <si>
    <t>"S28 0.7+0.11"1,03*2,65+1,625*2,65</t>
  </si>
  <si>
    <t>202</t>
  </si>
  <si>
    <t>763121448R</t>
  </si>
  <si>
    <t>*SDK stěna předsazená zvukově utlumující izolační deska SDK 12,5 bez izolace na dřevěných latích 40x60</t>
  </si>
  <si>
    <t>1284335692</t>
  </si>
  <si>
    <t>203</t>
  </si>
  <si>
    <t>763121465R</t>
  </si>
  <si>
    <t>*SDK stěna předsazená tl 75 mm profil CW+UW 50 desky 2xDFH2 12,5 bez izolace</t>
  </si>
  <si>
    <t>-589229058</t>
  </si>
  <si>
    <t>"S01"(1,855*2,65)</t>
  </si>
  <si>
    <t>204</t>
  </si>
  <si>
    <t>763121474R</t>
  </si>
  <si>
    <t>*SDK stěna předsazená tl 230 mm profil CW+UW desky 2xDFH2 12,5 bez izolace</t>
  </si>
  <si>
    <t>-2115273443</t>
  </si>
  <si>
    <t>"S14" (2,67+0,9+1,95)*2,8</t>
  </si>
  <si>
    <t>"S27"1,03*2,85*2</t>
  </si>
  <si>
    <t>205</t>
  </si>
  <si>
    <t>763121714</t>
  </si>
  <si>
    <t>SDK stěna předsazená základní penetrační nátěr</t>
  </si>
  <si>
    <t>6333970</t>
  </si>
  <si>
    <t>2,73+11,8+8,959+26+7,036+14+4,916+21,327</t>
  </si>
  <si>
    <t>206</t>
  </si>
  <si>
    <t>763131411</t>
  </si>
  <si>
    <t>SDK podhled desky 1xA 12,5 bez izolace dvouvrstvá spodní kce profil CD+UD</t>
  </si>
  <si>
    <t>410939948</t>
  </si>
  <si>
    <t>"1.NP"4,395*0,65+8,2+5,5+1,1+1,8+7,3+7,9+4,5</t>
  </si>
  <si>
    <t>207</t>
  </si>
  <si>
    <t>763131714</t>
  </si>
  <si>
    <t>SDK podhled základní penetrační nátěr</t>
  </si>
  <si>
    <t>674432925</t>
  </si>
  <si>
    <t>39,157+78,24+127,14</t>
  </si>
  <si>
    <t>208</t>
  </si>
  <si>
    <t>763161511R1</t>
  </si>
  <si>
    <t>SDK podkroví deska 1xA 12,5 TI 50 mm 15 kg/m3 REI 15 DP3 dvouvrstvá spodní kce profil CD+UD na krokvových nástavcích</t>
  </si>
  <si>
    <t>1746296711</t>
  </si>
  <si>
    <t>"R.01" 16,3*4,8</t>
  </si>
  <si>
    <t>209</t>
  </si>
  <si>
    <t>763161511R</t>
  </si>
  <si>
    <t>SDK podkroví deska 1xA 12,5 TI 50 mm 15 kg/m3 REI 15 DP3 dvouvrstvá spodní kce profil CD+UD na krokvových nástavcích, SDK zvukově izolační</t>
  </si>
  <si>
    <t>-1314460239</t>
  </si>
  <si>
    <t>"R.04" 16,3*(1,5+6,3)</t>
  </si>
  <si>
    <t>210</t>
  </si>
  <si>
    <t>763411115</t>
  </si>
  <si>
    <t>Sanitární příčky do mokrého prostředí, kompaktní desky tl 10 mm</t>
  </si>
  <si>
    <t>-1957026071</t>
  </si>
  <si>
    <t>"1.NP" (1,95+1,55)*2</t>
  </si>
  <si>
    <t>211</t>
  </si>
  <si>
    <t>763A1002</t>
  </si>
  <si>
    <t>Dřevěná příhradová konstrukce 100x100</t>
  </si>
  <si>
    <t>-816111874</t>
  </si>
  <si>
    <t>212</t>
  </si>
  <si>
    <t>763A1003</t>
  </si>
  <si>
    <t>Dřevěné profily pro vynesení obkladu 320 a 360mm</t>
  </si>
  <si>
    <t>-407020399</t>
  </si>
  <si>
    <t>213</t>
  </si>
  <si>
    <t>763A1121</t>
  </si>
  <si>
    <t>Obložení stěn palubkami modřínovými tlakově impregnovanými</t>
  </si>
  <si>
    <t>1938566035</t>
  </si>
  <si>
    <t>214</t>
  </si>
  <si>
    <t>763A1151</t>
  </si>
  <si>
    <t>Podkladový rošt pod obložení stěn</t>
  </si>
  <si>
    <t>1538313652</t>
  </si>
  <si>
    <t>215</t>
  </si>
  <si>
    <t>998763402</t>
  </si>
  <si>
    <t>Přesun hmot procentní pro sádrokartonové konstrukce v objektech v do 12 m</t>
  </si>
  <si>
    <t>-1094317077</t>
  </si>
  <si>
    <t>764</t>
  </si>
  <si>
    <t>Konstrukce klempířské</t>
  </si>
  <si>
    <t>216</t>
  </si>
  <si>
    <t>764121401</t>
  </si>
  <si>
    <t>K02 Krytina střechy rovné drážkováním ze svitků z Al plechu rš 500 mm sklonu do 30°</t>
  </si>
  <si>
    <t>-1268641956</t>
  </si>
  <si>
    <t>3,14*7,28</t>
  </si>
  <si>
    <t>217</t>
  </si>
  <si>
    <t>764121405</t>
  </si>
  <si>
    <t>K03 Krytina střechy rovné drážkováním ze svitků z Al plechu rš 500 mm sklonu přes 60°</t>
  </si>
  <si>
    <t>-1145640875</t>
  </si>
  <si>
    <t>16,75*0,9</t>
  </si>
  <si>
    <t>218</t>
  </si>
  <si>
    <t>764221439R</t>
  </si>
  <si>
    <t>Síťka proti hmyzu v nadpraží</t>
  </si>
  <si>
    <t>1423808909</t>
  </si>
  <si>
    <t>16,8*2</t>
  </si>
  <si>
    <t>219</t>
  </si>
  <si>
    <t>764226445</t>
  </si>
  <si>
    <t>K01 Oplechování parapetů rovných celoplošně lepené z Al plechu rš 430 mm</t>
  </si>
  <si>
    <t>1031833857</t>
  </si>
  <si>
    <t>0,5*2</t>
  </si>
  <si>
    <t>220</t>
  </si>
  <si>
    <t>998764202</t>
  </si>
  <si>
    <t>Přesun hmot procentní pro konstrukce klempířské v objektech v do 12 m</t>
  </si>
  <si>
    <t>1608977264</t>
  </si>
  <si>
    <t>765</t>
  </si>
  <si>
    <t>Konstrukce pokrývačské</t>
  </si>
  <si>
    <t>221</t>
  </si>
  <si>
    <t>765162011R</t>
  </si>
  <si>
    <t>*Mtž hřebeney ze šindelů dřevěných jednoduché krytí na laťování do 35 ks/m2</t>
  </si>
  <si>
    <t>1424615022</t>
  </si>
  <si>
    <t>16,8*(0,6+0,6-0,15+0,6)</t>
  </si>
  <si>
    <t>222</t>
  </si>
  <si>
    <t>60592160</t>
  </si>
  <si>
    <t>šindel štípaný impregnovaný kónický dl 500mm tl cca 20mm</t>
  </si>
  <si>
    <t>-1331103443</t>
  </si>
  <si>
    <t>223</t>
  </si>
  <si>
    <t>765164022R</t>
  </si>
  <si>
    <t>*Krytina došková ručně vázaná, hladká, na dřevěném laťování tl.350mm</t>
  </si>
  <si>
    <t>2095184209</t>
  </si>
  <si>
    <t>16,8*7,5*2</t>
  </si>
  <si>
    <t>224</t>
  </si>
  <si>
    <t>765191023</t>
  </si>
  <si>
    <t>Montáž pojistné hydroizolační nebo parotěsné kladené ve sklonu přes 20° s lepenými spoji na bednění</t>
  </si>
  <si>
    <t>-554234133</t>
  </si>
  <si>
    <t>16,8*(7,5+7,5)+"přesah"(16,8+7,5*2)*2*0,3</t>
  </si>
  <si>
    <t>225</t>
  </si>
  <si>
    <t>28329036R</t>
  </si>
  <si>
    <t>fólie kontaktní difuzní, vootěsná slepovaná Sd - hodnota menší než 0,2m</t>
  </si>
  <si>
    <t>1461681073</t>
  </si>
  <si>
    <t>271,08*1,1 'Přepočtené koeficientem množství</t>
  </si>
  <si>
    <t>226</t>
  </si>
  <si>
    <t>765191091</t>
  </si>
  <si>
    <t>Příplatek k cenám montáže pojistné hydroizolační fólie za sklon přes 30°</t>
  </si>
  <si>
    <t>-265829758</t>
  </si>
  <si>
    <t>227</t>
  </si>
  <si>
    <t>998765202</t>
  </si>
  <si>
    <t>Přesun hmot procentní pro krytiny skládané v objektech v do 12 m</t>
  </si>
  <si>
    <t>53325383</t>
  </si>
  <si>
    <t>766</t>
  </si>
  <si>
    <t>Konstrukce truhlářské</t>
  </si>
  <si>
    <t>228</t>
  </si>
  <si>
    <t>766621010R</t>
  </si>
  <si>
    <t>O01 Exteriérové dveře tepelněizolační 4155 / 2935 mm</t>
  </si>
  <si>
    <t>1146409086</t>
  </si>
  <si>
    <t>229</t>
  </si>
  <si>
    <t>766621020R</t>
  </si>
  <si>
    <t>O02 Exteriérové dveře tepelněizolační 7765 / 2935 mm</t>
  </si>
  <si>
    <t>-175433562</t>
  </si>
  <si>
    <t>230</t>
  </si>
  <si>
    <t>766621030R</t>
  </si>
  <si>
    <t>O03 Okno dřevěné do skrytého rámu 875 / 715 mm</t>
  </si>
  <si>
    <t>-27197321</t>
  </si>
  <si>
    <t>231</t>
  </si>
  <si>
    <t>766621040R</t>
  </si>
  <si>
    <t>O04 Okno dřevěné do skrytého rámu 875 / 715 mm</t>
  </si>
  <si>
    <t>363379769</t>
  </si>
  <si>
    <t>232</t>
  </si>
  <si>
    <t>766621050R</t>
  </si>
  <si>
    <t>O05 Okno dřevěné do skrytého rámu 875 / 1450 mm</t>
  </si>
  <si>
    <t>-2077947119</t>
  </si>
  <si>
    <t>233</t>
  </si>
  <si>
    <t>766621060R</t>
  </si>
  <si>
    <t>O06 Okno dřevěné do skrytého rámu 875 / 1450 mm</t>
  </si>
  <si>
    <t>-1769704328</t>
  </si>
  <si>
    <t>234</t>
  </si>
  <si>
    <t>766621070R</t>
  </si>
  <si>
    <t>O07 Okno dřevěné do skrytého rámu 675 / 1465 mm</t>
  </si>
  <si>
    <t>1658643929</t>
  </si>
  <si>
    <t>235</t>
  </si>
  <si>
    <t>766621080R</t>
  </si>
  <si>
    <t>O08 Okno dřevěné do skrytého rámu 675 / 1465 mm</t>
  </si>
  <si>
    <t>-787388434</t>
  </si>
  <si>
    <t>236</t>
  </si>
  <si>
    <t>766621090R</t>
  </si>
  <si>
    <t>O09 Okno dřevěné pevně zasklené do skrytého rámu 1725 / 2350 mm</t>
  </si>
  <si>
    <t>-1175155124</t>
  </si>
  <si>
    <t>237</t>
  </si>
  <si>
    <t>766621100R</t>
  </si>
  <si>
    <t>O20 Okno dřevěné do skrytého rámu 735 / 1515 mm</t>
  </si>
  <si>
    <t>-1589411838</t>
  </si>
  <si>
    <t>238</t>
  </si>
  <si>
    <t>766621110R</t>
  </si>
  <si>
    <t>O21 Okno dřevěné do skrytého rámu 735 / 1515 mm</t>
  </si>
  <si>
    <t>1020638578</t>
  </si>
  <si>
    <t>239</t>
  </si>
  <si>
    <t>766621725R</t>
  </si>
  <si>
    <t>Síťovina proti hmyzu</t>
  </si>
  <si>
    <t>-1399294955</t>
  </si>
  <si>
    <t>240</t>
  </si>
  <si>
    <t>766640010</t>
  </si>
  <si>
    <t>D01 Dveře jednokřídlé 800/2290 dřevěná zárubeń kování zámek bezpečnostní</t>
  </si>
  <si>
    <t>-1609843058</t>
  </si>
  <si>
    <t>241</t>
  </si>
  <si>
    <t>766640020</t>
  </si>
  <si>
    <t>D02 Dveře jednokřídlé 900/2265 dřevěná zárubeń kování zámek bezpečnostní</t>
  </si>
  <si>
    <t>1164117671</t>
  </si>
  <si>
    <t>242</t>
  </si>
  <si>
    <t>766640030</t>
  </si>
  <si>
    <t>D03 Dveře jednokřídlé 700/2290 dřevěná zárubeń kování zámek bezpečnostní</t>
  </si>
  <si>
    <t>-156144943</t>
  </si>
  <si>
    <t>243</t>
  </si>
  <si>
    <t>766640040</t>
  </si>
  <si>
    <t>D04 Dveře jednokřídlé 900/2290 dřevěná zárubeń kování zámek</t>
  </si>
  <si>
    <t>-27289287</t>
  </si>
  <si>
    <t>244</t>
  </si>
  <si>
    <t>766640050</t>
  </si>
  <si>
    <t>D05 Dveře jednokřídlé 900/2290 dřevěná zárubeń kování zámek</t>
  </si>
  <si>
    <t>1000388972</t>
  </si>
  <si>
    <t>245</t>
  </si>
  <si>
    <t>766640060</t>
  </si>
  <si>
    <t>D06 Dveře jednokřídlé 700/2290 dřevěná zárubeń kování zámek bezpečnostní</t>
  </si>
  <si>
    <t>-1649818106</t>
  </si>
  <si>
    <t>246</t>
  </si>
  <si>
    <t>766640070</t>
  </si>
  <si>
    <t>D07 Dveře jednokřídlé 700/2290 dřevěná zárubeń kování zámek bezpečnostní</t>
  </si>
  <si>
    <t>-2107162454</t>
  </si>
  <si>
    <t>247</t>
  </si>
  <si>
    <t>766640080</t>
  </si>
  <si>
    <t>D08 Dveře jednokřídlé 700/2100 kabinové pro sanitární příčky</t>
  </si>
  <si>
    <t>758298486</t>
  </si>
  <si>
    <t>248</t>
  </si>
  <si>
    <t>766640090</t>
  </si>
  <si>
    <t>D09 Dveře jednokřídlé 700/2100 kabinové pro sanitární příčky</t>
  </si>
  <si>
    <t>-60694215</t>
  </si>
  <si>
    <t>249</t>
  </si>
  <si>
    <t>766640100</t>
  </si>
  <si>
    <t>D10 Dveře jednokřídlé 700/2290 dřevěná zárubeń kování zámek</t>
  </si>
  <si>
    <t>965428559</t>
  </si>
  <si>
    <t>250</t>
  </si>
  <si>
    <t>766640110</t>
  </si>
  <si>
    <t>D11 Dveře jednokřídlé 700/2290 dřevěná zárubeń kování zámek bezpečnostní</t>
  </si>
  <si>
    <t>-1525001020</t>
  </si>
  <si>
    <t>251</t>
  </si>
  <si>
    <t>766640120</t>
  </si>
  <si>
    <t>D12 Dveře jednokřídlé 700/2290 dřevěná zárubeń kování zámek</t>
  </si>
  <si>
    <t>1657747214</t>
  </si>
  <si>
    <t>252</t>
  </si>
  <si>
    <t>766640130</t>
  </si>
  <si>
    <t>D13 Dveře venkovní prosklené jednokřídlé 900/2150 dřevěná zárubeń kování zámek bezpečnostní</t>
  </si>
  <si>
    <t>225226588</t>
  </si>
  <si>
    <t>253</t>
  </si>
  <si>
    <t>766640140</t>
  </si>
  <si>
    <t>D14 Dveře venkovní ocelové dvoukřídlé 1300/2010 ocelová zárubeń kování zámek bezpečnostní</t>
  </si>
  <si>
    <t>-2139817750</t>
  </si>
  <si>
    <t>254</t>
  </si>
  <si>
    <t>766640160</t>
  </si>
  <si>
    <t>D16 Dveře venkovní ocelové jednokřídlé 900/2120 ocelová zárubeń kování zámek bezpečnostní</t>
  </si>
  <si>
    <t>-2016381002</t>
  </si>
  <si>
    <t>766640170</t>
  </si>
  <si>
    <t>256</t>
  </si>
  <si>
    <t>766640180</t>
  </si>
  <si>
    <t>D18 Dveře bezrámové s pevným bočním panelem 2210/2350 kování</t>
  </si>
  <si>
    <t>837850373</t>
  </si>
  <si>
    <t>257</t>
  </si>
  <si>
    <t>766640200</t>
  </si>
  <si>
    <t>D20 Dveře venkovní prosklené jednokřídlé 1000/2020 dřevěná zárubeń kování zámek bezpečnostní</t>
  </si>
  <si>
    <t>253286341</t>
  </si>
  <si>
    <t>258</t>
  </si>
  <si>
    <t>766640210</t>
  </si>
  <si>
    <t>D21 Dveře jednokřídlé 700/1970 dřevěná zárubeń kování zámek bezpečnostní</t>
  </si>
  <si>
    <t>637579773</t>
  </si>
  <si>
    <t>259</t>
  </si>
  <si>
    <t>766640220</t>
  </si>
  <si>
    <t>D22 Dveře jednokřídlé 700/1970 dřevěná zárubeń kování zámek</t>
  </si>
  <si>
    <t>-578450642</t>
  </si>
  <si>
    <t>260</t>
  </si>
  <si>
    <t>766640230</t>
  </si>
  <si>
    <t>D23 Dveře jednokřídlé 900/1970 dřevěná zárubeń kování zámek bezpečnostní</t>
  </si>
  <si>
    <t>-983379668</t>
  </si>
  <si>
    <t>261</t>
  </si>
  <si>
    <t>766640240</t>
  </si>
  <si>
    <t>D24 Dveře jednokřídlé 900/1970 dřevěná zárubeń kování zámek bezpečnostní</t>
  </si>
  <si>
    <t>-1691134085</t>
  </si>
  <si>
    <t>262</t>
  </si>
  <si>
    <t>998766202</t>
  </si>
  <si>
    <t>Přesun hmot procentní pro konstrukce truhlářské v objektech v do 12 m</t>
  </si>
  <si>
    <t>1980922803</t>
  </si>
  <si>
    <t>767</t>
  </si>
  <si>
    <t>Konstrukce zámečnické</t>
  </si>
  <si>
    <t>263</t>
  </si>
  <si>
    <t>767110010R</t>
  </si>
  <si>
    <t>Z01 Nerezová zarážka</t>
  </si>
  <si>
    <t>-1869700855</t>
  </si>
  <si>
    <t>264</t>
  </si>
  <si>
    <t>767110020R</t>
  </si>
  <si>
    <t>Z02 nerezová konstrukce pro zavěšení stínících vrat T08</t>
  </si>
  <si>
    <t>-1652611431</t>
  </si>
  <si>
    <t>265</t>
  </si>
  <si>
    <t>767110030R</t>
  </si>
  <si>
    <t>Z03 nerezový závěs</t>
  </si>
  <si>
    <t>-479496930</t>
  </si>
  <si>
    <t>266</t>
  </si>
  <si>
    <t>767110040R</t>
  </si>
  <si>
    <t>Z04 plechová poštovní schránka k zazdění</t>
  </si>
  <si>
    <t>280438015</t>
  </si>
  <si>
    <t>267</t>
  </si>
  <si>
    <t>767110050R</t>
  </si>
  <si>
    <t>Z05 ocelové schodiště</t>
  </si>
  <si>
    <t>2145292630</t>
  </si>
  <si>
    <t>268</t>
  </si>
  <si>
    <t>767110070R</t>
  </si>
  <si>
    <t>Z07 Nerezová zarážka</t>
  </si>
  <si>
    <t>-1054165078</t>
  </si>
  <si>
    <t>269</t>
  </si>
  <si>
    <t>767110080R</t>
  </si>
  <si>
    <t>Z08 Atypická ocelová větrací mřížka v místnosti 0.1</t>
  </si>
  <si>
    <t>2069817476</t>
  </si>
  <si>
    <t>270</t>
  </si>
  <si>
    <t>767642800R</t>
  </si>
  <si>
    <t>OV 01 Turniket</t>
  </si>
  <si>
    <t>-267939516</t>
  </si>
  <si>
    <t>271</t>
  </si>
  <si>
    <t>767642802R</t>
  </si>
  <si>
    <t>OV 03 Stojan na kola jednoduchý kotvený do betonového základu, nerez</t>
  </si>
  <si>
    <t>438301096</t>
  </si>
  <si>
    <t>272</t>
  </si>
  <si>
    <t>767642803R</t>
  </si>
  <si>
    <t>OV 04 Držák na kola určený k vertikálnímu uchycení, kotvený docihlëlné zdi, nerez</t>
  </si>
  <si>
    <t>-1261774886</t>
  </si>
  <si>
    <t>273</t>
  </si>
  <si>
    <t>767642804R</t>
  </si>
  <si>
    <t>OV 05 Pítko na vodu s mělkým žlabem, vytesáno do šedého kamene</t>
  </si>
  <si>
    <t>-280543988</t>
  </si>
  <si>
    <t>274</t>
  </si>
  <si>
    <t>998767202</t>
  </si>
  <si>
    <t>Přesun hmot procentní pro zámečnické konstrukce v objektech v do 12 m</t>
  </si>
  <si>
    <t>-1071774294</t>
  </si>
  <si>
    <t>771</t>
  </si>
  <si>
    <t>Podlahy z dlaždic</t>
  </si>
  <si>
    <t>275</t>
  </si>
  <si>
    <t>771121011</t>
  </si>
  <si>
    <t>Nátěr penetrační na podlahu</t>
  </si>
  <si>
    <t>-1681414333</t>
  </si>
  <si>
    <t>"P02+P21" 29+46,1</t>
  </si>
  <si>
    <t>276</t>
  </si>
  <si>
    <t>771474111</t>
  </si>
  <si>
    <t>Montáž soklů z dlaždic keramických rovných cementové flexibilní lepidlo v do 65 mm</t>
  </si>
  <si>
    <t>-1352641040</t>
  </si>
  <si>
    <t>"P.01+P.03"34,7+42,4</t>
  </si>
  <si>
    <t>277</t>
  </si>
  <si>
    <t>59623112R</t>
  </si>
  <si>
    <t>pásek obkladový cihlový hladký 280x65x14mm červený z řezané cihly druhotně použité</t>
  </si>
  <si>
    <t>-1557487313</t>
  </si>
  <si>
    <t>"P.01+P.03"(34,7+42,4)/0,29</t>
  </si>
  <si>
    <t>265,862*1,2 'Přepočtené koeficientem množství</t>
  </si>
  <si>
    <t>278</t>
  </si>
  <si>
    <t>771474411</t>
  </si>
  <si>
    <t>Montáž soklů z dlaždic keramických rovných lepených disperzním lepidlem v do 65 mm</t>
  </si>
  <si>
    <t>-783853349</t>
  </si>
  <si>
    <t>"0.05" (3+1,81)*2+0,87-1,07</t>
  </si>
  <si>
    <t>"0.06" (1,165+0,87)*2-0,94</t>
  </si>
  <si>
    <t>"0.07" (1,03+1,605)*2-0,87</t>
  </si>
  <si>
    <t>"0.10" (3,415+2,915)*2-0,87</t>
  </si>
  <si>
    <t>"0.11" (1,625+1,855)*2-0,87-0,82+(1,625+0,9)*2-0,82</t>
  </si>
  <si>
    <t>"1.03" (1,515+1,95)*2-0,875</t>
  </si>
  <si>
    <t>279</t>
  </si>
  <si>
    <t>59761184R</t>
  </si>
  <si>
    <t>sokl keramický mrazuvzdorný povrch hladký/matný tl do 10mm výšky do 50mm</t>
  </si>
  <si>
    <t>-1023405491</t>
  </si>
  <si>
    <t>44,295*1,1 'Přepočtené koeficientem množství</t>
  </si>
  <si>
    <t>280</t>
  </si>
  <si>
    <t>771574153</t>
  </si>
  <si>
    <t>Montáž podlah keramických velkoformátových lepených rozlivovým lepidlem přes 2 do 4 ks/ m2, vč.soklu</t>
  </si>
  <si>
    <t>-2057419961</t>
  </si>
  <si>
    <t>"P02+P21 " 29+46,1</t>
  </si>
  <si>
    <t>281</t>
  </si>
  <si>
    <t>597613090</t>
  </si>
  <si>
    <t>dlaždice keramické velkoformátová I</t>
  </si>
  <si>
    <t>197705975</t>
  </si>
  <si>
    <t>75,1*1,15 'Přepočtené koeficientem množství</t>
  </si>
  <si>
    <t>282</t>
  </si>
  <si>
    <t>771591112</t>
  </si>
  <si>
    <t>Izolace pod dlažbu nátěrem nebo stěrkou ve dvou vrstvách</t>
  </si>
  <si>
    <t>1195960274</t>
  </si>
  <si>
    <t>"P02+P21 "29+ 46,1</t>
  </si>
  <si>
    <t>"přesah cca 20 cm" (12,01+9,7+4,1+5,3+16,4+12)*0,2+(22,6+10,6+6,9+9,7+15,6)*0,2</t>
  </si>
  <si>
    <t>283</t>
  </si>
  <si>
    <t>771591264</t>
  </si>
  <si>
    <t>Izolace těsnícími pásy mezi podlahou a stěnou</t>
  </si>
  <si>
    <t>1879005191</t>
  </si>
  <si>
    <t>"P02" 12,01+9,7+4,1+5,3+16,4+12</t>
  </si>
  <si>
    <t>"P21" 22,6+10,6+6,9+9,7+15,6</t>
  </si>
  <si>
    <t>284</t>
  </si>
  <si>
    <t>771592011</t>
  </si>
  <si>
    <t>Čištění vnitřních ploch podlah nebo schodišť po položení dlažby chemickými prostředky</t>
  </si>
  <si>
    <t>-1290967258</t>
  </si>
  <si>
    <t>285</t>
  </si>
  <si>
    <t>771990111</t>
  </si>
  <si>
    <t>Vyrovnání podkladu samonivelační stěrkou tl 4 mm pevnosti 15 Mpa</t>
  </si>
  <si>
    <t>-1551733642</t>
  </si>
  <si>
    <t>286</t>
  </si>
  <si>
    <t>998771202</t>
  </si>
  <si>
    <t>Přesun hmot procentní pro podlahy z dlaždic v objektech v do 12 m</t>
  </si>
  <si>
    <t>1404737345</t>
  </si>
  <si>
    <t>776</t>
  </si>
  <si>
    <t>Podlahy povlakové</t>
  </si>
  <si>
    <t>287</t>
  </si>
  <si>
    <t>776573111</t>
  </si>
  <si>
    <t>Položení textilních rohoží čistících zón</t>
  </si>
  <si>
    <t>1812577707</t>
  </si>
  <si>
    <t>288</t>
  </si>
  <si>
    <t>697521200A</t>
  </si>
  <si>
    <t>rohož kokosová přírodní</t>
  </si>
  <si>
    <t>-335248171</t>
  </si>
  <si>
    <t>2,28*1,1 'Přepočtené koeficientem množství</t>
  </si>
  <si>
    <t>289</t>
  </si>
  <si>
    <t>776590100</t>
  </si>
  <si>
    <t>Úprava podkladu nášlapných ploch vysátím</t>
  </si>
  <si>
    <t>-1645921613</t>
  </si>
  <si>
    <t>290</t>
  </si>
  <si>
    <t>998776202</t>
  </si>
  <si>
    <t>Přesun hmot procentní pro podlahy povlakové v objektech v do 12 m</t>
  </si>
  <si>
    <t>202640856</t>
  </si>
  <si>
    <t>777</t>
  </si>
  <si>
    <t>Podlahy lité</t>
  </si>
  <si>
    <t>291</t>
  </si>
  <si>
    <t>777111111</t>
  </si>
  <si>
    <t>Vysátí podkladu před provedením lité podlahy</t>
  </si>
  <si>
    <t>-918272624</t>
  </si>
  <si>
    <t>"P01+P03"22,3+59,2</t>
  </si>
  <si>
    <t>292</t>
  </si>
  <si>
    <t>777715001A</t>
  </si>
  <si>
    <t>Podlahy bezespárá litá cementová tl.7mm, vč.soklu</t>
  </si>
  <si>
    <t>36105560</t>
  </si>
  <si>
    <t>"P01"22,3</t>
  </si>
  <si>
    <t>293</t>
  </si>
  <si>
    <t>777715001A1</t>
  </si>
  <si>
    <t>Podlahy bezespárá litá cementová tl.5mm, vč.uzavíracího vodotěsného a protiskluzného nátěru</t>
  </si>
  <si>
    <t>1377301446</t>
  </si>
  <si>
    <t>"P03"59,2</t>
  </si>
  <si>
    <t>294</t>
  </si>
  <si>
    <t>998777202</t>
  </si>
  <si>
    <t>Přesun hmot procentní pro podlahy lité v objektech v do 12 m</t>
  </si>
  <si>
    <t>-1741220589</t>
  </si>
  <si>
    <t>781</t>
  </si>
  <si>
    <t>Dokončovací práce - obklady</t>
  </si>
  <si>
    <t>295</t>
  </si>
  <si>
    <t>781111011</t>
  </si>
  <si>
    <t>Ometení (oprášení) stěny při přípravě podkladu</t>
  </si>
  <si>
    <t>-147702403</t>
  </si>
  <si>
    <t>"obklad"51,9</t>
  </si>
  <si>
    <t xml:space="preserve">"parapet" </t>
  </si>
  <si>
    <t>"1.NP"(0,67*2+0,87*5)*0,2</t>
  </si>
  <si>
    <t>"2.NP"0,73*2*0,2</t>
  </si>
  <si>
    <t>296</t>
  </si>
  <si>
    <t>781121011</t>
  </si>
  <si>
    <t>Nátěr penetrační na stěnu</t>
  </si>
  <si>
    <t>346786069</t>
  </si>
  <si>
    <t>297</t>
  </si>
  <si>
    <t>781131112</t>
  </si>
  <si>
    <t>Izolace pod obklad nátěrem nebo stěrkou ve dvou vrstvách</t>
  </si>
  <si>
    <t>-1809554375</t>
  </si>
  <si>
    <t>"0.12"6,8</t>
  </si>
  <si>
    <t>"1.3"8,3</t>
  </si>
  <si>
    <t>298</t>
  </si>
  <si>
    <t>781131264</t>
  </si>
  <si>
    <t>Izolace pod obklad těsnícími pásy mezi podlahou a stěnou</t>
  </si>
  <si>
    <t>1046624348</t>
  </si>
  <si>
    <t>"0.12"2,7+0,7</t>
  </si>
  <si>
    <t>"1.3"1,515+0,8+0,9*2</t>
  </si>
  <si>
    <t>299</t>
  </si>
  <si>
    <t>781474154</t>
  </si>
  <si>
    <t>Montáž obkladů vnitřních keramických velkoformátových do 6 ks/m2 lepených flexibilním lepidlem, vč.řezání u parapetu a ukončovacích Al lišt</t>
  </si>
  <si>
    <t>-1546504486</t>
  </si>
  <si>
    <t>300</t>
  </si>
  <si>
    <t>LSS.0022224.URS</t>
  </si>
  <si>
    <t>obkládačka Color, velkoformátová</t>
  </si>
  <si>
    <t>-1905336936</t>
  </si>
  <si>
    <t>51,9*1,15 'Přepočtené koeficientem množství</t>
  </si>
  <si>
    <t>301</t>
  </si>
  <si>
    <t>781479196</t>
  </si>
  <si>
    <t>Příplatek k montáži obkladů vnitřních keramických hladkých za spárování tmelem dvousložkovým</t>
  </si>
  <si>
    <t>-435421954</t>
  </si>
  <si>
    <t>302</t>
  </si>
  <si>
    <t>781492511</t>
  </si>
  <si>
    <t>*Montáž profilů rohových lepených disperzním lepidlem</t>
  </si>
  <si>
    <t>1430462490</t>
  </si>
  <si>
    <t>"0.10"2*2</t>
  </si>
  <si>
    <t>303</t>
  </si>
  <si>
    <t>19416008</t>
  </si>
  <si>
    <t>lišta ukončovací hliníková 10mm</t>
  </si>
  <si>
    <t>2081047898</t>
  </si>
  <si>
    <t>4*1,05 'Přepočtené koeficientem množství</t>
  </si>
  <si>
    <t>304</t>
  </si>
  <si>
    <t>781492551</t>
  </si>
  <si>
    <t>*Montáž profilů ukončovacích lepených disperzním lepidlem</t>
  </si>
  <si>
    <t>-766829608</t>
  </si>
  <si>
    <t>305</t>
  </si>
  <si>
    <t>185552886</t>
  </si>
  <si>
    <t>44,295*1,05 'Přepočtené koeficientem množství</t>
  </si>
  <si>
    <t>306</t>
  </si>
  <si>
    <t>781495111</t>
  </si>
  <si>
    <t>Penetrace podkladu vnitřních obkladů</t>
  </si>
  <si>
    <t>-2146075632</t>
  </si>
  <si>
    <t>307</t>
  </si>
  <si>
    <t>781495184</t>
  </si>
  <si>
    <t>Řezání pracnější rovné keramických obkladaček</t>
  </si>
  <si>
    <t>-772843289</t>
  </si>
  <si>
    <t xml:space="preserve">"kolem oken a parapetů" </t>
  </si>
  <si>
    <t>"0.05" (0,87+0,735)*2</t>
  </si>
  <si>
    <t>"0.10" (0,87+0,735)*2</t>
  </si>
  <si>
    <t>"1.NP"0,67*2+0,87*5</t>
  </si>
  <si>
    <t>"2.NP"0,73*2</t>
  </si>
  <si>
    <t>308</t>
  </si>
  <si>
    <t>781495211</t>
  </si>
  <si>
    <t>Čištění vnitřních ploch stěn po provedení obkladu chemickými prostředky</t>
  </si>
  <si>
    <t>1599748188</t>
  </si>
  <si>
    <t>309</t>
  </si>
  <si>
    <t>781674113</t>
  </si>
  <si>
    <t>Montáž obkladů parapetů šířky do 200 mm z dlaždic keramických lepených flexibilním lepidlem, řezané obkladačky</t>
  </si>
  <si>
    <t>-124291503</t>
  </si>
  <si>
    <t>310</t>
  </si>
  <si>
    <t>948477655</t>
  </si>
  <si>
    <t>7,15*0,2</t>
  </si>
  <si>
    <t>1,43*1,15 'Přepočtené koeficientem množství</t>
  </si>
  <si>
    <t>311</t>
  </si>
  <si>
    <t>781734112</t>
  </si>
  <si>
    <t>Montáž obkladů vnějších z obkladaček cihelných do 85 ks/m2 lepené flexibilním lepidlem</t>
  </si>
  <si>
    <t>-951927063</t>
  </si>
  <si>
    <t>"řez B" 7,4*0,29</t>
  </si>
  <si>
    <t>312</t>
  </si>
  <si>
    <t>59521230R</t>
  </si>
  <si>
    <t>pásek obkladový cihlový</t>
  </si>
  <si>
    <t>-1263921524</t>
  </si>
  <si>
    <t>2,146*1,1 'Přepočtené koeficientem množství</t>
  </si>
  <si>
    <t>313</t>
  </si>
  <si>
    <t>998781202</t>
  </si>
  <si>
    <t>Přesun hmot procentní pro obklady keramické v objektech v do 12 m</t>
  </si>
  <si>
    <t>-378266142</t>
  </si>
  <si>
    <t>783</t>
  </si>
  <si>
    <t>Dokončovací práce - nátěry</t>
  </si>
  <si>
    <t>314</t>
  </si>
  <si>
    <t>783324201</t>
  </si>
  <si>
    <t>Základní antikorozní jednonásobný akrylátový nátěr zámečnických konstrukcí 2x</t>
  </si>
  <si>
    <t>-1653210234</t>
  </si>
  <si>
    <t>784</t>
  </si>
  <si>
    <t>Dokončovací práce - malby a tapety</t>
  </si>
  <si>
    <t>315</t>
  </si>
  <si>
    <t>784111001</t>
  </si>
  <si>
    <t>*Oprášení (ometení ) podkladu v místnostech v do 3,80 m</t>
  </si>
  <si>
    <t>-932298460</t>
  </si>
  <si>
    <t>"stěny"378,4+"strop"107,5</t>
  </si>
  <si>
    <t>"obklad podkroví" 113,8+73,15</t>
  </si>
  <si>
    <t>"-obklad keramický" -51,9</t>
  </si>
  <si>
    <t>316</t>
  </si>
  <si>
    <t>784111011</t>
  </si>
  <si>
    <t>*Obroušení podkladu omítnutého v místnostech v do 3,80 m</t>
  </si>
  <si>
    <t>-515065183</t>
  </si>
  <si>
    <t>317</t>
  </si>
  <si>
    <t>784321031</t>
  </si>
  <si>
    <t>Dvojnásobné silikátové bílé malby v místnosti výšky do 3,80 m</t>
  </si>
  <si>
    <t>1795237266</t>
  </si>
  <si>
    <t>789</t>
  </si>
  <si>
    <t>Povrchové úpravy ocelových konstrukcí a technologických zařízení</t>
  </si>
  <si>
    <t>318</t>
  </si>
  <si>
    <t>789223112</t>
  </si>
  <si>
    <t>*Provedení otryskání ocelových konstrukcí třídy III stupeň zarezavění A stupeň přípravy Sa 2 1/2</t>
  </si>
  <si>
    <t>2127784275</t>
  </si>
  <si>
    <t>32*(0,43+0,397+0,525+0,32+0,471+12*0,01)</t>
  </si>
  <si>
    <t>319</t>
  </si>
  <si>
    <t>42118100</t>
  </si>
  <si>
    <t>materiál tryskací z křemičitanu hlinitého</t>
  </si>
  <si>
    <t>-805347605</t>
  </si>
  <si>
    <t>72,416*0,019 'Přepočtené koeficientem množství</t>
  </si>
  <si>
    <t>320</t>
  </si>
  <si>
    <t>789327433</t>
  </si>
  <si>
    <t>*Protipožární jednosložkový vodou ředitelný nátěr ocelových konstrukcí třídy III odhad tl přes 200 do 350 μm - 2x</t>
  </si>
  <si>
    <t>-2095819411</t>
  </si>
  <si>
    <t>321</t>
  </si>
  <si>
    <t>789421233</t>
  </si>
  <si>
    <t>*Provedení žárového stříkání ocelových konstrukcí třídy III Zn 100 μm</t>
  </si>
  <si>
    <t>1541650126</t>
  </si>
  <si>
    <t>322</t>
  </si>
  <si>
    <t>15625101</t>
  </si>
  <si>
    <t>drát metalizační Zn D 3mm</t>
  </si>
  <si>
    <t>kg</t>
  </si>
  <si>
    <t>998950477</t>
  </si>
  <si>
    <t>72,416*1,264 'Přepočtené koeficientem množství</t>
  </si>
  <si>
    <t>43-M</t>
  </si>
  <si>
    <t>Montáž ocelových konstrukcí</t>
  </si>
  <si>
    <t>323</t>
  </si>
  <si>
    <t>430479010R</t>
  </si>
  <si>
    <t>*Montáž a provedení krovu vaznice tvořené ocelovým profilem HEA100, včetně sloupků HEA140</t>
  </si>
  <si>
    <t>228807949</t>
  </si>
  <si>
    <t>"krov vaznice HEA100"9,5*0,0171+9,5*0,0171</t>
  </si>
  <si>
    <t>"krov sloupek HEA140"3,2*0,0247*2</t>
  </si>
  <si>
    <t>324</t>
  </si>
  <si>
    <t>430479011R</t>
  </si>
  <si>
    <t>*Montáž a provedení krovu vrcholové vaznice svařeným obráceným T průřezem</t>
  </si>
  <si>
    <t>-106606959</t>
  </si>
  <si>
    <t>"vrcholová vaznice T200" 6,2*0,064</t>
  </si>
  <si>
    <t>325</t>
  </si>
  <si>
    <t>430479012R</t>
  </si>
  <si>
    <t>*Montáž a provedení krovu pozednice</t>
  </si>
  <si>
    <t>947931790</t>
  </si>
  <si>
    <t>"pozednice HEB140" 15,5*0,0337</t>
  </si>
  <si>
    <t>326</t>
  </si>
  <si>
    <t>430479014R</t>
  </si>
  <si>
    <t>*Montáž a provedení konstrukce 1.NP</t>
  </si>
  <si>
    <t>-1827921470</t>
  </si>
  <si>
    <t>"táhla HEA100"(5,1+4,9)*0,0171</t>
  </si>
  <si>
    <t>"HEA100"2,9*0,0171*3</t>
  </si>
  <si>
    <t>327</t>
  </si>
  <si>
    <t>430479018R</t>
  </si>
  <si>
    <t>*Montáž a provedení krovu přístavku</t>
  </si>
  <si>
    <t>1929161017</t>
  </si>
  <si>
    <t>"přístřešek IPE100"2,6*0,0081*7</t>
  </si>
  <si>
    <t>"přístřešek HEB160"7,6*0,0426</t>
  </si>
  <si>
    <t>328</t>
  </si>
  <si>
    <t>430479019R</t>
  </si>
  <si>
    <t>*Montáž kotevních želez, příložek, patek nebo táhel</t>
  </si>
  <si>
    <t>-206097614</t>
  </si>
  <si>
    <t>"kotevní desky P10 150x170 D.01"2</t>
  </si>
  <si>
    <t>"kotevní desky  P10 140x80 D.02"2</t>
  </si>
  <si>
    <t>"kotevní desky  P10 140x100 D.02"2</t>
  </si>
  <si>
    <t>"kotevní desky  P10 200x150 D.03"1</t>
  </si>
  <si>
    <t>"kotevní plotny - P10+P15 výrobek 200x160x85 D.04"1</t>
  </si>
  <si>
    <t>"kotevní desky P10 140x60mm D.05"4</t>
  </si>
  <si>
    <t>329</t>
  </si>
  <si>
    <t>42412018R</t>
  </si>
  <si>
    <t>kotevní deska 150x170mm</t>
  </si>
  <si>
    <t>-232639430</t>
  </si>
  <si>
    <t>330</t>
  </si>
  <si>
    <t>42412019R</t>
  </si>
  <si>
    <t>kotevní botka 140x80mm</t>
  </si>
  <si>
    <t>845709345</t>
  </si>
  <si>
    <t>331</t>
  </si>
  <si>
    <t>42412020R</t>
  </si>
  <si>
    <t>kotevní desky  140x100mm</t>
  </si>
  <si>
    <t>-827082003</t>
  </si>
  <si>
    <t>332</t>
  </si>
  <si>
    <t>1805947424</t>
  </si>
  <si>
    <t>333</t>
  </si>
  <si>
    <t>42412022R</t>
  </si>
  <si>
    <t>kotevní plotna - výrobek 200x160x85</t>
  </si>
  <si>
    <t>435445180</t>
  </si>
  <si>
    <t>334</t>
  </si>
  <si>
    <t>42412023R</t>
  </si>
  <si>
    <t>kotevní desky 140x60mm</t>
  </si>
  <si>
    <t>1854664548</t>
  </si>
  <si>
    <t>02 - Profese</t>
  </si>
  <si>
    <t xml:space="preserve">    721 - Zdravotechnika </t>
  </si>
  <si>
    <t xml:space="preserve">    727 - Zdravotechnika - požární ochrana</t>
  </si>
  <si>
    <t xml:space="preserve">    735 - Ústřední vytápění </t>
  </si>
  <si>
    <t xml:space="preserve">    21-M - Elektromontáže </t>
  </si>
  <si>
    <t xml:space="preserve">    24-M - Montáže vzduchotechnických zařízení</t>
  </si>
  <si>
    <t>721</t>
  </si>
  <si>
    <t xml:space="preserve">Zdravotechnika </t>
  </si>
  <si>
    <t>721A1001</t>
  </si>
  <si>
    <t>ZTI vnitřní a venkovní  (samostatný výkaz)</t>
  </si>
  <si>
    <t>komplet</t>
  </si>
  <si>
    <t>37165816</t>
  </si>
  <si>
    <t>727</t>
  </si>
  <si>
    <t>Zdravotechnika - požární ochrana</t>
  </si>
  <si>
    <t>727000100</t>
  </si>
  <si>
    <t>Požární bezpečnost objektu</t>
  </si>
  <si>
    <t>1026061302</t>
  </si>
  <si>
    <t>735</t>
  </si>
  <si>
    <t xml:space="preserve">Ústřední vytápění </t>
  </si>
  <si>
    <t>735551026</t>
  </si>
  <si>
    <t>Ústřední vytápění (samostatný výkaz)</t>
  </si>
  <si>
    <t>406352502</t>
  </si>
  <si>
    <t>21-M</t>
  </si>
  <si>
    <t xml:space="preserve">Elektromontáže </t>
  </si>
  <si>
    <t>210000100</t>
  </si>
  <si>
    <t>Elektroinstalace silnoproud (samostatný výkaz)</t>
  </si>
  <si>
    <t>348396874</t>
  </si>
  <si>
    <t>210000210</t>
  </si>
  <si>
    <t>Elektroinstalace slaboproud (samostatný výkaz)</t>
  </si>
  <si>
    <t>-829090615</t>
  </si>
  <si>
    <t>210000220</t>
  </si>
  <si>
    <t>Hromosvod (samostatný výkaz)</t>
  </si>
  <si>
    <t>2089923220</t>
  </si>
  <si>
    <t>24-M</t>
  </si>
  <si>
    <t>Montáže vzduchotechnických zařízení</t>
  </si>
  <si>
    <t>240000100</t>
  </si>
  <si>
    <t>VZT</t>
  </si>
  <si>
    <t>795367065</t>
  </si>
  <si>
    <t>03 - Venkovní objekty</t>
  </si>
  <si>
    <t xml:space="preserve">    8 - Trubní vedení</t>
  </si>
  <si>
    <t xml:space="preserve">    998 - Přesun hmot</t>
  </si>
  <si>
    <t xml:space="preserve">    765 - Krytina skládaná</t>
  </si>
  <si>
    <t>171152501</t>
  </si>
  <si>
    <t>Zhutnění podloží z hornin soudržných nebo nesoudržných</t>
  </si>
  <si>
    <t>-832933782</t>
  </si>
  <si>
    <t>"P04"186,1</t>
  </si>
  <si>
    <t>"P05"73</t>
  </si>
  <si>
    <t>"P06"36,5</t>
  </si>
  <si>
    <t>"P07"129,3</t>
  </si>
  <si>
    <t>180405111</t>
  </si>
  <si>
    <t>Založení trávníku ve vegetačních prefabrikátech výsevem semene v rovině a ve svahu do 1:5</t>
  </si>
  <si>
    <t>-93197785</t>
  </si>
  <si>
    <t>00572410</t>
  </si>
  <si>
    <t>osivo směs travní parková</t>
  </si>
  <si>
    <t>1332825665</t>
  </si>
  <si>
    <t>36,5*0,02 'Přepočtené koeficientem množství</t>
  </si>
  <si>
    <t>181101133</t>
  </si>
  <si>
    <t>Úprava pozemku s rozpojením, přehrnutím, urovnáním a přehrnutím do 60 m zeminy tř 3</t>
  </si>
  <si>
    <t>-378404090</t>
  </si>
  <si>
    <t>"úprava terénu podél plotu T01" (8,7+2,6+13,6+3)*2*1*0,2</t>
  </si>
  <si>
    <t>"úprava terénu podél plotu T02" 33*2*1*0,2</t>
  </si>
  <si>
    <t>"úprava terénu podél plotu T03" 33*2*1*0,2</t>
  </si>
  <si>
    <t>"úprava terénu podél plotu T04" (5,7+0,5+26,6)*2*1*0,2</t>
  </si>
  <si>
    <t>181111112</t>
  </si>
  <si>
    <t>Plošná úprava terénu do 500 m2 zemina skupiny 1 až 4 nerovnosti do 100 mm ve svahu do 1:2</t>
  </si>
  <si>
    <t>-653471018</t>
  </si>
  <si>
    <t>"trvalý travní porost" 34,8+166,5</t>
  </si>
  <si>
    <t>181351103</t>
  </si>
  <si>
    <t>Rozprostření ornice tl vrstvy do 200 mm pl do 500 m2 v rovině nebo ve svahu do 1:5 strojně</t>
  </si>
  <si>
    <t>1055582325</t>
  </si>
  <si>
    <t>"ornice na místě"</t>
  </si>
  <si>
    <t>181411131</t>
  </si>
  <si>
    <t>Založení parkového trávníku výsevem plochy do 1000 m2 v rovině a ve svahu do 1:5</t>
  </si>
  <si>
    <t>1413316077</t>
  </si>
  <si>
    <t>1176844475</t>
  </si>
  <si>
    <t>201,3*0,015 'Přepočtené koeficientem množství</t>
  </si>
  <si>
    <t>181951112</t>
  </si>
  <si>
    <t>Úprava pláně v hornině třídy těžitelnosti I, skupiny 1 až 3 se zhutněním strojně pod mlatovou plochou</t>
  </si>
  <si>
    <t>-1790644718</t>
  </si>
  <si>
    <t>182313101</t>
  </si>
  <si>
    <t>Vyplnění otvorů tvárnic nebo panelů ornicí</t>
  </si>
  <si>
    <t>-1362793950</t>
  </si>
  <si>
    <t>184103811</t>
  </si>
  <si>
    <t>Výsadba keřů se zřízením zářezů ve svahu do 1:2 vzdálenost zářezů do 1 m</t>
  </si>
  <si>
    <t>-645162573</t>
  </si>
  <si>
    <t>02650463</t>
  </si>
  <si>
    <t>dřeviny keře</t>
  </si>
  <si>
    <t>-170086490</t>
  </si>
  <si>
    <t>7*3 "kusy /m"</t>
  </si>
  <si>
    <t>184802111</t>
  </si>
  <si>
    <t xml:space="preserve">Chemické odplevelení před založením kultury nad 20 m2 postřikem na široko v rovině a svahu do 1:5 2x </t>
  </si>
  <si>
    <t>328757828</t>
  </si>
  <si>
    <t>25234002</t>
  </si>
  <si>
    <t xml:space="preserve">postřik na plevel                                                  </t>
  </si>
  <si>
    <t>l</t>
  </si>
  <si>
    <t>-1183842866</t>
  </si>
  <si>
    <t>184818232</t>
  </si>
  <si>
    <t>Ochrana kmene průměru přes 300 do 500 mm bedněním výšky do 2 m</t>
  </si>
  <si>
    <t>-465675856</t>
  </si>
  <si>
    <t>185802113R</t>
  </si>
  <si>
    <t>Hnojení půdy umělým hnojivem na široko v rovině a svahu do 1:5 - zásobní a startovací před výsevem</t>
  </si>
  <si>
    <t>177572264</t>
  </si>
  <si>
    <t>25191155</t>
  </si>
  <si>
    <t>hnojivo průmyslové</t>
  </si>
  <si>
    <t>679375896</t>
  </si>
  <si>
    <t>185803111</t>
  </si>
  <si>
    <t>Ošetření trávníku shrabáním v rovině a svahu do 1:5, vč.pokosení 2x</t>
  </si>
  <si>
    <t>709170985</t>
  </si>
  <si>
    <t>"P06"36,5*2</t>
  </si>
  <si>
    <t>"trvalý travní porost" (34,8+166,5)*2</t>
  </si>
  <si>
    <t>185804215</t>
  </si>
  <si>
    <t xml:space="preserve">Vypletí záhonu trávníku s naložením a odvozem odpadu do 20 km v rovině a svahu do 1:5  2x </t>
  </si>
  <si>
    <t>1606772260</t>
  </si>
  <si>
    <t>185804312</t>
  </si>
  <si>
    <t xml:space="preserve">Zalití rostlin vodou plocha přes 20 m2  2 měsíce </t>
  </si>
  <si>
    <t>-422261400</t>
  </si>
  <si>
    <t>"P06" 36,5*0,032*5</t>
  </si>
  <si>
    <t>"trvalý travní porost" (34,8+166,5)*0,032*5</t>
  </si>
  <si>
    <t>1300541082</t>
  </si>
  <si>
    <t>"základy plotu T04"(5,7+0,5+26,6)*1*0,3</t>
  </si>
  <si>
    <t>Zřízení bednění základových pasů rovného</t>
  </si>
  <si>
    <t>816779613</t>
  </si>
  <si>
    <t>"nástěnka" (2,286+0,3)*1*2</t>
  </si>
  <si>
    <t>"zeď u pojezdové brány" (4,935+4,973+0,4+0,4+0,3+0,3)*1</t>
  </si>
  <si>
    <t>Odstranění bednění základových pasů rovného</t>
  </si>
  <si>
    <t>-539026018</t>
  </si>
  <si>
    <t>-894671350</t>
  </si>
  <si>
    <t>2,292*0,14</t>
  </si>
  <si>
    <t>313231156R</t>
  </si>
  <si>
    <t>Zdivo obkladové a výplňové režné z cihel druhotně použitých 2x pálených dl 290 mm P40 na vápenou maltu</t>
  </si>
  <si>
    <t>-1937981148</t>
  </si>
  <si>
    <t>"zeď u pojezdové brány" (4,973+0,3*2+4,935+0,4+0,4)*2,5*0,15</t>
  </si>
  <si>
    <t>"nástěnka" 2,3*0,5*0,15</t>
  </si>
  <si>
    <t>"plot T4"(5,7+0,5+26,6)*0,3*0,6</t>
  </si>
  <si>
    <t>348278054R</t>
  </si>
  <si>
    <t>T04 Dřevěný plot z modřínového dřeva, tlakově impregnované, plot kotvený do cihelné podezdívky v=1700mm</t>
  </si>
  <si>
    <t>2003481688</t>
  </si>
  <si>
    <t>(5,7+0,5+26,6)*1,7</t>
  </si>
  <si>
    <t>348501113</t>
  </si>
  <si>
    <t>T02 Osazení oplocení z tyčoviny půlené výšky do 1 m</t>
  </si>
  <si>
    <t>416329240</t>
  </si>
  <si>
    <t>61231101R</t>
  </si>
  <si>
    <t>plot dřevěný bez impregnace z půlené kulatiny plotový díl 1500x700mm</t>
  </si>
  <si>
    <t>-1815793986</t>
  </si>
  <si>
    <t>348501213</t>
  </si>
  <si>
    <t>T01 Osazení oplocení z tyčoviny půlené výšky do 2 m</t>
  </si>
  <si>
    <t>-1548837157</t>
  </si>
  <si>
    <t>8,7+2,6+13,6+3</t>
  </si>
  <si>
    <t>61231100R</t>
  </si>
  <si>
    <t>plot dřevěný bez impregnace z půlené kulatiny plotový díl 1500x1030mm</t>
  </si>
  <si>
    <t>-1637585050</t>
  </si>
  <si>
    <t>430321414</t>
  </si>
  <si>
    <t>Schodišťová konstrukce a rampa ze ŽB tř. C 25/30</t>
  </si>
  <si>
    <t>-416386916</t>
  </si>
  <si>
    <t>"venkovní schodiště" 1,1"m2"*1</t>
  </si>
  <si>
    <t>"jižní štít"1,1*0,3*0,9</t>
  </si>
  <si>
    <t>431351121</t>
  </si>
  <si>
    <t>Zřízení bednění podest schodišť a ramp přímočarých v do 4 m</t>
  </si>
  <si>
    <t>-431709542</t>
  </si>
  <si>
    <t>"venkovní schodiště" 1,1"m2"*2+1*0,3*2</t>
  </si>
  <si>
    <t>"jižní štít" (1,1*2+0,9)*0,3</t>
  </si>
  <si>
    <t>431351122</t>
  </si>
  <si>
    <t>Odstranění bednění podest schodišť a ramp přímočarých v do 4 m</t>
  </si>
  <si>
    <t>-2145124673</t>
  </si>
  <si>
    <t>434231111</t>
  </si>
  <si>
    <t>Schodišťové stupně přímé z cihel dl 290 mm na stojato</t>
  </si>
  <si>
    <t>-1434968235</t>
  </si>
  <si>
    <t>0,8*14</t>
  </si>
  <si>
    <t>0,9*3</t>
  </si>
  <si>
    <t>451577777</t>
  </si>
  <si>
    <t>Podklad nebo lože pod dlažbu vodorovný nebo do sklonu 1:5 z kameniva těženého tl do 100 mm</t>
  </si>
  <si>
    <t>-1418209022</t>
  </si>
  <si>
    <t>"P05"73*2</t>
  </si>
  <si>
    <t>451579777</t>
  </si>
  <si>
    <t>Příplatek ZKD 10 mm tl nad 100 mm u podkladu nebo lože pod dlažbu z kameniva těženého</t>
  </si>
  <si>
    <t>883896722</t>
  </si>
  <si>
    <t>"P05" 73</t>
  </si>
  <si>
    <t>564851111</t>
  </si>
  <si>
    <t>Podklad ze štěrkodrtě ŠD tl 150 mm</t>
  </si>
  <si>
    <t>460295651</t>
  </si>
  <si>
    <t>"P04"180+6,1+(18+10,55+2,5+2)*0,8</t>
  </si>
  <si>
    <t>564861111</t>
  </si>
  <si>
    <t>Podklad ze štěrkodrtě ŠD tl 200 mm</t>
  </si>
  <si>
    <t>-1081168286</t>
  </si>
  <si>
    <t>564921010R</t>
  </si>
  <si>
    <t>Zpevněná plocha, mlatový povrch</t>
  </si>
  <si>
    <t>1813565894</t>
  </si>
  <si>
    <t>564952114</t>
  </si>
  <si>
    <t>Podklad z mechanicky zpevněného kameniva MZK tl 180 mm</t>
  </si>
  <si>
    <t>366984194</t>
  </si>
  <si>
    <t>"P07"84,7+44,6</t>
  </si>
  <si>
    <t>-1651058577</t>
  </si>
  <si>
    <t>281314830</t>
  </si>
  <si>
    <t>1965144861</t>
  </si>
  <si>
    <t>"zeď u pojezdové brány" (4,973+0,3*2+4,935+0,4+0,4)*2,5</t>
  </si>
  <si>
    <t>"nástěnka" (2,3+0,15)*2*0,5</t>
  </si>
  <si>
    <t>"plot T4"((5,7+0,5+26,6)+0,3)*2*0,6</t>
  </si>
  <si>
    <t>Dlažba z cihel pálených dl 290 mm do štěrku naplocho - pruhotně použité cihly, zásyp kamenným prachem</t>
  </si>
  <si>
    <t>-1657913967</t>
  </si>
  <si>
    <t>Trubní vedení</t>
  </si>
  <si>
    <t>800A4401</t>
  </si>
  <si>
    <t xml:space="preserve">Pilíř pro centrální klíč zděný z obyčejných cihel </t>
  </si>
  <si>
    <t>-1739397449</t>
  </si>
  <si>
    <t>915491211</t>
  </si>
  <si>
    <t>Osazení vodícího proužku do betonového lože tl do 100 mm š proužku 65 mm</t>
  </si>
  <si>
    <t>-1894532941</t>
  </si>
  <si>
    <t>2,8+2,8</t>
  </si>
  <si>
    <t>935114112</t>
  </si>
  <si>
    <t>Mikroštěrbinový odvodňovací betonový žlab 220x260 mm se spádem dna 0,5 % se základem</t>
  </si>
  <si>
    <t>1737917158</t>
  </si>
  <si>
    <t>936124113R</t>
  </si>
  <si>
    <t>T05 Dřevěná lavička z tlakově impregnovaných modřínových latí, kotvená do bet.základu, vč.dvířek ke gule a vodovodnímu kohoutu</t>
  </si>
  <si>
    <t>2127627545</t>
  </si>
  <si>
    <t>936124114R</t>
  </si>
  <si>
    <t>T06 Dřevěná lavička z tlakově impregnovaných modřínových latí, kotvená do bet.základu</t>
  </si>
  <si>
    <t>-2023684692</t>
  </si>
  <si>
    <t>936124115R</t>
  </si>
  <si>
    <t>T07 Dřevěná lavička u cesty z tlakově impregnovaných modřínových latí, kotvená do bet.základu</t>
  </si>
  <si>
    <t>-1416459351</t>
  </si>
  <si>
    <t>998</t>
  </si>
  <si>
    <t>998223011</t>
  </si>
  <si>
    <t>Přesun hmot pro pozemní komunikace s krytem dlážděným</t>
  </si>
  <si>
    <t>-318580653</t>
  </si>
  <si>
    <t>Krytina skládaná</t>
  </si>
  <si>
    <t>765162011</t>
  </si>
  <si>
    <t>Mtž krytiny ze šindelů dřevěných jednoduché krytí kónické na laťování Pz hřeby do 35 ks/m2</t>
  </si>
  <si>
    <t>1846669118</t>
  </si>
  <si>
    <t>2147268650</t>
  </si>
  <si>
    <t>35*1,696</t>
  </si>
  <si>
    <t>998765201</t>
  </si>
  <si>
    <t>Přesun hmot procentní pro krytiny skládané v objektech v do 6 m</t>
  </si>
  <si>
    <t>-338482258</t>
  </si>
  <si>
    <t>766640150</t>
  </si>
  <si>
    <t>D15 Posuvná samonosná kovová brána sel.pohonem 4760 x 1575 mm</t>
  </si>
  <si>
    <t>2010972471</t>
  </si>
  <si>
    <t>1400080737</t>
  </si>
  <si>
    <t>767110130R</t>
  </si>
  <si>
    <t>Z13 plechová uzamykatelná zdvojená dvířka u plotu krozaděči elektro 815 x 2275 mm</t>
  </si>
  <si>
    <t>571929660</t>
  </si>
  <si>
    <t>767110160R</t>
  </si>
  <si>
    <t>Z16 plechová nástěnka, kotvená do vyzděné podezdívky 2290 x 2110 x 860 mm</t>
  </si>
  <si>
    <t>-386546667</t>
  </si>
  <si>
    <t>767110170R</t>
  </si>
  <si>
    <t>Z17 plechová nástěnka, kotvená do vyzděné podezdívky 2290 x 2110 x 860 mm</t>
  </si>
  <si>
    <t>-912125562</t>
  </si>
  <si>
    <t>767110180R</t>
  </si>
  <si>
    <t>Z18 nerezové madlo 5780 pr.40mm</t>
  </si>
  <si>
    <t>-449076333</t>
  </si>
  <si>
    <t>998766201</t>
  </si>
  <si>
    <t>Přesun hmot procentní pro kce truhlářské v objektech v do 6 m</t>
  </si>
  <si>
    <t>-1447092172</t>
  </si>
  <si>
    <t>05 - Náklady spojené s umístěním stavby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</si>
  <si>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</si>
  <si>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</si>
  <si>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</si>
  <si>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</si>
  <si>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</si>
  <si>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t>
  </si>
  <si>
    <t>Vedlejší rozpočtové náklady</t>
  </si>
  <si>
    <t>VRN1</t>
  </si>
  <si>
    <t>Průzkumné, geodetické a projektové práce</t>
  </si>
  <si>
    <t>012002000</t>
  </si>
  <si>
    <t>Geodetické práce a vytýčení</t>
  </si>
  <si>
    <t>soub</t>
  </si>
  <si>
    <t>1024</t>
  </si>
  <si>
    <t>462744275</t>
  </si>
  <si>
    <t>013002000</t>
  </si>
  <si>
    <t>Projektová dokumentace skutečného provedení stavební části</t>
  </si>
  <si>
    <t>-759870780</t>
  </si>
  <si>
    <t>VRN3</t>
  </si>
  <si>
    <t>Zařízení staveniště</t>
  </si>
  <si>
    <t>030001000</t>
  </si>
  <si>
    <t>-2076616368</t>
  </si>
  <si>
    <t>VRN4</t>
  </si>
  <si>
    <t>Inženýrská činnost</t>
  </si>
  <si>
    <t>041002000</t>
  </si>
  <si>
    <t>Dozory</t>
  </si>
  <si>
    <t>882365173</t>
  </si>
  <si>
    <t>043002000</t>
  </si>
  <si>
    <t>Zkoušky a ostatní měření</t>
  </si>
  <si>
    <t>1634002005</t>
  </si>
  <si>
    <t>044002000</t>
  </si>
  <si>
    <t>Revize</t>
  </si>
  <si>
    <t>916627652</t>
  </si>
  <si>
    <t>045002000</t>
  </si>
  <si>
    <t>Kompletační a koordinační činnost</t>
  </si>
  <si>
    <t>-741486805</t>
  </si>
  <si>
    <t>049002000</t>
  </si>
  <si>
    <t>Ostatní inženýrská činnost</t>
  </si>
  <si>
    <t>-142756251</t>
  </si>
  <si>
    <t>VRN6</t>
  </si>
  <si>
    <t>Územní vlivy</t>
  </si>
  <si>
    <t>060001000</t>
  </si>
  <si>
    <t>1748341085</t>
  </si>
  <si>
    <t>#RTSROZP#</t>
  </si>
  <si>
    <t>Položkový rozpočet</t>
  </si>
  <si>
    <t>Zakázka:</t>
  </si>
  <si>
    <t>Misto</t>
  </si>
  <si>
    <t>Muzeum lidových staveb Kouřim</t>
  </si>
  <si>
    <t>Rozpočet:</t>
  </si>
  <si>
    <t>Objednatel:</t>
  </si>
  <si>
    <t>regionální muzeum v Kouřimi</t>
  </si>
  <si>
    <t>Zhotovitel:</t>
  </si>
  <si>
    <t>Vypracoval:</t>
  </si>
  <si>
    <t>Aleš Kořínek</t>
  </si>
  <si>
    <t>Rozpis ceny</t>
  </si>
  <si>
    <t>Celkem</t>
  </si>
  <si>
    <t>MON</t>
  </si>
  <si>
    <t>VN</t>
  </si>
  <si>
    <t>Vedlejší náklady</t>
  </si>
  <si>
    <t>ON</t>
  </si>
  <si>
    <t>Ostatní náklady</t>
  </si>
  <si>
    <t>Rekapitulace daní</t>
  </si>
  <si>
    <t>Základ pro sníženou DPH</t>
  </si>
  <si>
    <t xml:space="preserve">Snížená DPH </t>
  </si>
  <si>
    <t>Základ pro základní DPH</t>
  </si>
  <si>
    <t xml:space="preserve">Základní DPH </t>
  </si>
  <si>
    <t>Zaokrouhlení</t>
  </si>
  <si>
    <t>Cena celkem bez DPH</t>
  </si>
  <si>
    <t>Cena celkem s DPH</t>
  </si>
  <si>
    <t>dne</t>
  </si>
  <si>
    <t>Za zhotovitele</t>
  </si>
  <si>
    <t>Za objednatele</t>
  </si>
  <si>
    <t>Rekapitulace dílčích částí</t>
  </si>
  <si>
    <t>#CASTI&gt;&gt;</t>
  </si>
  <si>
    <t>Číslo</t>
  </si>
  <si>
    <t>Název</t>
  </si>
  <si>
    <t>DPH celkem</t>
  </si>
  <si>
    <t>Cena celkem</t>
  </si>
  <si>
    <t>Rozpočet</t>
  </si>
  <si>
    <t>Celkem za stavbu</t>
  </si>
  <si>
    <t>Rekapitulace dílů</t>
  </si>
  <si>
    <t>Typ dílu</t>
  </si>
  <si>
    <t>Základy,zvláštní zakládání</t>
  </si>
  <si>
    <t>Komunikace</t>
  </si>
  <si>
    <t>Prorážení otvorů</t>
  </si>
  <si>
    <t>Staveništní přesun hmot</t>
  </si>
  <si>
    <t>Vnitřní kanalizace</t>
  </si>
  <si>
    <t>722</t>
  </si>
  <si>
    <t>Vnitřní vodovod</t>
  </si>
  <si>
    <t>Zařizovací předměty</t>
  </si>
  <si>
    <t>726</t>
  </si>
  <si>
    <t>Instalační prefabrikáty</t>
  </si>
  <si>
    <t xml:space="preserve">Položkový rozpočet </t>
  </si>
  <si>
    <t>#TypZaznamu#</t>
  </si>
  <si>
    <t>S:</t>
  </si>
  <si>
    <t>O:</t>
  </si>
  <si>
    <t>OBJ</t>
  </si>
  <si>
    <t>R:</t>
  </si>
  <si>
    <t>ROZ</t>
  </si>
  <si>
    <t>C:</t>
  </si>
  <si>
    <t>CAS_STR</t>
  </si>
  <si>
    <t>P.č.</t>
  </si>
  <si>
    <t>Číslo položky</t>
  </si>
  <si>
    <t>Název položky</t>
  </si>
  <si>
    <t>množství</t>
  </si>
  <si>
    <t>cena / MJ</t>
  </si>
  <si>
    <t>Dodávka</t>
  </si>
  <si>
    <t>Dodávka celk.</t>
  </si>
  <si>
    <t>Montáž</t>
  </si>
  <si>
    <t>Montáž celk.</t>
  </si>
  <si>
    <t>cena s DPH</t>
  </si>
  <si>
    <t>hmotnost / MJ</t>
  </si>
  <si>
    <t>hmotnost celk.(t)</t>
  </si>
  <si>
    <t>dem. hmotnost / MJ</t>
  </si>
  <si>
    <t>dem. hmotnost celk.(t)</t>
  </si>
  <si>
    <t>Ceník</t>
  </si>
  <si>
    <t>Cen. soustava</t>
  </si>
  <si>
    <t>Nhod / MJ</t>
  </si>
  <si>
    <t>Nhod celk.</t>
  </si>
  <si>
    <t>Díl:</t>
  </si>
  <si>
    <t>DIL</t>
  </si>
  <si>
    <t>132200010RA0</t>
  </si>
  <si>
    <t>Hloubení nezapaž. rýh šířky do 60 cm v hornině 1-4</t>
  </si>
  <si>
    <t>POL2_0</t>
  </si>
  <si>
    <t>131201119R00</t>
  </si>
  <si>
    <t>Příplatek za lepivost - hloubení nezap.jam v hor.3</t>
  </si>
  <si>
    <t>POL1_0</t>
  </si>
  <si>
    <t>133101101R00</t>
  </si>
  <si>
    <t>Hloubení šachet v hor.2 do 100 m3</t>
  </si>
  <si>
    <t>161101102R00</t>
  </si>
  <si>
    <t>Svislé přemístění výkopku z hor.1-4 do 4,0 m</t>
  </si>
  <si>
    <t>139601102R00</t>
  </si>
  <si>
    <t>Ruční výkop jam, rýh a šachet v hornině tř. 3</t>
  </si>
  <si>
    <t>162201102R00</t>
  </si>
  <si>
    <t>Vodorovné přemístění výkopku z hor.1-4 do 50 m</t>
  </si>
  <si>
    <t>174100010RA0</t>
  </si>
  <si>
    <t>Zásyp jam, rýh a šachet sypaninou</t>
  </si>
  <si>
    <t>174100050RAC</t>
  </si>
  <si>
    <t>Zásyp jam,rýh a šachet štěrkopískem, dovoz štěrkopísku ze vzdálenosti 10 km</t>
  </si>
  <si>
    <t>199000002R00</t>
  </si>
  <si>
    <t>Poplatek za skládku horniny 1- 4</t>
  </si>
  <si>
    <t>460600001RT8</t>
  </si>
  <si>
    <t>Naložení a odvoz zeminy, odvoz na vzdálenost 10000 m</t>
  </si>
  <si>
    <t>500- 1020.R00</t>
  </si>
  <si>
    <t>Doprava a montáž akumulační nádrže</t>
  </si>
  <si>
    <t>kpt</t>
  </si>
  <si>
    <t>273316131R00</t>
  </si>
  <si>
    <t>Základ.desky z betonu prostého vodostaveb. C25/30</t>
  </si>
  <si>
    <t>213159001RAC</t>
  </si>
  <si>
    <t>Vsakovací nádrž vel.2,5x4,0x1,2 m, Avsak=12,4 m2, ret.objem 10,2 m3 pro T=6 hod, čas prázdn. 65,2 h</t>
  </si>
  <si>
    <t>akumulační box 60 ks, spojka 80 ks, klip 186 ks, geotextílie 43 m2</t>
  </si>
  <si>
    <t>POP</t>
  </si>
  <si>
    <t>451572111R00</t>
  </si>
  <si>
    <t>Lože pod potrubí z kameniva těženého 0 - 4 mm</t>
  </si>
  <si>
    <t>597077101R00</t>
  </si>
  <si>
    <t>Žlab odvodňovací polyesterový SMC, dl.1000 mm, š. 150 mm (např. MEAFLUID 150)</t>
  </si>
  <si>
    <t>597077105R00</t>
  </si>
  <si>
    <t>Žlab odvodňovací polyesterový SMC, dl.1000 mm, š. 100 mm (např. MEAFLUID 100)</t>
  </si>
  <si>
    <t>597077103R00</t>
  </si>
  <si>
    <t>Žlabová vpusť,dl.500 mm,odtok DN 150, (např.MEARIN PLUS 150ÚMEAFLUID 150)</t>
  </si>
  <si>
    <t>597077104R00</t>
  </si>
  <si>
    <t>Žlabová vpusť,dl.500 mm,odtok DN 100, (např.MEAFLUID 100)</t>
  </si>
  <si>
    <t>597077120R00</t>
  </si>
  <si>
    <t>Čelní stěna plná pozink pro žlab š.150 mm , (např. MEAFLUID 150)</t>
  </si>
  <si>
    <t>597077121R00</t>
  </si>
  <si>
    <t>Čelní stěna s nátrubkem DN110 pozink , pro žlab š.150, (např. MEAFLUID 150)</t>
  </si>
  <si>
    <t>597077130R00</t>
  </si>
  <si>
    <t>Čelní deska plná pozink pro žlab š.100 mm , (např. MEAFLUID 100)</t>
  </si>
  <si>
    <t>597107112RT1</t>
  </si>
  <si>
    <t>Montáž odvodňovacího žlabu - polyester, včetně betonového lože C 20/25, zatížení C 250 kN</t>
  </si>
  <si>
    <t>597107111RT1</t>
  </si>
  <si>
    <t>Montáž odvodňovacího žlabu - polyester, včetně betonového lože C 20/25, zatížení B 125 kN</t>
  </si>
  <si>
    <t>597107010RA0</t>
  </si>
  <si>
    <t>Dvorní vpusť DN 100, mříž litinová s rámem A15, dno odtok pro PVC 110, koš pozink-krátký</t>
  </si>
  <si>
    <t>597077113R00</t>
  </si>
  <si>
    <t>Krycí rošt, zatížení B C250, dl. 500 mm, litinový můstkový (např. MEA 150)</t>
  </si>
  <si>
    <t>Štěrbinový kryt, zatížení B 125, dl. 500 mm, nerez (např. TSL Fluid 1000)</t>
  </si>
  <si>
    <t>Štěrbinový kryt, zatížení B 125, dl. 1000 mm, nerez (např. TSL Fluid 1000)</t>
  </si>
  <si>
    <t>597077122R00</t>
  </si>
  <si>
    <t>Štěrbinový kryt, zatížení B 125, dl. 500 mm, nerez-revizní díl (např. TSL Fluid 1000)</t>
  </si>
  <si>
    <t>59227880RO</t>
  </si>
  <si>
    <t>Žlab odvodňovací betonový 500x300x100 mm, mělký</t>
  </si>
  <si>
    <t>POL3_0</t>
  </si>
  <si>
    <t>597109110RT1</t>
  </si>
  <si>
    <t>Montáž odvodňovacího žlabu, včetně betonového lože C 20/25, zatížení A 15 kN</t>
  </si>
  <si>
    <t>55162800.DV</t>
  </si>
  <si>
    <t xml:space="preserve">Vpusť DN110, svislý odtok, ZU-suchá klapka, plast rám,litinová mříž A15 226x226mm </t>
  </si>
  <si>
    <t>odvodňovací kroužek, nástavec</t>
  </si>
  <si>
    <t>28611152.AR</t>
  </si>
  <si>
    <t>Trubka kanalizační KGEM SN 4 PVC 150x4,0x2000 mm</t>
  </si>
  <si>
    <t>28611151.AR</t>
  </si>
  <si>
    <t>Trubka kanalizační KGEM SN 4 PVC 150x4,0x1000 mm</t>
  </si>
  <si>
    <t>28611142.AR</t>
  </si>
  <si>
    <t>Trubka kanalizační KGEM SN 4 PVC 110x3,2x2000 mm</t>
  </si>
  <si>
    <t>28611141.AR</t>
  </si>
  <si>
    <t>Trubka kanalizační KGEM SN 4 PVC 110x3,2x1000 mm</t>
  </si>
  <si>
    <t>871303110R00</t>
  </si>
  <si>
    <t>Montáž trub z plastu, gumový kroužek, DN 100</t>
  </si>
  <si>
    <t>871313121R00</t>
  </si>
  <si>
    <t>Montáž trub z plastu, gumový kroužek, DN 150</t>
  </si>
  <si>
    <t>894502109R00</t>
  </si>
  <si>
    <t>Akumulační nádrž, plast, samonosná, pojízdná B125, D=1,5 m, v=2,0 m, vstup D=0,6 m</t>
  </si>
  <si>
    <t>894435500RAA</t>
  </si>
  <si>
    <t>Šachta, D 400 mm, dl.šach.roury 1,6 m, sediment., dno zaslep,poklop litin B125, 2x in-situ vl. D150</t>
  </si>
  <si>
    <t>894435555RAA</t>
  </si>
  <si>
    <t>Šachta, D 400 mm, dl.šach.roury 1,5 m, sběrná, dno PP KG D 160 mm, poklop plast A15</t>
  </si>
  <si>
    <t>894435916RAA</t>
  </si>
  <si>
    <t>Filtr pro dešťovou šachtu D 160</t>
  </si>
  <si>
    <t>894432155R00</t>
  </si>
  <si>
    <t>Osazení plastové šachty revizní prům.400 mm, Wavin</t>
  </si>
  <si>
    <t>892571111R00</t>
  </si>
  <si>
    <t>Zkouška těsnosti kanalizace DN do 200, vodou</t>
  </si>
  <si>
    <t>286135532R</t>
  </si>
  <si>
    <t>Trubka voda SDR11  32x3,0 mm L=100 m, PE100 RC třívrstvé potrubí, barva modrá</t>
  </si>
  <si>
    <t>286135525R</t>
  </si>
  <si>
    <t>Trubka voda SDR11  25x2,3 mm L=100 m, PE100 RC třívrstvé potrubí, barva modrá</t>
  </si>
  <si>
    <t>871241132R32</t>
  </si>
  <si>
    <t>Montáž potrubí polyetylenového ve výkopu d 32 mm</t>
  </si>
  <si>
    <t>871241125R25</t>
  </si>
  <si>
    <t>Montáž potrubí polyetylenového ve výkopu d 25 mm</t>
  </si>
  <si>
    <t>2861359940R</t>
  </si>
  <si>
    <t>Trubka kanal. tlaková PE100RC 40x3,7 mm PN16, návin 100 m</t>
  </si>
  <si>
    <t>871241132R40</t>
  </si>
  <si>
    <t>Montáž potrubí polyetylenového ve výkopu d 40 mm</t>
  </si>
  <si>
    <t>894505512R00</t>
  </si>
  <si>
    <t>Čerpací šachta, plast, samonosná, pojízdná, D=1,2 m, v=2,0 m, vstup D=0,6 m, poklop</t>
  </si>
  <si>
    <t>komplet vybavená-čerpadlo 1 1/4" (1,5 kW/400 V)</t>
  </si>
  <si>
    <t>Qmax=45 l/min, Hmax=50 m</t>
  </si>
  <si>
    <t>500- 1030.R00</t>
  </si>
  <si>
    <t>Doprava a montáž čerpací šachty</t>
  </si>
  <si>
    <t>893411099RA0</t>
  </si>
  <si>
    <t>Šachta vodoměrná plast.kruhová samonosná, pojízdná, D=1,2 m, v=1,7 m, vstup D=0,6 m</t>
  </si>
  <si>
    <t>893151111R00</t>
  </si>
  <si>
    <t>Montáž šachty vodoměrné a revizní plastové kruhové</t>
  </si>
  <si>
    <t>974031132R00</t>
  </si>
  <si>
    <t>Vysekání rýh ve zdi cihelné 5 x 7 cm</t>
  </si>
  <si>
    <t>974031143R00</t>
  </si>
  <si>
    <t>Vysekání rýh ve zdi cihelné 7 x 10 cm</t>
  </si>
  <si>
    <t>998276101R00</t>
  </si>
  <si>
    <t>Přesun hmot, trubní vedení plastová, otevř. výkop</t>
  </si>
  <si>
    <t>721176222R00</t>
  </si>
  <si>
    <t>Potrubí KG svodné (ležaté) v zemi D 110 x 3,2 mm</t>
  </si>
  <si>
    <t>721176223R00</t>
  </si>
  <si>
    <t>Potrubí KG svodné (ležaté) v zemi D 125 x 3,2 mm</t>
  </si>
  <si>
    <t>721176224R00</t>
  </si>
  <si>
    <t>Potrubí KG svodné (ležaté) v zemi D 160 x 4,0 mm</t>
  </si>
  <si>
    <t>721100011RA0</t>
  </si>
  <si>
    <t>Kanalizace vnitřní, PVC, D 110 mm, zemní práce</t>
  </si>
  <si>
    <t>721100012RA0</t>
  </si>
  <si>
    <t>Kanalizace vnitřní, PVC, D 125 mm, zemní práce</t>
  </si>
  <si>
    <t>721100013RA0</t>
  </si>
  <si>
    <t>Kanalizace vnitřní, PVC, D 160 mm, zemní práce</t>
  </si>
  <si>
    <t>721176115R00</t>
  </si>
  <si>
    <t>Potrubí HT odpadní svislé D 110 x 2,7 mm</t>
  </si>
  <si>
    <t>721176114R00</t>
  </si>
  <si>
    <t>Potrubí HT odpadní svislé D 75 x 1,9 mm</t>
  </si>
  <si>
    <t>721176105R00</t>
  </si>
  <si>
    <t>Potrubí HT připojovací D 110 x 2,7 mm</t>
  </si>
  <si>
    <t>721176103R00</t>
  </si>
  <si>
    <t>Potrubí HT připojovací D 50 x 1,8 mm</t>
  </si>
  <si>
    <t>721176102R00</t>
  </si>
  <si>
    <t>Potrubí HT připojovací D 40 x 1,8 mm</t>
  </si>
  <si>
    <t>721176101R00</t>
  </si>
  <si>
    <t>Potrubí HT připojovací D 32 x 1,8 mm</t>
  </si>
  <si>
    <t>998721102R00</t>
  </si>
  <si>
    <t>Přesun hmot pro vnitřní kanalizaci, výšky do 12 m</t>
  </si>
  <si>
    <t>721290112R00</t>
  </si>
  <si>
    <t>Zkouška těsnosti kanalizace vodou DN 200</t>
  </si>
  <si>
    <t>721290111R00</t>
  </si>
  <si>
    <t>Zkouška těsnosti kanalizace vodou DN 125</t>
  </si>
  <si>
    <t>721273210PP1</t>
  </si>
  <si>
    <t>Souprava ventilační střešní , souprava větrací hlavice PP  D 110 mm</t>
  </si>
  <si>
    <t>721181158O10</t>
  </si>
  <si>
    <t>Ochrana potrubí polyetylén DN 100</t>
  </si>
  <si>
    <t>721181157O75</t>
  </si>
  <si>
    <t>Ochrana potrubí polyetylén DN 70</t>
  </si>
  <si>
    <t>28654700R</t>
  </si>
  <si>
    <t>Sifon kondenzační DN 40  PP vodorovný odtok, stavební výška 95 mm</t>
  </si>
  <si>
    <t>721290821R00</t>
  </si>
  <si>
    <t>Přesun vybouraných hmot - kanalizace, H do 6 m</t>
  </si>
  <si>
    <t>28615443.AR</t>
  </si>
  <si>
    <t>Kus čisticí HTRE D 110 mm PP</t>
  </si>
  <si>
    <t>28615442.AR</t>
  </si>
  <si>
    <t>Kus čisticí HTRE D 75 mm PP</t>
  </si>
  <si>
    <t>721223470VP2</t>
  </si>
  <si>
    <t>Vpusť podlahová se zápach.uzáv.-pachotěs. bez vody, mřížka nerez 115 x 115 D 50/75/110 mm</t>
  </si>
  <si>
    <t>286151743R</t>
  </si>
  <si>
    <t>Trubka EVO PP-RCT D 32 x 3,6 mm, délka 4 m, S 4</t>
  </si>
  <si>
    <t>286151742R</t>
  </si>
  <si>
    <t>Trubka EVO PP-RCT D 25 x 2,8 mm, délka 4 m, S 4</t>
  </si>
  <si>
    <t>286151741R</t>
  </si>
  <si>
    <t>Trubka EVO PP-RCT D 20 x 2,3 mm, délka 4 m, S 4</t>
  </si>
  <si>
    <t>722176114R00</t>
  </si>
  <si>
    <t>Montáž rozvodů z plastů polyfúz. svařováním D 32mm</t>
  </si>
  <si>
    <t>722176113R00</t>
  </si>
  <si>
    <t>Montáž rozvodů z plastů polyfúz. svařováním D 25mm</t>
  </si>
  <si>
    <t>722176112R00</t>
  </si>
  <si>
    <t>Montáž rozvodů z plastů polyfúz. svařováním D 20mm</t>
  </si>
  <si>
    <t>722181311RU2</t>
  </si>
  <si>
    <t>Izolace návleková tl. stěny 6 mm, vnitřní průměr 35 mm</t>
  </si>
  <si>
    <t>722181314RT9</t>
  </si>
  <si>
    <t>Izolace návleková tl. stěny 20 mm, vnitřní průměr 28 mm</t>
  </si>
  <si>
    <t>722181311RT9</t>
  </si>
  <si>
    <t>Izolace návleková tl. stěny 6 mm, vnitřní průměr 28 mm</t>
  </si>
  <si>
    <t>722181313RT8</t>
  </si>
  <si>
    <t>Izolace návleková tl. stěny 20 mm, vnitřní průměr 22 mm</t>
  </si>
  <si>
    <t>722181311RT7</t>
  </si>
  <si>
    <t>Izolace návleková tl. stěny 6 mm, vnitřní průměr 22 mm</t>
  </si>
  <si>
    <t>722182001R00</t>
  </si>
  <si>
    <t>Montáž izol.skruží na potrubí přímé DN 25,sam.spoj</t>
  </si>
  <si>
    <t>286550506R</t>
  </si>
  <si>
    <t>Nástěnka MZD 25 x 3/4"  PP R Instaplast</t>
  </si>
  <si>
    <t>722202213R00</t>
  </si>
  <si>
    <t>Nástěnka MZD PP-R INSTAPLAST D 20xR1/2</t>
  </si>
  <si>
    <t>722237683Z20</t>
  </si>
  <si>
    <t>Ventil vod.zpět.,2xvnitř.závit DN 20</t>
  </si>
  <si>
    <t>722239213R00</t>
  </si>
  <si>
    <t>Kohout vod.kul.,vnitř.-vnitř.z. DN 25</t>
  </si>
  <si>
    <t>722239212R00</t>
  </si>
  <si>
    <t>Kohout vod.kul.,vnitř.-vnitř.z. DN 20</t>
  </si>
  <si>
    <t>722239211R00</t>
  </si>
  <si>
    <t>Kohout vod.kul.,vnitř.-vnitř.z. DN 15</t>
  </si>
  <si>
    <t>55111371R</t>
  </si>
  <si>
    <t>Kulový kohout vypouštěcí DN15</t>
  </si>
  <si>
    <t>722290234R00</t>
  </si>
  <si>
    <t>Proplach a dezinfekce vodovod.potrubí do DN 50</t>
  </si>
  <si>
    <t>722280107R40</t>
  </si>
  <si>
    <t>Tlaková zkouška vodovodního potrubí do DN 40</t>
  </si>
  <si>
    <t>A032L80TN</t>
  </si>
  <si>
    <t>Tlaková expanzní nádoba - vodárenské systémy-12 l, 10 bar, vertikální</t>
  </si>
  <si>
    <t>42615015R</t>
  </si>
  <si>
    <t>Cirkulační čerpadlo DN 15, 230 V, časový spínač, teplotní dezinfekce</t>
  </si>
  <si>
    <t>5514195RV</t>
  </si>
  <si>
    <t>Ventil rohový mosazný 1/2" x 1/2", s filtrem</t>
  </si>
  <si>
    <t>5514190RV</t>
  </si>
  <si>
    <t xml:space="preserve">Ventil rohový mosazný 1/2" x 3/8" </t>
  </si>
  <si>
    <t>5514197RV</t>
  </si>
  <si>
    <t>Ventil rohový 3/4"</t>
  </si>
  <si>
    <t>MR63010MAX</t>
  </si>
  <si>
    <t>Manometr radiální - spodní napojení 1/4"M; pr. 63mm; 0-10bar</t>
  </si>
  <si>
    <t>55111901R</t>
  </si>
  <si>
    <t>Ventil zahradní bez hadic. přípojky 1/2"</t>
  </si>
  <si>
    <t>55111520PO</t>
  </si>
  <si>
    <t>Pojistný ventil DN15-6 bar 1/2", mosaz</t>
  </si>
  <si>
    <t>998722102R00</t>
  </si>
  <si>
    <t>Přesun hmot pro vnitřní vodovod, výšky do 12 m</t>
  </si>
  <si>
    <t>551070800R</t>
  </si>
  <si>
    <t>Oddálené pneumatické splachování WC ruční chrom, pro zabudování do zdi</t>
  </si>
  <si>
    <t>28654700OK</t>
  </si>
  <si>
    <t xml:space="preserve">Objímka kovová 15 - 52 mm (šroub/ matka) s vrutem </t>
  </si>
  <si>
    <t>725017000KZS</t>
  </si>
  <si>
    <t>Klozet závěsný + sedátko, bílý, včetně sedátka v bílé barvě (např.Ring Rimless)</t>
  </si>
  <si>
    <t>725017100KZS</t>
  </si>
  <si>
    <t xml:space="preserve">Klozet závěsný invalid. + sedátko, bílý, včetně sedátka v bílé barvě </t>
  </si>
  <si>
    <t>551070150OVL</t>
  </si>
  <si>
    <t xml:space="preserve">Ovládací tlačítko chrom - alpská bílá duální, pro předstěnové instalační systémy </t>
  </si>
  <si>
    <t>(např. Grohe Arena Cosmopolitan S)</t>
  </si>
  <si>
    <t>725100055RA0</t>
  </si>
  <si>
    <t>Umyvadlo, 60x45 cm, litý mramor, zápach. uzávěrka, otvor pro baterii, bílé</t>
  </si>
  <si>
    <t>(např. AMUR)</t>
  </si>
  <si>
    <t>64221500UM</t>
  </si>
  <si>
    <t xml:space="preserve">Umývátko,otvor pro bat.,keramické, 41,5x12,5x28,5 , bílé, zápach. uzávěrka </t>
  </si>
  <si>
    <t>725100092RA0</t>
  </si>
  <si>
    <t>Umyvadlo invalidé,zápach.uzávěrka, otvor pro bat, bílé</t>
  </si>
  <si>
    <t>642938100SP</t>
  </si>
  <si>
    <t>Vanička sprchová litý mramor,čtvrtkruh 90x90x4cm, bílá, protiskluzová</t>
  </si>
  <si>
    <t>(např. SERA)</t>
  </si>
  <si>
    <t>642938110SP</t>
  </si>
  <si>
    <t>Vanička sprchová litý mramor,čtverec 90x90x3cm, bílá, protiskluzová</t>
  </si>
  <si>
    <t>(např. AURA LIGHT)</t>
  </si>
  <si>
    <t>55458190.SZ</t>
  </si>
  <si>
    <t>Čtvrtkruhová sprchová zástěna 900x900mm, sklo transparent.</t>
  </si>
  <si>
    <t>(např. EASY LINE)</t>
  </si>
  <si>
    <t>Čtvercová sprchová zástěna 900x900mm, sklo transparent.</t>
  </si>
  <si>
    <t>55161596R</t>
  </si>
  <si>
    <t>Sifon ke sprchové vaničce chrom</t>
  </si>
  <si>
    <t>64251550UR</t>
  </si>
  <si>
    <t>Urinál odsáv. radar přív. vnitř. vodor. síť, bílý</t>
  </si>
  <si>
    <t>(např. Golem)</t>
  </si>
  <si>
    <t>998725102R00</t>
  </si>
  <si>
    <t>Přesun hmot pro zařizovací předměty, výšky do 12 m</t>
  </si>
  <si>
    <t>64278901R00</t>
  </si>
  <si>
    <t>Výlevka nerez volně stojící, mřížka, sifon DN 50</t>
  </si>
  <si>
    <t>725845111R00</t>
  </si>
  <si>
    <t>Baterie nástěnná sprchová termostatická, rozteč 150 mm, sprchová souprava</t>
  </si>
  <si>
    <t>(např. KIMURA)</t>
  </si>
  <si>
    <t>725823114RT1</t>
  </si>
  <si>
    <t>Baterie dřezová stojánková ruční, bez otvír.odpadu, standardní</t>
  </si>
  <si>
    <t>725823121RT0</t>
  </si>
  <si>
    <t>Baterie umyvadlová stoján. ruční, , chrom</t>
  </si>
  <si>
    <t>(např.RHAPSODY)</t>
  </si>
  <si>
    <t>725835190R00</t>
  </si>
  <si>
    <t>Baterie nad výlevku nástěnná ruční, rozteč 150 mm, chrom</t>
  </si>
  <si>
    <t>ks</t>
  </si>
  <si>
    <t>725119306R00</t>
  </si>
  <si>
    <t>Montáž klozetu závěsného</t>
  </si>
  <si>
    <t>725119402R00</t>
  </si>
  <si>
    <t>Montáž předstěnových systémů do lehkých stěn</t>
  </si>
  <si>
    <t>725200030RA0</t>
  </si>
  <si>
    <t>Montáž zařizovacích předmětů - umyvadlo</t>
  </si>
  <si>
    <t>725200050RA0</t>
  </si>
  <si>
    <t>Montáž zařizovacích předmětů - sprcha</t>
  </si>
  <si>
    <t>725200020RA0</t>
  </si>
  <si>
    <t>Montáž zařizovacích předmětů - pisoár</t>
  </si>
  <si>
    <t>725200069RA0</t>
  </si>
  <si>
    <t>Montáž zařizovacích předmětů - výlevka</t>
  </si>
  <si>
    <t>725849200R00</t>
  </si>
  <si>
    <t>Montáž baterií sprchových, nastavitelná výška</t>
  </si>
  <si>
    <t>725829301R00</t>
  </si>
  <si>
    <t>Montáž baterie umyv.a dřezové stojánkové</t>
  </si>
  <si>
    <t>725839203R00</t>
  </si>
  <si>
    <t>Montáž baterie nad výlevku nástěnné G 1/2</t>
  </si>
  <si>
    <t>998726122R00</t>
  </si>
  <si>
    <t>Přesun hmot pro předstěnové systémy, výšky do 12 m</t>
  </si>
  <si>
    <t>726211321550</t>
  </si>
  <si>
    <t>Modul pro závěsné WC do lehké stěny</t>
  </si>
  <si>
    <t>SUM</t>
  </si>
  <si>
    <t>POPUZIV</t>
  </si>
  <si>
    <t>END</t>
  </si>
  <si>
    <t>Akce:</t>
  </si>
  <si>
    <t xml:space="preserve">Investor: </t>
  </si>
  <si>
    <t>Regionální muzeum v Kolíně</t>
  </si>
  <si>
    <t>Část:</t>
  </si>
  <si>
    <t>ÚSTŘEDNÍ VYTÁPĚNÍ</t>
  </si>
  <si>
    <t>Popis výkonu</t>
  </si>
  <si>
    <t>Cena/MJ
[CZK]</t>
  </si>
  <si>
    <t>REKAPITULACE</t>
  </si>
  <si>
    <t>Strojovny</t>
  </si>
  <si>
    <t xml:space="preserve">Potrubí </t>
  </si>
  <si>
    <t>Armatury</t>
  </si>
  <si>
    <t>Otopná tělesa</t>
  </si>
  <si>
    <t>Zkoušky zařízení, zaregulování</t>
  </si>
  <si>
    <t>1.1</t>
  </si>
  <si>
    <t>722182001RT2</t>
  </si>
  <si>
    <t>Montáž tepelné izolace potrubí samolepicí spoj a příčné stažení páskou, do DN 25</t>
  </si>
  <si>
    <t>pro izolaci Cu pootrubí DN 13</t>
  </si>
  <si>
    <t>pro izolaci Cu pootrubí DN 15</t>
  </si>
  <si>
    <t>pro izolaci Cu pootrubí DN 20</t>
  </si>
  <si>
    <t>1.2</t>
  </si>
  <si>
    <t>722182004RT2</t>
  </si>
  <si>
    <t>Montáž tepelné izolace potrubí samolepicí spoj a příčné stažení páskou, přes DN 25 do DN 40</t>
  </si>
  <si>
    <t>pro izolaci Cu pootrubí DN 25</t>
  </si>
  <si>
    <t>pro izolaci Cu pootrubí DN 40</t>
  </si>
  <si>
    <t>1.3</t>
  </si>
  <si>
    <t>283773013R</t>
  </si>
  <si>
    <t>pouzdro potrubní tvarovatelné; pěnový polyetylén; vnitřní průměr 18,0 mm; tl. izolace 13,0 mm; provozní teplota  -50 až 100 °C; tepelná vodivost (10°C) 0,0380 W/mK</t>
  </si>
  <si>
    <t>1.4</t>
  </si>
  <si>
    <t>283773027R</t>
  </si>
  <si>
    <t>pouzdro potrubní tvarovatelné; pěnový polyetylén; vnitřní průměr 22,0 mm; tl. izolace 25,0 mm; provozní teplota  -50 až 100 °C; tepelná vodivost (10°C) 0,0380 W/mK</t>
  </si>
  <si>
    <t>pro izolaci pootrubí polyetylénového 20x 2 mm</t>
  </si>
  <si>
    <t>1.5</t>
  </si>
  <si>
    <t>631547216R</t>
  </si>
  <si>
    <t>pouzdro potrubní řezané; minerální vlákno; povrchová úprava Al fólie se skelnou mřížkou; vnitřní průměr 42,0 mm; tl. izolace 40,0 mm; provozní teplota  do 250 °C; tepelná vodivost (10°C) 0,0330 W/mK; tepelná vodivost (50°C) 0,037 W/mK</t>
  </si>
  <si>
    <t>2.1</t>
  </si>
  <si>
    <t>732522xx1</t>
  </si>
  <si>
    <t xml:space="preserve">Tepelné čerpadlo vzduch/voda s invertorem, Topný výkon pro A-7/W35 12,9 kW, Chladící výkon pro A35/W7 14,9 kW, s dotopovým elektrokotlem 8,8 kW - Např. Stiebel Eltron HPA-O 13 C Premium, vnitřní opláštění, WPM 4 systém - regulace </t>
  </si>
  <si>
    <t>2.2</t>
  </si>
  <si>
    <t>732525xx2</t>
  </si>
  <si>
    <t xml:space="preserve"> akumulační zásobník např. SBP 100 classic</t>
  </si>
  <si>
    <t>2.3</t>
  </si>
  <si>
    <t>732525xx3</t>
  </si>
  <si>
    <t xml:space="preserve"> smaltovaný zásobník teplé vody např. SBB 301 WP SOL</t>
  </si>
  <si>
    <t>2.4</t>
  </si>
  <si>
    <t>Čerpadlo teplovodní mokroběžné závitové oběhové např. UP 25/7,5 PCV DN 25 výtlak do 6,0 m průtok 2,8 m3/h PN 10 pro vytápění</t>
  </si>
  <si>
    <t>2.5</t>
  </si>
  <si>
    <t>xxxxxxxx4</t>
  </si>
  <si>
    <t>Topný kabel pro kondenzát 2m</t>
  </si>
  <si>
    <t>2.6</t>
  </si>
  <si>
    <t>Nádoba tlaková expanzní pro topnou a chladicí soustavu s membránou závitové připojení PN 0,4 o objemu 25 l</t>
  </si>
  <si>
    <t>2.7</t>
  </si>
  <si>
    <t>732421xx5</t>
  </si>
  <si>
    <t>Čerpadlo teplovodní mokroběžné závitové oběhové DN 20 výtlak do 4,0 m průtok 2,0 m3/h PN 10 pro vytápění ALPHA1 20-60</t>
  </si>
  <si>
    <t>2.8</t>
  </si>
  <si>
    <t>732421xx6</t>
  </si>
  <si>
    <t>Čerpadlo teplovodní mokroběžné závitové oběhové DN 32 výtlak do 4,0 m průtok 2,0 m3/h PN 10 pro vytápění ALPHA2 32-50</t>
  </si>
  <si>
    <t>2.9</t>
  </si>
  <si>
    <t>Rozdělovač sdružený hydraulický DN 80 závitový rozteč hrdel 200, hrdla 2*DN40,2*DN25,4*DN20</t>
  </si>
  <si>
    <t>3.1</t>
  </si>
  <si>
    <t>Potrubí měděné polotvrdé spojované měkkým pájením D 15x1 mm</t>
  </si>
  <si>
    <t>3.2</t>
  </si>
  <si>
    <t>Potrubí měděné polotvrdé spojované měkkým pájením D 18x1 mm</t>
  </si>
  <si>
    <t>3.3</t>
  </si>
  <si>
    <t>Potrubí měděné polotvrdé spojované měkkým pájením D 22x1 mm</t>
  </si>
  <si>
    <t>3.4</t>
  </si>
  <si>
    <t>Potrubí měděné tvrdé spojované měkkým pájením D 28x1,5 mm</t>
  </si>
  <si>
    <t>3.5</t>
  </si>
  <si>
    <t>Potrubí měděné tvrdé spojované měkkým pájením D 42x1,5 mm</t>
  </si>
  <si>
    <t>4.1</t>
  </si>
  <si>
    <t>Směšovací ventil otopných a chladicích systémů závitový třícestný DN 15, kv = 2,5 24V, 0-10 A</t>
  </si>
  <si>
    <t>4.2</t>
  </si>
  <si>
    <t>Kohout kulový přímý G 3/4 PN 42 do 185°C vnitřní závit</t>
  </si>
  <si>
    <t>4.3</t>
  </si>
  <si>
    <t>Kohout kulový přímý G 1 PN 42 do 185°C vnitřní závit</t>
  </si>
  <si>
    <t>4.4</t>
  </si>
  <si>
    <t>Kohout kulový přímý G 1 1/2 PN 42 do 185°C vnitřní závit</t>
  </si>
  <si>
    <t>4.5</t>
  </si>
  <si>
    <t>734291263.GCM</t>
  </si>
  <si>
    <t>Filtr závitový Giacomini R74A přímý G 3/4 PN 30 do 110°C s vnitřními závity</t>
  </si>
  <si>
    <t>4.6</t>
  </si>
  <si>
    <t>734291264.GCM</t>
  </si>
  <si>
    <t>Filtr závitový Giacomini R74A přímý G 1 PN 30 do 110°C s vnitřními závity</t>
  </si>
  <si>
    <t>4.7</t>
  </si>
  <si>
    <t>Ventil závitový zpětný přímý G 3/4 PN 16 do 110°C</t>
  </si>
  <si>
    <t>4.8</t>
  </si>
  <si>
    <t>Ventil závitový zpětný přímý G 1 PN 16 do 110°C</t>
  </si>
  <si>
    <t>4.9</t>
  </si>
  <si>
    <t>Kohout plnící a vypouštěcí G 1/2 PN 10 do 90°C závitový</t>
  </si>
  <si>
    <t>4.10</t>
  </si>
  <si>
    <t>Teploměr technický s pevným stonkem a jímkou zadní připojení průměr 63 mm délky 50 mm</t>
  </si>
  <si>
    <t>4.11</t>
  </si>
  <si>
    <t>Ventil závitový odvzdušňovací G 1/2 PN 14 do 120°C automatický</t>
  </si>
  <si>
    <t>4.12</t>
  </si>
  <si>
    <t>Šroubení topenářské rohové G 1/2 PN 16 do 120°C</t>
  </si>
  <si>
    <t>4.13</t>
  </si>
  <si>
    <t>Ventil závitový termostatický rohový dvouregulační G 1/2 PN 16 do 110°C bez hlavice ovládání</t>
  </si>
  <si>
    <t>4.14</t>
  </si>
  <si>
    <t>Termostatická hlavice kapalinová PN 10 do 110°C otopných těles VK</t>
  </si>
  <si>
    <t>4.15</t>
  </si>
  <si>
    <t>Tlakoměr s pevným stonkem a zpětnou klapkou tlak 0-16 bar průměr 50 mm zadní připojení</t>
  </si>
  <si>
    <t>4.16</t>
  </si>
  <si>
    <t>Ventil závitový pojistný rohový G 1/2 provozní tlak od 2,5 do 6 barů</t>
  </si>
  <si>
    <t>5.1</t>
  </si>
  <si>
    <t>735152xx7</t>
  </si>
  <si>
    <t>Otopné těleso panelové VK jednodeskové 1 přídavná přestupní plocha výška/délka 500/400 mm výkon 343 W v provedení PLAN</t>
  </si>
  <si>
    <t>5.2</t>
  </si>
  <si>
    <t>735152xx8</t>
  </si>
  <si>
    <t>Otopné těleso panelové VK dvoudeskové 1 přídavná přestupní plocha výška/délka 500/400 mm výkon 447 W  v provedení PLAN</t>
  </si>
  <si>
    <t>5.3</t>
  </si>
  <si>
    <t>735152xx9</t>
  </si>
  <si>
    <t>Otopné těleso panelové VK dvoudeskové 1 přídavná přestupní plocha výška/délka 500/600 mm výkon 670 W 735152453  v provedení PLAN</t>
  </si>
  <si>
    <t>5.4</t>
  </si>
  <si>
    <t>735152xx10</t>
  </si>
  <si>
    <t>Otopné těleso panelové VK dvoudeskové 2 přídavné přestupní plochy výška/délka 500/700 mm výkon 1016 W  v provedení PLAN</t>
  </si>
  <si>
    <t>5.5</t>
  </si>
  <si>
    <t>735152x11</t>
  </si>
  <si>
    <t>Otopné těleso panelové VK dvoudeskové 2 přídavné přestupní plochy výška/délka 500/800 mm výkon 1162 W  v provedení PLAN</t>
  </si>
  <si>
    <t>5.6</t>
  </si>
  <si>
    <t>735152x12</t>
  </si>
  <si>
    <t>Otopné těleso panelové VK třídeskové 3 přídavné přestupní plochy výška/délka 900/500 mm výkon 1664 W  v provedení PLAN</t>
  </si>
  <si>
    <t>5.7</t>
  </si>
  <si>
    <t>735164x13</t>
  </si>
  <si>
    <t>Otopné těleso trubkové výška/délka 900/745 mm</t>
  </si>
  <si>
    <t>5.8</t>
  </si>
  <si>
    <t>735511x14</t>
  </si>
  <si>
    <t>Podlahové vytápění - rozvodné potrubí REHAU RAUTHERM S 17x2,0 mm pro systémovou desku rozteč 100 mm</t>
  </si>
  <si>
    <t>5.9</t>
  </si>
  <si>
    <t>735511026.RHU</t>
  </si>
  <si>
    <t>Podlahové vytápění - systémová deska s kombinovanou tepelnou a kročejovou izolací REHAU VARIONOVA 11 výšky 31 mm</t>
  </si>
  <si>
    <t>5.10</t>
  </si>
  <si>
    <t>735511062.RHU</t>
  </si>
  <si>
    <t>Podlahové vytápění - obvodový dilatační pás samolepící s folií REHAU RAUTHERM SPEED</t>
  </si>
  <si>
    <t>5.11</t>
  </si>
  <si>
    <t>735511063.RHU</t>
  </si>
  <si>
    <t>Podlahové vytápění - ochranná trubka REHAU potrubí podlahového topení</t>
  </si>
  <si>
    <t>5.12</t>
  </si>
  <si>
    <t>735511x1541</t>
  </si>
  <si>
    <t>Plastifikátor P</t>
  </si>
  <si>
    <t>5.13</t>
  </si>
  <si>
    <t>Podlahové vytápění - rozdělovač mosazný s průtokoměry čtyřokruhový</t>
  </si>
  <si>
    <t>5.14</t>
  </si>
  <si>
    <t>735511101.RHU.002</t>
  </si>
  <si>
    <t>Podlahové vytápění - skříň podomítková REHAU UP 550 pro rozdělovač s 2-5 okruhy</t>
  </si>
  <si>
    <t>5.15</t>
  </si>
  <si>
    <t>735511138.RHU</t>
  </si>
  <si>
    <t>Podlahové vytápění - svěrné šroubení REHAU se závitem EK 3/4" pro připojení potrubí 17x2,0 mm na rozdělovač</t>
  </si>
  <si>
    <t>5.16</t>
  </si>
  <si>
    <t>735511141.RHU</t>
  </si>
  <si>
    <t>Podlahové vytápění - prostorový termostat REHAU NEA H</t>
  </si>
  <si>
    <t>5.17</t>
  </si>
  <si>
    <t>735511x16</t>
  </si>
  <si>
    <t>Dilatační profil</t>
  </si>
  <si>
    <t>5.18</t>
  </si>
  <si>
    <t>735511x17</t>
  </si>
  <si>
    <t>Nea Smart 2 rozvaděč pro regulaci</t>
  </si>
  <si>
    <t>5.19</t>
  </si>
  <si>
    <t>735511x18</t>
  </si>
  <si>
    <t>Transformátor 24 v</t>
  </si>
  <si>
    <t>5.20</t>
  </si>
  <si>
    <t>735511x19</t>
  </si>
  <si>
    <t>Spojovací pás</t>
  </si>
  <si>
    <t>5.21</t>
  </si>
  <si>
    <t>735511x20</t>
  </si>
  <si>
    <t>Ukončovací pás</t>
  </si>
  <si>
    <t>5.22</t>
  </si>
  <si>
    <t>735511x21</t>
  </si>
  <si>
    <t>Upevňovací skoba</t>
  </si>
  <si>
    <t>5.23</t>
  </si>
  <si>
    <t>735511143.RHU</t>
  </si>
  <si>
    <t>Podlahové vytápění - elektrotermická hlavice (termopohon) REHAU UNI</t>
  </si>
  <si>
    <t>6.1</t>
  </si>
  <si>
    <t>Zkoušky těsnosti a provozní, Zaregulování top. Soustavy, dle ČSN 06 0310</t>
  </si>
  <si>
    <t>hod</t>
  </si>
  <si>
    <t>VÝKAZ VÝMĚR</t>
  </si>
  <si>
    <t>Vstupní budova Muzea lidových služeb v Kouřimi</t>
  </si>
  <si>
    <t>Investor:</t>
  </si>
  <si>
    <t>Poř.</t>
  </si>
  <si>
    <t>Jednotk.cena</t>
  </si>
  <si>
    <t>Cena</t>
  </si>
  <si>
    <t xml:space="preserve">Cena celkem      </t>
  </si>
  <si>
    <t>Jednotka</t>
  </si>
  <si>
    <t>Poznámka</t>
  </si>
  <si>
    <t>Kč</t>
  </si>
  <si>
    <t>D.1.4.e  – Elektroinstalace – silnoproud</t>
  </si>
  <si>
    <t>Sloupec1</t>
  </si>
  <si>
    <t>Sloupec2</t>
  </si>
  <si>
    <t>Sloupec3</t>
  </si>
  <si>
    <t>Sloupec4</t>
  </si>
  <si>
    <t>Sloupec5</t>
  </si>
  <si>
    <t>Sloupec6</t>
  </si>
  <si>
    <t>Sloupec7</t>
  </si>
  <si>
    <t>Sloupec8</t>
  </si>
  <si>
    <t>Sloupec9</t>
  </si>
  <si>
    <t>Sloupec10</t>
  </si>
  <si>
    <t>Sloupec11</t>
  </si>
  <si>
    <t>Dodávky</t>
  </si>
  <si>
    <t xml:space="preserve">Rozvaděče R02 oceloplechový, na povrch (600x1800x200)–  dle výkresu D1.4.e.10
</t>
  </si>
  <si>
    <t xml:space="preserve">Rozvaděče R02-P oceloplechový, na povrch (350x400x150)–  dle výkresu D1.4.e.10
</t>
  </si>
  <si>
    <t>Svorkovnice ekvipotenciálového pospojování</t>
  </si>
  <si>
    <t xml:space="preserve">Kabelové rozvody </t>
  </si>
  <si>
    <t>Kabel AYKY4Bx50</t>
  </si>
  <si>
    <t>Kabel CYKY 4Bx16</t>
  </si>
  <si>
    <t>Kabel CYKY 5Cx10</t>
  </si>
  <si>
    <t>Kabel CYKY 5Cx6</t>
  </si>
  <si>
    <t>Kabel CYKY 5Cx4</t>
  </si>
  <si>
    <t>Kabel CYKY 5Cx2,5</t>
  </si>
  <si>
    <t>Kabel CYKY 3Cx2,5</t>
  </si>
  <si>
    <t>Kabel CYKY 5Cx1,5</t>
  </si>
  <si>
    <t>Kabel CYKY 3Cx1,5</t>
  </si>
  <si>
    <t>Kabel CYKY 3Ax1,5</t>
  </si>
  <si>
    <t>Kabel CYKY 2Ax1,5</t>
  </si>
  <si>
    <t>Kabel CXKH-V 5Cx4</t>
  </si>
  <si>
    <t>Vodič CYA 25-z/žl</t>
  </si>
  <si>
    <t>Vodič CYA 6-z/žl</t>
  </si>
  <si>
    <t>Vodič CYA 2,5-z/žl</t>
  </si>
  <si>
    <t>Ostatní elektroinstalace</t>
  </si>
  <si>
    <r>
      <t>Vypínač 230V/10A – řazení 1  vč. Krabice,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</si>
  <si>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5  vč. Krabice,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</si>
  <si>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Vypínač 230V/10A – řazení 6  vč. Krabice,</t>
    </r>
    <r>
      <rPr>
        <sz val="8"/>
        <rFont val="Arial CE"/>
        <family val="2"/>
      </rPr>
      <t xml:space="preserv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</si>
  <si>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7  vč. Krabice, </t>
    </r>
    <r>
      <rPr>
        <sz val="8"/>
        <rFont val="Arial CE"/>
        <family val="2"/>
      </rPr>
      <t xml:space="preserve">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</si>
  <si>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Vypínač 230V/10A – řazení 6 vč. krabice a, IP44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</si>
  <si>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Rámeček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</si>
  <si>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 xml:space="preserve">Dvorámeček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</si>
  <si>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Třírámeček</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</si>
  <si>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Integrované soumrakové a pohybové čidlo se signálním kontaktem 230V/10A, IP54</t>
  </si>
  <si>
    <t>Časové relé se signálním kontaktem 230V/10 v karbici KP68</t>
  </si>
  <si>
    <r>
      <t>Zásuvka 230V/16A  vč. krabice a rámečku,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</si>
  <si>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2x zásuvka 230V/16A  vč. Dvoukrabice a dvourámečku, 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t>
    </r>
    <r>
      <rPr>
        <sz val="8"/>
        <rFont val="Arial CE"/>
        <family val="2"/>
      </rPr>
      <t xml:space="preserve"> fa Schneider v </t>
    </r>
    <r>
      <rPr>
        <sz val="8"/>
        <rFont val="Arial CE"/>
        <family val="2"/>
      </rPr>
      <t>antracitovábarva).</t>
    </r>
    <r>
      <rPr>
        <sz val="8"/>
        <rFont val="Arial CE"/>
        <family val="2"/>
      </rPr>
      <t xml:space="preserve">
</t>
    </r>
  </si>
  <si>
    <r>
      <rPr>
        <sz val="8"/>
        <rFont val="Arial CE"/>
        <family val="2"/>
      </rPr>
      <t xml:space="preserve">3x zásuvka 230V/16A  vč. tříkrabice a </t>
    </r>
    <r>
      <rPr>
        <sz val="8"/>
        <rFont val="Arial CE"/>
        <family val="2"/>
      </rPr>
      <t xml:space="preserve">třírámečku, IP20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r>
      <rPr>
        <sz val="8"/>
        <rFont val="Arial CE"/>
        <family val="2"/>
      </rPr>
      <t xml:space="preserve">
</t>
    </r>
  </si>
  <si>
    <t>2x zásuvka 230V/16A  v podlahové  krabici (standart kopoz Kolín a ABB)</t>
  </si>
  <si>
    <t>3x zásuvka 230V/16A  v podlahové  krabici (standart Kopoz Kolín a ABB)</t>
  </si>
  <si>
    <r>
      <t>2x zásuvka 230V/16A  + 1x prostorová rezerva pro s</t>
    </r>
    <r>
      <rPr>
        <sz val="8"/>
        <rFont val="Arial CE"/>
        <family val="2"/>
      </rPr>
      <t xml:space="preserve">laboprou ve sdružené krabici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</si>
  <si>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3x zásuvka 230V/16A  + 1x prostorová rezerva pro slaboprou v podlahové  krabici (standart Kopoz Kolín a ABB)</t>
  </si>
  <si>
    <r>
      <rPr>
        <sz val="8"/>
        <rFont val="Arial CE"/>
        <family val="2"/>
      </rPr>
      <t xml:space="preserve">4x zásuvka 230V/16A  + 1x prostorová </t>
    </r>
    <r>
      <rPr>
        <sz val="8"/>
        <rFont val="Arial CE"/>
        <family val="2"/>
      </rPr>
      <t xml:space="preserve">rezerva pro slaboprou vč. Sdružené krabice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</si>
  <si>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3x zásuvka 230V/16A  + 2x prostorová vč sdružené krab</t>
    </r>
    <r>
      <rPr>
        <sz val="11"/>
        <color rgb="FF111111"/>
        <rFont val="Arial"/>
        <family val="2"/>
      </rPr>
      <t xml:space="preserve">ice a rámečku. </t>
    </r>
    <r>
      <rPr>
        <sz val="10"/>
        <color rgb="FF111111"/>
        <rFont val="Arial"/>
        <family val="2"/>
      </rPr>
      <t xml:space="preserve">  </t>
    </r>
    <r>
      <rPr>
        <sz val="11"/>
        <color rgb="FF111111"/>
        <rFont val="Arial"/>
        <family val="2"/>
      </rPr>
      <t>(</t>
    </r>
    <r>
      <rPr>
        <sz val="11"/>
        <color rgb="FF111111"/>
        <rFont val="Arial"/>
        <family val="2"/>
      </rPr>
      <t xml:space="preserve">např. </t>
    </r>
    <r>
      <rPr>
        <sz val="11"/>
        <color rgb="FF111111"/>
        <rFont val="Arial"/>
        <family val="2"/>
      </rPr>
      <t xml:space="preserve">Merten </t>
    </r>
    <r>
      <rPr>
        <sz val="11"/>
        <color rgb="FF111111"/>
        <rFont val="Arial"/>
        <family val="2"/>
      </rPr>
      <t xml:space="preserve">Sysém M  fa Schneider v </t>
    </r>
    <r>
      <rPr>
        <sz val="11"/>
        <color rgb="FF111111"/>
        <rFont val="Arial"/>
        <family val="2"/>
      </rPr>
      <t>antracitovábarva).</t>
    </r>
  </si>
  <si>
    <r>
      <t>Zásuvka 230V/16A  vč. krabice a rámečku, IP44</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</si>
  <si>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t>Vypínač 400V/20A  vč. krabice a rámečku, IP44</t>
  </si>
  <si>
    <t>Zásuvka 400V/16A  vč. krabice a rámečku, IP44</t>
  </si>
  <si>
    <t>Zásuvková skříň, 2x zásuvka 400V/16A, 3x zásuvka 230V/16A, IP54.</t>
  </si>
  <si>
    <t>Krabice odbočná vč. Svorkovnice  do hořlavého materiálu, IP44  - viz techn. Zpráva</t>
  </si>
  <si>
    <t>Osoušeč rukou 66dB, 1,1kW</t>
  </si>
  <si>
    <t>Komplet připojení fotočidla automatiky splachování</t>
  </si>
  <si>
    <t xml:space="preserve">Komplet připojení  automatiky bezdotykové baterie
</t>
  </si>
  <si>
    <t>Komplet připojení rozdělovače topení (vč propojení s prostorovými termostaty v počtu 2ks)</t>
  </si>
  <si>
    <t>Komplet připojení chladící jednotky   (vč propojení s prostorovým termostatem)</t>
  </si>
  <si>
    <t>Komplet připojení tepelného čerpadla (vč propojení s prost. termostatem)</t>
  </si>
  <si>
    <t>Komplet připojení fan coilu</t>
  </si>
  <si>
    <t>Komplet připojení vzduchotechnické jednotky</t>
  </si>
  <si>
    <t>Komplet připojení ventilátoru</t>
  </si>
  <si>
    <t>Komplet připojení čerpadla AKU nádrže</t>
  </si>
  <si>
    <t>Komplet připojení technologie pítka</t>
  </si>
  <si>
    <t>Přezbrojení stáv. RE</t>
  </si>
  <si>
    <t>Osvětlovací tělesa</t>
  </si>
  <si>
    <t>Osvětlovací těleso typ A (vč. zdrojů) dle knihy svítidel</t>
  </si>
  <si>
    <t>Osvětlovací těleso typ B(vč. zdrojů) dle knihy svítidel</t>
  </si>
  <si>
    <t>Osvětlovací těleso typ C (vč. zdrojů) dle knihy svítidel</t>
  </si>
  <si>
    <t xml:space="preserve">Osvětlovací těleso typ D (vč. zdrojů)- Zavěšené LED  svítidlo, hliníkový korpus délky 1200mm, 18W, IP54 </t>
  </si>
  <si>
    <t>Osvětlovací těleso typ D1 (vč. zdrojů) Přisazené LED svítidlo,  hliníkový korpus délky 1800mm, LED 40W, 3000K, IP54</t>
  </si>
  <si>
    <t>Osvětlovací těleso typ D2 (vč. zdrojů) Přisazené LED svítidlo,  hliníkový korpus délky 1200mm, LED 24W,  3000K, IP54</t>
  </si>
  <si>
    <t>Osvětlovací těleso typ E (vč. zdrojů) LED diodové válcové lištové svítidlo ,  hliníkový korpus  (prům 90mm, v=195mm) 40st, 3000K, IP20 (např. Vali-T  fa HALLA) - umístěné na závěsné jednookruhové liště</t>
  </si>
  <si>
    <t>Osvětlovací těleso typ F (vč. zdrojů) dle knihy svítidel</t>
  </si>
  <si>
    <t>Osvětlovací těleso typ G (vč. zdrojů) dle knihy svítidel</t>
  </si>
  <si>
    <t>Osvětlovací těleso typ H (vč. zdrojů) dle knihy svítidel</t>
  </si>
  <si>
    <r>
      <rPr>
        <sz val="8"/>
        <rFont val="Arial CE"/>
        <family val="2"/>
      </rPr>
      <t xml:space="preserve">Osvětlovací těleso typ J (vč. zdrojů) dle knihy </t>
    </r>
    <r>
      <rPr>
        <sz val="8"/>
        <rFont val="Arial CE"/>
        <family val="2"/>
      </rPr>
      <t>svítidel</t>
    </r>
    <r>
      <rPr>
        <sz val="8"/>
        <rFont val="Arial CE"/>
        <family val="2"/>
      </rPr>
      <t xml:space="preserve">
</t>
    </r>
  </si>
  <si>
    <r>
      <rPr>
        <sz val="8"/>
        <rFont val="Arial CE"/>
        <family val="2"/>
      </rPr>
      <t xml:space="preserve">Osvětlovací těleso typ J1 (vč. zdrojů) dle </t>
    </r>
    <r>
      <rPr>
        <sz val="8"/>
        <rFont val="Arial CE"/>
        <family val="2"/>
      </rPr>
      <t>knihy svítidel</t>
    </r>
  </si>
  <si>
    <r>
      <rPr>
        <sz val="8"/>
        <rFont val="Arial CE"/>
        <family val="2"/>
      </rPr>
      <t xml:space="preserve">Osvětlovací těleso typ K (vč. zdrojů) dle knihy </t>
    </r>
    <r>
      <rPr>
        <sz val="8"/>
        <rFont val="Arial CE"/>
        <family val="2"/>
      </rPr>
      <t>svítidel</t>
    </r>
  </si>
  <si>
    <r>
      <rPr>
        <sz val="8"/>
        <rFont val="Arial CE"/>
        <family val="2"/>
      </rPr>
      <t xml:space="preserve">Osvětlovací těleso typ R (vč. zdrojů) dle knihy </t>
    </r>
    <r>
      <rPr>
        <sz val="8"/>
        <rFont val="Arial CE"/>
        <family val="2"/>
      </rPr>
      <t>svítidel</t>
    </r>
  </si>
  <si>
    <r>
      <rPr>
        <sz val="8"/>
        <rFont val="Arial CE"/>
        <family val="2"/>
      </rPr>
      <t xml:space="preserve">Osvětlovací těleso typ Z (vč. zdrojů) dle knihy </t>
    </r>
    <r>
      <rPr>
        <sz val="8"/>
        <rFont val="Arial CE"/>
        <family val="2"/>
      </rPr>
      <t>svítidel</t>
    </r>
  </si>
  <si>
    <r>
      <rPr>
        <sz val="8"/>
        <rFont val="Arial CE"/>
        <family val="2"/>
      </rPr>
      <t xml:space="preserve">Osvětlovací těleso typ Ž (vč. zdrojů) dle knihy </t>
    </r>
    <r>
      <rPr>
        <sz val="8"/>
        <rFont val="Arial CE"/>
        <family val="2"/>
      </rPr>
      <t>svítidel</t>
    </r>
    <r>
      <rPr>
        <sz val="8"/>
        <rFont val="Arial CE"/>
        <family val="2"/>
      </rPr>
      <t xml:space="preserve">
</t>
    </r>
  </si>
  <si>
    <t>Osvětlovací těleso typ N (vč. zdrojů) NOUZOVÉ OSVĚTLOVACÍ TĚLESO, (1xDZ11W), IP20, Z VLASTNÍM SAMODOBÍJECÍM ZDROJEM 60min.</t>
  </si>
  <si>
    <t>Osvětlovací těleso typ N integrované do dveří  (vč. zdrojů) NOUZOVÉ OSVĚTLOVACÍ TĚLESO, (1xDZ11W), IP20, Z VLASTNÍM SAMODOBÍJECÍM ZDROJEM 60min.</t>
  </si>
  <si>
    <t>Tříokruhová zavěšená lišta s instalovaným světlem typu E nebo R</t>
  </si>
  <si>
    <t>LED pásek led pásek nad kuchňskou deskou (viz v.č. D.1.4.e.6)</t>
  </si>
  <si>
    <t>Transformátor 230/12V, 100W</t>
  </si>
  <si>
    <t>Ostatní</t>
  </si>
  <si>
    <t>Kabel. Lože 1-1</t>
  </si>
  <si>
    <t>Kabel. Lože 2-2</t>
  </si>
  <si>
    <t>Vyhledání a vytýčení stáv. Podzemních objektu</t>
  </si>
  <si>
    <t>Revize a zkoušky</t>
  </si>
  <si>
    <t>Vsupní budova skanzenu Kouřím</t>
  </si>
  <si>
    <t>Ing. Jaroslav Zuna</t>
  </si>
  <si>
    <t xml:space="preserve">Cena </t>
  </si>
  <si>
    <t>Elektroinstalace slaboproud</t>
  </si>
  <si>
    <t>Strukturovaná kabeláž</t>
  </si>
  <si>
    <t>Datový rozvaděč 42U 800 x 800 x 2000, skleněné dveře</t>
  </si>
  <si>
    <t xml:space="preserve">Podstavec k rozvaděči  800x800mm výška 10 cm </t>
  </si>
  <si>
    <t>Napajeci panel 3m 8 pozic, přepěťová ochrana</t>
  </si>
  <si>
    <t>Police 19" 1U 450mm pevná</t>
  </si>
  <si>
    <t xml:space="preserve">Lišta CU horizontální zemnící </t>
  </si>
  <si>
    <t>Montážní sada M6</t>
  </si>
  <si>
    <t>Patch panel 24 x RJ45 CAT6 UTP</t>
  </si>
  <si>
    <t>Vyvazovací panel 19" 1U plastový</t>
  </si>
  <si>
    <t>Patch kabel CAT6 UTP PVC</t>
  </si>
  <si>
    <t xml:space="preserve">Switch 24x 10/100/1000 </t>
  </si>
  <si>
    <t>Switch 24x 10/100/1000 PoE</t>
  </si>
  <si>
    <t>Datová zásuvka 2xRJ45 UTP cat.6</t>
  </si>
  <si>
    <t>Datová zásuvka 1xRJ45 UTP cat.6</t>
  </si>
  <si>
    <t>Instalační kabel CAT6 UTP LSOH</t>
  </si>
  <si>
    <t>Zemní kabel TCEPKPFLE 5x4x0,8</t>
  </si>
  <si>
    <t>Trubka elektroinstalační ohebná 23</t>
  </si>
  <si>
    <t>Trubka elektroinstalační ohebná 16</t>
  </si>
  <si>
    <t>Trubka KOPOFLEX KF 09040</t>
  </si>
  <si>
    <t>Krabice KU68</t>
  </si>
  <si>
    <t>Krabice odbočovací</t>
  </si>
  <si>
    <t>Drobný instalační materiál</t>
  </si>
  <si>
    <t>Instalace strukturované kabeláže</t>
  </si>
  <si>
    <t>Kompletace datových zásuvek</t>
  </si>
  <si>
    <t>Ukončení datového kabelu na portech</t>
  </si>
  <si>
    <t>Oživení datových rozvodů</t>
  </si>
  <si>
    <t>Protokol o měření datové sítě</t>
  </si>
  <si>
    <t>Koordinace</t>
  </si>
  <si>
    <t>Systém PZTS</t>
  </si>
  <si>
    <t>Ústředna do 192 zón, v krytu se zdrojem a komunikátorem, 1 sběrnice, stupeň zabezpečení 2</t>
  </si>
  <si>
    <t>Záložní AKU do ústředny</t>
  </si>
  <si>
    <t>GSM komunikátor</t>
  </si>
  <si>
    <t>Ethernet komunikátor</t>
  </si>
  <si>
    <t>LCD klávesnice</t>
  </si>
  <si>
    <t>PIR detektor, včetně držáku</t>
  </si>
  <si>
    <t>MG kontakt povrchový plastový s kabelem</t>
  </si>
  <si>
    <t>Venkovní siréna s akumulátorem</t>
  </si>
  <si>
    <t>Kabel přopojení prvků UTP 4x2x0,5 cat. 5e</t>
  </si>
  <si>
    <t>Instalace kabeláže systému PZTS</t>
  </si>
  <si>
    <t>Instalace prvků PZTS</t>
  </si>
  <si>
    <t>Oživení a nastavení systému, programování</t>
  </si>
  <si>
    <t>Předání, školení obsluhy</t>
  </si>
  <si>
    <t>Funkční zkouška systému</t>
  </si>
  <si>
    <t>Systém EPS</t>
  </si>
  <si>
    <t>Stávající ústředna EPS</t>
  </si>
  <si>
    <t>Panel obsluhy OPPO</t>
  </si>
  <si>
    <t>Klíčový trezor KTPO</t>
  </si>
  <si>
    <t>Zábleskový maják</t>
  </si>
  <si>
    <t>Opticko-kouřový detektor včetně patice</t>
  </si>
  <si>
    <t>Zkušební plyn</t>
  </si>
  <si>
    <t>Tlačítkový hlásič</t>
  </si>
  <si>
    <t>Akustická vnitřní siréna s optickou signalizací</t>
  </si>
  <si>
    <t>Kabel PRAFlaGuard 1x2x0,8</t>
  </si>
  <si>
    <t>Kabel PRAFlaGuard 4x2x0,8</t>
  </si>
  <si>
    <t>Příchytka se zachováním funkčnosti včetně kotvícího materiálu</t>
  </si>
  <si>
    <t>Krabice rozbočovací se zachováním funkčnosti při požáru</t>
  </si>
  <si>
    <t>Uvedení do provozu</t>
  </si>
  <si>
    <t>Školení, předání</t>
  </si>
  <si>
    <t>Návody a manuály</t>
  </si>
  <si>
    <t>Ostatní společné náklady</t>
  </si>
  <si>
    <t>Montážní prostředky (lešení, plošiny …)</t>
  </si>
  <si>
    <t>Doprava</t>
  </si>
  <si>
    <t>Projekt skutečného stavu</t>
  </si>
  <si>
    <t>Stavební přípomoce</t>
  </si>
  <si>
    <t>Požární ucpávky</t>
  </si>
  <si>
    <t>Likvidace a odvoz odpadu z realizace</t>
  </si>
  <si>
    <t>Úklid staveniště</t>
  </si>
  <si>
    <t>Předání, zaškolení</t>
  </si>
  <si>
    <t>Hromosvod a uzemnění</t>
  </si>
  <si>
    <t>Uzemnění pásek FeZn 30/4</t>
  </si>
  <si>
    <t>Hromosvod vodič AlMgSi 8mm</t>
  </si>
  <si>
    <t>Podpěra vedení</t>
  </si>
  <si>
    <t>Svorka křížová</t>
  </si>
  <si>
    <t xml:space="preserve">ks </t>
  </si>
  <si>
    <t>Svorka spojovací</t>
  </si>
  <si>
    <t>Svorka pro zemní pásek</t>
  </si>
  <si>
    <t>Zkušební svorka</t>
  </si>
  <si>
    <t>Ochranný úhelník</t>
  </si>
  <si>
    <t>Držák jímací tyče</t>
  </si>
  <si>
    <t>Jímací tyč</t>
  </si>
  <si>
    <t>Instalace hromosvodu</t>
  </si>
  <si>
    <t>REKAPITULACE ODHADU CENY REALIZACE VZDUCHOTECHNIKY</t>
  </si>
  <si>
    <t>aktualizace 18.11.2020</t>
  </si>
  <si>
    <t>Stupeň:</t>
  </si>
  <si>
    <t>Dokumentace pro výběr zhotovitele (DVZ)</t>
  </si>
  <si>
    <t>cena</t>
  </si>
  <si>
    <t>materiál</t>
  </si>
  <si>
    <t>práce</t>
  </si>
  <si>
    <t>celkem</t>
  </si>
  <si>
    <t>Celkem odhad ceny realizace vzduchotechniky:</t>
  </si>
  <si>
    <t>(cena uvedena bez DPH)</t>
  </si>
  <si>
    <t>SEZNAM STROJŮ A ZAŘÍZENÍ VZDUCHOTECHNIKY</t>
  </si>
  <si>
    <t xml:space="preserve">U některých výrobků je uveden v souladu s § 89 odst. 5 písm. a) nebo b) zákona č. 134-2016 Sb. (Zákon o zadávání veřejných zakázek) </t>
  </si>
  <si>
    <t xml:space="preserve">konkrétní výrobek. Stanovení technických podmínek by v těchto případech nebylo dostatečně přesné nebo srozumitelné (§ 89 odst. 1 zákona). </t>
  </si>
  <si>
    <t xml:space="preserve">Zadavatel v těchto případech připouští rovnocenné řešení. </t>
  </si>
  <si>
    <t>Obecně tedy platí, že pokud je v textové nebo výkresové části projektu uveden odkaz na konkrétní výrobek, neznamená to,</t>
  </si>
  <si>
    <t>že zadavatel požaduje po uchazeči použití a ocenění tohoto konkrétního výrobku.</t>
  </si>
  <si>
    <t>Uchazeč může při dodávce použít jakýkoliv ekvivalentní výrobek od jakéhokoliv jiného výrobce, pokud dodrží technické a kvalitativní parametry</t>
  </si>
  <si>
    <t>dané projektovou dokumentací.</t>
  </si>
  <si>
    <t>Zařízení číslo:</t>
  </si>
  <si>
    <t>A01 – Centrální větrání</t>
  </si>
  <si>
    <t>počet</t>
  </si>
  <si>
    <t>odhad v ceníkových cenách</t>
  </si>
  <si>
    <t>poznámka</t>
  </si>
  <si>
    <t>pozice</t>
  </si>
  <si>
    <t>popis</t>
  </si>
  <si>
    <t>cena dodávka</t>
  </si>
  <si>
    <t>cena práce</t>
  </si>
  <si>
    <t>cena celkem</t>
  </si>
  <si>
    <t>jednotková</t>
  </si>
  <si>
    <t>A1.1.1</t>
  </si>
  <si>
    <t>kompaktní větrací jednotka, 2000/1210m3/h, 150Pa, deskový rekuperátor s obtokem, vodní ohřívač, filtrace vzduchu, filtrace vzduchu. Automatická regulace časovým programem s možností napojení na ModBus. Podrobná specifikace viz příloha</t>
  </si>
  <si>
    <t>A1.3.1</t>
  </si>
  <si>
    <t>ruční regulační klapka, DN125 až DN200, viz výkres</t>
  </si>
  <si>
    <t>A1.4.1</t>
  </si>
  <si>
    <t>buňkový tlumič hluku, 200x500mm, délka 1000mm</t>
  </si>
  <si>
    <t>A1.5.1</t>
  </si>
  <si>
    <t>žaluzie pozinkovaný plech, 400x400, bez síta proti hmyzu</t>
  </si>
  <si>
    <t>A1.6.1</t>
  </si>
  <si>
    <t>přívodní anemostat DN300, napojení z boku, regulace průtoku vzduchu, výška max. 250mm</t>
  </si>
  <si>
    <t>A1.6.2</t>
  </si>
  <si>
    <t>odvodní anemostat DN300, napojení z boku, regulace průtoku vzduchu, výška max. 250mm</t>
  </si>
  <si>
    <t>A1.6.3</t>
  </si>
  <si>
    <t>přívodní vyústka 600x200mm, RAL, dvouřadá, regulace průtoku vzduchu</t>
  </si>
  <si>
    <t>A1.6.4</t>
  </si>
  <si>
    <t>odvodní vyústka 400x200mm, RAL, dvouřadá, regulace průtoku vzduchu</t>
  </si>
  <si>
    <t>A1.6.5</t>
  </si>
  <si>
    <t>mřížka 500x200mm, osadit na tlumič mezi místnostmi 0.1 a 1.1</t>
  </si>
  <si>
    <t>kovový odvodní ventil, DN125</t>
  </si>
  <si>
    <t>A1.7.2</t>
  </si>
  <si>
    <t>digestoř nerez, DxŠxH=1650x650x600mm, osvětlení, z boku napojení DN180 s regulační klapkou viz výkres (50mm pod horní hranu digestoře), plocha lapačů tuku celkem 0,05m2 (rychlost na lapači tuku 1,5m/s), lapač tuku ze smotku drátů - minimálně 8 vrstev, lišta RAL na zakrytí mezery mezi digestoří a podhledem (digestoř částečně zapuštěna do podhledu)</t>
  </si>
  <si>
    <t>A1.10.1</t>
  </si>
  <si>
    <t>čtyřhranné potrubí pozinkovaný plech, 60% tvarovek</t>
  </si>
  <si>
    <t>A1.10.2</t>
  </si>
  <si>
    <t>kruhové potrubí pozinkovaný plech, DN100 až DN225</t>
  </si>
  <si>
    <t>bm</t>
  </si>
  <si>
    <t>A1.10.3</t>
  </si>
  <si>
    <t>ohebné potrubí DN125 až DN160</t>
  </si>
  <si>
    <t>A1.10.4</t>
  </si>
  <si>
    <t>tepelná izolace s parozábranou, minerální vata tl. 40mm, hliníková fólie (veškeré potrubí včetně prostupů zdmi mezi žaluzií a větrací jednotkou</t>
  </si>
  <si>
    <t>A1.10.5</t>
  </si>
  <si>
    <t>protipožární izolace, odolnost 30 minut</t>
  </si>
  <si>
    <t>Rekapitulace zařízení:</t>
  </si>
  <si>
    <t>odhad ceny celkem bez DPH:</t>
  </si>
  <si>
    <t>materiál:</t>
  </si>
  <si>
    <t>montáž:</t>
  </si>
  <si>
    <t>B01 – Sociální zázemí</t>
  </si>
  <si>
    <t>B1.2.1</t>
  </si>
  <si>
    <t>odvodní ventilátor do potrubí, 750m3/h, 150Pa, 230V/120W, ak. tlak do okolí v 1m do 40dBA</t>
  </si>
  <si>
    <t>B1.3.1</t>
  </si>
  <si>
    <t>zpětná samotížná kovová uzavírací klapka, DN250</t>
  </si>
  <si>
    <t>B1.4.1</t>
  </si>
  <si>
    <t>kruhový tlumič hluku, DN250, l=cca 1bm (v případě potřeby nahradit ohebným tlumičem hluku)</t>
  </si>
  <si>
    <t>B1.6.1</t>
  </si>
  <si>
    <t>B1.6.2</t>
  </si>
  <si>
    <t>kovový odvodní ventil, DN160</t>
  </si>
  <si>
    <t>B1.6.3</t>
  </si>
  <si>
    <t>kovový odvodní ventil, DN200</t>
  </si>
  <si>
    <t>B1.10.1</t>
  </si>
  <si>
    <t>kruhové potrubí pozinkovaný plech, DN100 až DN250</t>
  </si>
  <si>
    <t>B1.10.2</t>
  </si>
  <si>
    <t>ohebné potrubí DN125 až DN200</t>
  </si>
  <si>
    <t>C01 – Centrální chlazení</t>
  </si>
  <si>
    <t>C1.1.1</t>
  </si>
  <si>
    <t>venkovní kompresorová jednotka miniVRV typ DAIKIN RXYSQ5TY1, chladicí výkon 14kW (-5°C až 46°C), topný výkon 14kW (chod zařízení při -20°C až 15°C), maximální počet vnitřních jednotek: 64, Minimum capacity index 63, Maximum capacity index 162, hladina akustického tlaku 51dBA, napájení 3x400V, příkon 3,73kW, jištění 16A, chladivo R410A, ŠxHxV 900x320x1345mm, hmotnost: 104kg, včetně konstrukce pro uchycení jednotky (poloha viz výkres)</t>
  </si>
  <si>
    <t>C1.1.2</t>
  </si>
  <si>
    <t>vnitřní nástěnná chladicí jednotka typ DAIKIN FXAQ15P, chladicí výkon 1,7kW, topný výkon 1,9kW, elektro 230V/30W, hladina akustického tlaku 29-35dBA, ŠxHxV=795x290x238mm, hmotnost 11kg</t>
  </si>
  <si>
    <t>kabelový ovladač DAIKIN BRC1E53B (týdenní časovač, integrované teplotní čidlo, omezený provoz a zobrazení teploty v místnosti) - omezení teplot na +/-2</t>
  </si>
  <si>
    <t>C1.1.3</t>
  </si>
  <si>
    <t>vnitřní nástěnná chladicí jednotka typ DAIKIN FXAQ20P, chladicí výkon 2,2kW, topný výkon 2,5kW, elektro 230V/30W, hladina akustického tlaku 29-35dBA, ŠxHxV=795x290x238mm, hmotnost 11kg</t>
  </si>
  <si>
    <t>C1.1.4</t>
  </si>
  <si>
    <t>vnitřní potrubní chladicí jednotka nízká typ DAIKIN FXDQ32A, chladicí výkon 3,6kW, topný výkon 4,0kW, množství vzduchu 430/480m3/h, externí tlak 10/30Pa, elektro 230V/70W, bez dekoračního panelu (sání z potrubí, úprava pro vyjímání filtru), rozměr napojení sání cca 580x160 (nutno ověřit podle dodané jednotky), zajistit možnost výměny filtrů, rozměr napojení výtlak cca 650x150 (nutno ověřit podle dodané jednotky), čerpadlo kondenzátu (standartní výbava), hladina akustického tlaku 27-33dBA, ŠxHxV=750x620x200mm, hmotnost 22kg</t>
  </si>
  <si>
    <t>C1.1.10</t>
  </si>
  <si>
    <t>rozvod chladu, měděné potrubí vyrobené v EU, rozměry podle požadavku výrobce vnitřních a venkovních jednotek, včetně tepelné izolace, ve venkovním prostoru v instalační liště (ochrana tepelné izolace proti UV záření)</t>
  </si>
  <si>
    <t>C1.1.11</t>
  </si>
  <si>
    <t>rozbočovač chladu</t>
  </si>
  <si>
    <t>C1.1.12</t>
  </si>
  <si>
    <t>ocelová konstrukce pozinkovaná, výšky 300mm, pod venkovní kompresorovou jednotku</t>
  </si>
  <si>
    <t>C1.1.13</t>
  </si>
  <si>
    <t>autorizované měření hluku od větracího a chladicího zařízení, vystavení protokolu pro kolaudaci</t>
  </si>
  <si>
    <t>C1.1.14</t>
  </si>
  <si>
    <t>čtyřhranné potrubí pozinkovaný plech, 80% tvarovek</t>
  </si>
  <si>
    <t>C1.1.15</t>
  </si>
  <si>
    <t>pružná textilní vložka na výtlak FCU, délka 120mm, rozměr cca 1000x200mm</t>
  </si>
  <si>
    <t>C1.1.16</t>
  </si>
  <si>
    <t>tepelná izolace s parozábranou, minerální vata tl. 30mm, hliníková fólie</t>
  </si>
  <si>
    <t>C1.1.17</t>
  </si>
  <si>
    <t>protipožární izolace, odolnost 30 minut (m.č.1.4)</t>
  </si>
  <si>
    <t>C02 – Chlazení odpadním chladem - zařízení zrušeno</t>
  </si>
  <si>
    <t>C03 – Chlazení server</t>
  </si>
  <si>
    <t>C3.1.1</t>
  </si>
  <si>
    <t>venkovní kompresorová jednotka typ DAIKIN RXM35, elektro 230V/1,2kW/jištění 13A, hmotnost 32kg, chladivo R32, hladina akustického tlaku 49dBA, VxŠxH=550x765x285mm, maximální délka/převýšení rozvodu chladu 20/15m, chlazení -15°C až +46°C</t>
  </si>
  <si>
    <t>C3.1.2</t>
  </si>
  <si>
    <t>vnitřní nástěnná jednotka DAIKIN Perfera FTXM35, Qchl=3,4kW při 27°C, Qtop=4,0kW, infra ovladač a Wi-Fi ovládání, hladina akustického tlaku 19/29/45dBA, VxŠxH 294x811x272mm, hmotnost 10kg</t>
  </si>
  <si>
    <t>C3.1.10</t>
  </si>
  <si>
    <t>C3.1.11</t>
  </si>
  <si>
    <t>CELKEM</t>
  </si>
  <si>
    <t>D17 Branka z dřevěné kulatiny s kovanými závlačemi 1000/3550, sloupky z dřevěné kulatiny založené přes ocelový profil do beton.základu, kování, povrchová úprava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</si>
</sst>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0.00%"/>
    <numFmt numFmtId="165" formatCode="dd\.mm\.yyyy"/>
    <numFmt numFmtId="166" formatCode="#,##0.00000"/>
    <numFmt numFmtId="167" formatCode="#,##0.000"/>
    <numFmt numFmtId="168" formatCode="[$-405]General"/>
    <numFmt numFmtId="169" formatCode="&quot; &quot;#,##0.00&quot;      &quot;;&quot;-&quot;#,##0.00&quot;      &quot;;&quot; -&quot;#&quot;      &quot;;@&quot; &quot;"/>
    <numFmt numFmtId="170" formatCode="#"/>
    <numFmt numFmtId="171" formatCode="&quot; &quot;#,##0&quot; &quot;;&quot;-&quot;#,##0&quot; &quot;;&quot; - &quot;;@&quot; &quot;"/>
    <numFmt numFmtId="172" formatCode="&quot; &quot;#,##0.00&quot; &quot;;&quot;-&quot;#,##0.00&quot; &quot;;&quot; -&quot;#&quot; &quot;;@&quot; &quot;"/>
    <numFmt numFmtId="173" formatCode="&quot; &quot;#,##0.00&quot; Kč &quot;;&quot;-&quot;#,##0.00&quot; Kč &quot;;&quot; -&quot;#&quot; Kč &quot;;@&quot; &quot;"/>
    <numFmt numFmtId="174" formatCode="[$-405]#,##0.00"/>
    <numFmt numFmtId="175" formatCode="#,##0.00&quot; &quot;[$Kč-405];[Red]&quot;-&quot;#,##0.00&quot; &quot;[$Kč-405]"/>
    <numFmt numFmtId="176" formatCode="[$-405]0"/>
    <numFmt numFmtId="177" formatCode="&quot; Ł&quot;#,##0&quot; &quot;;&quot;-Ł&quot;#,##0&quot; &quot;;&quot; Ł- &quot;;@&quot; &quot;"/>
    <numFmt numFmtId="178" formatCode="&quot; Ł&quot;#,##0.00&quot; &quot;;&quot;-Ł&quot;#,##0.00&quot; &quot;;&quot; Ł-&quot;#&quot; &quot;;@&quot; &quot;"/>
    <numFmt numFmtId="179" formatCode="[$-405]#,##0"/>
    <numFmt numFmtId="180" formatCode="&quot; &quot;#,##0.00&quot; &quot;;[Red]&quot;- &quot;#,##0.00&quot; &quot;;&quot;–&quot;#;@&quot; &quot;"/>
    <numFmt numFmtId="181" formatCode="&quot; &quot;#,##0&quot; &quot;;[Red]&quot;- &quot;#,##0&quot; &quot;;&quot;–&quot;#;@&quot; &quot;"/>
    <numFmt numFmtId="182" formatCode="[$-405]0.00"/>
    <numFmt numFmtId="183" formatCode="&quot; &quot;#,##0&quot;. &quot;;;;@&quot; &quot;"/>
    <numFmt numFmtId="184" formatCode="&quot; &quot;#,##0.000;[Red]&quot;- &quot;#,##0.000;[Blue]&quot;–&quot;#;@&quot; &quot;"/>
    <numFmt numFmtId="185" formatCode="&quot; &quot;#,##0.00&quot; &quot;;[Red]&quot;- &quot;#,##0.00&quot; &quot;;[Blue]&quot;–&quot;#;@&quot; &quot;"/>
    <numFmt numFmtId="186" formatCode="&quot; &quot;#,##0&quot; &quot;;[Red]&quot;- &quot;#,##0&quot; &quot;;[Blue]&quot;–&quot;#;@&quot; &quot;"/>
    <numFmt numFmtId="187" formatCode="_(#,##0.00_);[Red]\-\ #,##0.00_);&quot;–&quot;??;_(@_)"/>
    <numFmt numFmtId="188" formatCode="_(#,##0_);[Red]\-\ #,##0_);&quot;–&quot;??;_(@_)"/>
    <numFmt numFmtId="189" formatCode="#,##0.\-"/>
    <numFmt numFmtId="190" formatCode="_(#,##0&quot;.&quot;_);;;_(@_)"/>
    <numFmt numFmtId="191" formatCode="_(#,##0.0??;[Red]\-\ #,##0.0??;[Blue]&quot;–&quot;???;_(@_)"/>
    <numFmt numFmtId="192" formatCode="_(#,##0.00_);[Red]\-\ #,##0.00_);[Blue]&quot;–&quot;??;_(@_)"/>
    <numFmt numFmtId="193" formatCode="_(#,##0_);[Red]\-\ #,##0_);[Blue]&quot;–&quot;??;_(@_)"/>
    <numFmt numFmtId="194" formatCode="dd/mm/yy\ hh:mm"/>
    <numFmt numFmtId="195" formatCode="#,##0.00&quot; Kč&quot;"/>
    <numFmt numFmtId="196" formatCode="#,##0.00\ &quot;Kč&quot;"/>
    <numFmt numFmtId="197" formatCode="#,##0\ &quot;Kč&quot;"/>
  </numFmts>
  <fonts count="16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b/>
      <sz val="13"/>
      <name val="Arial CE"/>
      <family val="2"/>
    </font>
    <font>
      <sz val="7"/>
      <name val="Arial CE"/>
      <family val="2"/>
    </font>
    <font>
      <b/>
      <sz val="9"/>
      <name val="Arial CE"/>
      <family val="2"/>
    </font>
    <font>
      <sz val="9"/>
      <name val="Tahoma"/>
      <family val="2"/>
    </font>
    <font>
      <sz val="8"/>
      <color indexed="17"/>
      <name val="Arial CE"/>
      <family val="2"/>
    </font>
    <font>
      <sz val="8"/>
      <color indexed="9"/>
      <name val="Arial CE"/>
      <family val="2"/>
    </font>
    <font>
      <sz val="12"/>
      <name val="Arial"/>
      <family val="2"/>
    </font>
    <font>
      <b/>
      <sz val="12"/>
      <name val="Arial"/>
      <family val="2"/>
    </font>
    <font>
      <sz val="9"/>
      <name val="Trebuchet MS"/>
      <family val="2"/>
    </font>
    <font>
      <i/>
      <sz val="12"/>
      <color indexed="54"/>
      <name val="Arial"/>
      <family val="2"/>
    </font>
    <font>
      <sz val="12"/>
      <color theme="4" tint="-0.24997000396251678"/>
      <name val="Arial"/>
      <family val="2"/>
    </font>
    <font>
      <sz val="12"/>
      <color indexed="8"/>
      <name val="Arial"/>
      <family val="2"/>
    </font>
    <font>
      <sz val="12"/>
      <color indexed="8"/>
      <name val="Arial CE"/>
      <family val="2"/>
    </font>
    <font>
      <sz val="12"/>
      <color indexed="12"/>
      <name val="Arial CE"/>
      <family val="2"/>
    </font>
    <font>
      <sz val="10"/>
      <color theme="1"/>
      <name val="Arial CE"/>
      <family val="2"/>
    </font>
    <font>
      <u val="single"/>
      <sz val="12"/>
      <color rgb="FF000000"/>
      <name val="formata"/>
      <family val="2"/>
    </font>
    <font>
      <sz val="10"/>
      <color theme="1"/>
      <name val="Arial CE1"/>
      <family val="2"/>
    </font>
    <font>
      <sz val="10"/>
      <color theme="1"/>
      <name val="Helv"/>
      <family val="2"/>
    </font>
    <font>
      <sz val="10"/>
      <color rgb="FF000000"/>
      <name val="Arial"/>
      <family val="2"/>
    </font>
    <font>
      <sz val="11"/>
      <color rgb="FF000000"/>
      <name val="Calibri"/>
      <family val="2"/>
    </font>
    <font>
      <sz val="10"/>
      <color rgb="FFFFFFFF"/>
      <name val="Arial"/>
      <family val="2"/>
    </font>
    <font>
      <sz val="11"/>
      <color rgb="FFFFFFFF"/>
      <name val="Calibri"/>
      <family val="2"/>
    </font>
    <font>
      <sz val="11"/>
      <color rgb="FF800080"/>
      <name val="Calibri"/>
      <family val="2"/>
    </font>
    <font>
      <b/>
      <sz val="11"/>
      <color rgb="FFFF9900"/>
      <name val="Calibri"/>
      <family val="2"/>
    </font>
    <font>
      <b/>
      <sz val="10"/>
      <color rgb="FF000000"/>
      <name val="Arial"/>
      <family val="2"/>
    </font>
    <font>
      <sz val="11"/>
      <color rgb="FFFF0000"/>
      <name val="Arial"/>
      <family val="2"/>
    </font>
    <font>
      <sz val="11"/>
      <color rgb="FF0000FF"/>
      <name val="Arial"/>
      <family val="2"/>
    </font>
    <font>
      <sz val="11"/>
      <color theme="1"/>
      <name val="Arial"/>
      <family val="2"/>
    </font>
    <font>
      <i/>
      <sz val="11"/>
      <color rgb="FFC0C0C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b/>
      <sz val="11"/>
      <color rgb="FFFFFFFF"/>
      <name val="Calibri"/>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b/>
      <i/>
      <sz val="16"/>
      <color theme="1"/>
      <name val="Arial"/>
      <family val="2"/>
    </font>
    <font>
      <u val="single"/>
      <sz val="10"/>
      <color rgb="FF0000FF"/>
      <name val="Arial CE1"/>
      <family val="2"/>
    </font>
    <font>
      <sz val="10"/>
      <color rgb="FF800080"/>
      <name val="Arial"/>
      <family val="2"/>
    </font>
    <font>
      <b/>
      <sz val="10"/>
      <color rgb="FFFFFFFF"/>
      <name val="Arial"/>
      <family val="2"/>
    </font>
    <font>
      <b/>
      <sz val="10"/>
      <color rgb="FF000000"/>
      <name val=".HelveticaLightTTEE"/>
      <family val="2"/>
    </font>
    <font>
      <b/>
      <sz val="15"/>
      <color rgb="FF333399"/>
      <name val="Arial"/>
      <family val="2"/>
    </font>
    <font>
      <b/>
      <sz val="13"/>
      <color rgb="FF333399"/>
      <name val="Arial"/>
      <family val="2"/>
    </font>
    <font>
      <b/>
      <sz val="11"/>
      <color rgb="FF333399"/>
      <name val="Arial"/>
      <family val="2"/>
    </font>
    <font>
      <b/>
      <sz val="12"/>
      <color theme="1"/>
      <name val="Courier New CE"/>
      <family val="2"/>
    </font>
    <font>
      <b/>
      <i/>
      <u val="single"/>
      <sz val="14"/>
      <color theme="1"/>
      <name val="Arial CE1"/>
      <family val="2"/>
    </font>
    <font>
      <b/>
      <u val="single"/>
      <sz val="12"/>
      <color theme="1"/>
      <name val="Courier New CE"/>
      <family val="2"/>
    </font>
    <font>
      <b/>
      <i/>
      <u val="single"/>
      <sz val="14"/>
      <color theme="1"/>
      <name val="Courier New CE"/>
      <family val="2"/>
    </font>
    <font>
      <b/>
      <sz val="18"/>
      <color rgb="FF333399"/>
      <name val="Cambria"/>
      <family val="1"/>
    </font>
    <font>
      <sz val="10"/>
      <color rgb="FF993300"/>
      <name val="Arial"/>
      <family val="2"/>
    </font>
    <font>
      <sz val="10"/>
      <color theme="1"/>
      <name val="Arial"/>
      <family val="2"/>
    </font>
    <font>
      <sz val="12"/>
      <color theme="1"/>
      <name val="Times New Roman CE"/>
      <family val="2"/>
    </font>
    <font>
      <sz val="10"/>
      <color theme="1"/>
      <name val="Times New Roman"/>
      <family val="1"/>
    </font>
    <font>
      <sz val="12"/>
      <color theme="1"/>
      <name val="formata"/>
      <family val="2"/>
    </font>
    <font>
      <sz val="12"/>
      <color theme="1"/>
      <name val="Arial"/>
      <family val="2"/>
    </font>
    <font>
      <sz val="10"/>
      <name val="Times New Roman CE"/>
      <family val="1"/>
    </font>
    <font>
      <sz val="11"/>
      <color rgb="FF000000"/>
      <name val="Arial"/>
      <family val="2"/>
    </font>
    <font>
      <sz val="10"/>
      <color rgb="FF000000"/>
      <name val="Arial1"/>
      <family val="2"/>
    </font>
    <font>
      <sz val="10"/>
      <color rgb="FFFF9900"/>
      <name val="Arial"/>
      <family val="2"/>
    </font>
    <font>
      <sz val="8"/>
      <color theme="1"/>
      <name val="Arial"/>
      <family val="2"/>
    </font>
    <font>
      <b/>
      <i/>
      <u val="single"/>
      <sz val="11"/>
      <color theme="1"/>
      <name val="Arial"/>
      <family val="2"/>
    </font>
    <font>
      <sz val="10"/>
      <color rgb="FF008000"/>
      <name val="Arial"/>
      <family val="2"/>
    </font>
    <font>
      <sz val="10"/>
      <color theme="1"/>
      <name val="MS Sans Serif"/>
      <family val="2"/>
    </font>
    <font>
      <u val="single"/>
      <sz val="10"/>
      <color theme="1"/>
      <name val="Courier New CE"/>
      <family val="2"/>
    </font>
    <font>
      <i/>
      <u val="single"/>
      <sz val="10"/>
      <color theme="1"/>
      <name val="Courier New CE"/>
      <family val="2"/>
    </font>
    <font>
      <b/>
      <sz val="10"/>
      <color theme="1"/>
      <name val="Courier New CE"/>
      <family val="2"/>
    </font>
    <font>
      <b/>
      <u val="single"/>
      <sz val="10"/>
      <color theme="1"/>
      <name val="Courier New CE"/>
      <family val="2"/>
    </font>
    <font>
      <sz val="11"/>
      <color theme="1"/>
      <name val="Times New Roman CE1"/>
      <family val="2"/>
    </font>
    <font>
      <sz val="10"/>
      <color rgb="FFFF0000"/>
      <name val="Arial"/>
      <family val="2"/>
    </font>
    <font>
      <sz val="10"/>
      <color rgb="FF333399"/>
      <name val="Arial"/>
      <family val="2"/>
    </font>
    <font>
      <b/>
      <sz val="10"/>
      <color rgb="FFFF9900"/>
      <name val="Arial"/>
      <family val="2"/>
    </font>
    <font>
      <b/>
      <sz val="10"/>
      <color rgb="FF333333"/>
      <name val="Arial"/>
      <family val="2"/>
    </font>
    <font>
      <i/>
      <sz val="10"/>
      <color rgb="FFC0C0C0"/>
      <name val="Arial"/>
      <family val="2"/>
    </font>
    <font>
      <sz val="10"/>
      <color rgb="FF000000"/>
      <name val="Arial CE1"/>
      <family val="2"/>
    </font>
    <font>
      <b/>
      <sz val="16"/>
      <color rgb="FF000000"/>
      <name val="Arial CE"/>
      <family val="2"/>
    </font>
    <font>
      <b/>
      <sz val="16"/>
      <color rgb="FF000000"/>
      <name val="Arial CE1"/>
      <family val="2"/>
    </font>
    <font>
      <b/>
      <sz val="12"/>
      <color rgb="FF000000"/>
      <name val="Arial CE"/>
      <family val="2"/>
    </font>
    <font>
      <b/>
      <sz val="12"/>
      <color rgb="FF993366"/>
      <name val="Arial"/>
      <family val="2"/>
    </font>
    <font>
      <b/>
      <sz val="12"/>
      <color rgb="FF000000"/>
      <name val="Arial CE1"/>
      <family val="2"/>
    </font>
    <font>
      <sz val="12"/>
      <color rgb="FF000000"/>
      <name val="Arial"/>
      <family val="2"/>
    </font>
    <font>
      <b/>
      <sz val="10"/>
      <color rgb="FF000000"/>
      <name val="Arial CE1"/>
      <family val="2"/>
    </font>
    <font>
      <b/>
      <sz val="9"/>
      <color rgb="FF000080"/>
      <name val="Arial"/>
      <family val="2"/>
    </font>
    <font>
      <b/>
      <sz val="10"/>
      <color rgb="FF000080"/>
      <name val="Arial CE1"/>
      <family val="2"/>
    </font>
    <font>
      <b/>
      <sz val="9"/>
      <color rgb="FF000080"/>
      <name val="Arial CE1"/>
      <family val="2"/>
    </font>
    <font>
      <sz val="9"/>
      <color rgb="FF000000"/>
      <name val="Arial CE"/>
      <family val="2"/>
    </font>
    <font>
      <b/>
      <sz val="12"/>
      <color rgb="FF660066"/>
      <name val="Arial CE1"/>
      <family val="2"/>
    </font>
    <font>
      <sz val="12"/>
      <color rgb="FF660066"/>
      <name val="Arial CE1"/>
      <family val="2"/>
    </font>
    <font>
      <b/>
      <sz val="12"/>
      <color rgb="FF993366"/>
      <name val="Arial CE1"/>
      <family val="2"/>
    </font>
    <font>
      <sz val="9"/>
      <color rgb="FF000000"/>
      <name val="Arial"/>
      <family val="2"/>
    </font>
    <font>
      <b/>
      <sz val="10"/>
      <color rgb="FF333300"/>
      <name val="Arial CE1"/>
      <family val="2"/>
    </font>
    <font>
      <b/>
      <sz val="11"/>
      <color rgb="FF333300"/>
      <name val="Arial CE1"/>
      <family val="2"/>
    </font>
    <font>
      <b/>
      <sz val="9"/>
      <color rgb="FF000000"/>
      <name val="Arial"/>
      <family val="2"/>
    </font>
    <font>
      <b/>
      <sz val="8"/>
      <color rgb="FF000000"/>
      <name val="Arial CE1"/>
      <family val="2"/>
    </font>
    <font>
      <b/>
      <sz val="9"/>
      <color rgb="FF333300"/>
      <name val="Arial"/>
      <family val="2"/>
    </font>
    <font>
      <sz val="11"/>
      <color rgb="FF111111"/>
      <name val="Arial"/>
      <family val="2"/>
    </font>
    <font>
      <sz val="10"/>
      <color rgb="FF111111"/>
      <name val="Arial"/>
      <family val="2"/>
    </font>
    <font>
      <strike/>
      <sz val="9"/>
      <color rgb="FF000000"/>
      <name val="Cambria"/>
      <family val="1"/>
    </font>
    <font>
      <strike/>
      <sz val="10"/>
      <color rgb="FF000000"/>
      <name val="Cambria"/>
      <family val="1"/>
    </font>
    <font>
      <b/>
      <sz val="16"/>
      <name val="Arial CE"/>
      <family val="2"/>
    </font>
    <font>
      <b/>
      <sz val="12"/>
      <color indexed="25"/>
      <name val="Arial"/>
      <family val="2"/>
    </font>
    <font>
      <b/>
      <sz val="9"/>
      <color indexed="18"/>
      <name val="Arial"/>
      <family val="2"/>
    </font>
    <font>
      <b/>
      <sz val="10"/>
      <color indexed="18"/>
      <name val="Arial CE"/>
      <family val="2"/>
    </font>
    <font>
      <b/>
      <sz val="9"/>
      <color indexed="18"/>
      <name val="Arial CE"/>
      <family val="2"/>
    </font>
    <font>
      <b/>
      <sz val="12"/>
      <color indexed="28"/>
      <name val="Arial CE"/>
      <family val="2"/>
    </font>
    <font>
      <sz val="12"/>
      <color indexed="28"/>
      <name val="Arial CE"/>
      <family val="2"/>
    </font>
    <font>
      <b/>
      <sz val="12"/>
      <color indexed="61"/>
      <name val="Arial CE"/>
      <family val="2"/>
    </font>
    <font>
      <sz val="9"/>
      <color indexed="8"/>
      <name val="Arial"/>
      <family val="2"/>
    </font>
    <font>
      <b/>
      <sz val="10"/>
      <color indexed="59"/>
      <name val="Arial CE"/>
      <family val="2"/>
    </font>
    <font>
      <b/>
      <sz val="11"/>
      <color indexed="59"/>
      <name val="Arial CE"/>
      <family val="2"/>
    </font>
    <font>
      <sz val="9"/>
      <color indexed="8"/>
      <name val="Arial CE"/>
      <family val="2"/>
    </font>
    <font>
      <b/>
      <sz val="9"/>
      <color indexed="8"/>
      <name val="Arial"/>
      <family val="2"/>
    </font>
    <font>
      <b/>
      <sz val="9"/>
      <color indexed="59"/>
      <name val="Arial"/>
      <family val="2"/>
    </font>
    <font>
      <sz val="10"/>
      <name val="Microsoft Sans Serif"/>
      <family val="2"/>
    </font>
    <font>
      <b/>
      <sz val="10"/>
      <name val="Microsoft Sans Serif"/>
      <family val="2"/>
    </font>
    <font>
      <b/>
      <sz val="12"/>
      <name val="Microsoft Sans Serif"/>
      <family val="2"/>
    </font>
    <font>
      <b/>
      <u val="single"/>
      <sz val="10"/>
      <name val="Microsoft Sans Serif"/>
      <family val="2"/>
    </font>
    <font>
      <i/>
      <sz val="10"/>
      <name val="Microsoft Sans Serif"/>
      <family val="2"/>
    </font>
    <font>
      <sz val="10"/>
      <color rgb="FFFF0000"/>
      <name val="Microsoft Sans Serif"/>
      <family val="2"/>
    </font>
    <font>
      <sz val="10"/>
      <color rgb="FFFF0000"/>
      <name val="Times New Roman CE"/>
      <family val="1"/>
    </font>
    <font>
      <b/>
      <sz val="10"/>
      <color rgb="FFFF0000"/>
      <name val="Microsoft Sans Serif"/>
      <family val="2"/>
    </font>
  </fonts>
  <fills count="34">
    <fill>
      <patternFill/>
    </fill>
    <fill>
      <patternFill patternType="gray125"/>
    </fill>
    <fill>
      <patternFill patternType="solid">
        <fgColor rgb="FFFFCC99"/>
        <bgColor indexed="64"/>
      </patternFill>
    </fill>
    <fill>
      <patternFill patternType="solid">
        <fgColor rgb="FFFF8080"/>
        <bgColor indexed="64"/>
      </patternFill>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EAEAEA"/>
        <bgColor indexed="64"/>
      </patternFill>
    </fill>
    <fill>
      <patternFill patternType="solid">
        <fgColor rgb="FF99CCFF"/>
        <bgColor indexed="64"/>
      </patternFill>
    </fill>
    <fill>
      <patternFill patternType="solid">
        <fgColor rgb="FF00FF00"/>
        <bgColor indexed="64"/>
      </patternFill>
    </fill>
    <fill>
      <patternFill patternType="solid">
        <fgColor rgb="FFFFCC00"/>
        <bgColor indexed="64"/>
      </patternFill>
    </fill>
    <fill>
      <patternFill patternType="solid">
        <fgColor rgb="FF33CCCC"/>
        <bgColor indexed="64"/>
      </patternFill>
    </fill>
    <fill>
      <patternFill patternType="solid">
        <fgColor rgb="FF0066CC"/>
        <bgColor indexed="64"/>
      </patternFill>
    </fill>
    <fill>
      <patternFill patternType="solid">
        <fgColor rgb="FF800080"/>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DDDDDD"/>
        <bgColor indexed="64"/>
      </patternFill>
    </fill>
    <fill>
      <patternFill patternType="solid">
        <fgColor rgb="FFFFFFFF"/>
        <bgColor indexed="64"/>
      </patternFill>
    </fill>
    <fill>
      <patternFill patternType="solid">
        <fgColor rgb="FF666699"/>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99CCFF"/>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120">
    <border>
      <left/>
      <right/>
      <top/>
      <bottom/>
      <diagonal/>
    </border>
    <border>
      <left style="thin">
        <color rgb="FF000000"/>
      </left>
      <right style="thin">
        <color rgb="FF000000"/>
      </right>
      <top style="thin">
        <color rgb="FF000000"/>
      </top>
      <bottom style="thin">
        <color rgb="FF000000"/>
      </bottom>
    </border>
    <border>
      <left style="thin">
        <color rgb="FFC0C0C0"/>
      </left>
      <right style="thin">
        <color rgb="FFC0C0C0"/>
      </right>
      <top style="thin">
        <color rgb="FFC0C0C0"/>
      </top>
      <bottom style="thin">
        <color rgb="FFC0C0C0"/>
      </bottom>
    </border>
    <border>
      <left/>
      <right/>
      <top style="thin">
        <color rgb="FF33CCCC"/>
      </top>
      <bottom style="double">
        <color rgb="FF33CCCC"/>
      </bottom>
    </border>
    <border>
      <left/>
      <right/>
      <top/>
      <bottom style="thin">
        <color rgb="FF333399"/>
      </bottom>
    </border>
    <border>
      <left/>
      <right/>
      <top/>
      <bottom style="thin">
        <color rgb="FFEAEAEA"/>
      </bottom>
    </border>
    <border>
      <left/>
      <right/>
      <top/>
      <bottom style="thin">
        <color rgb="FF0066CC"/>
      </bottom>
    </border>
    <border>
      <left style="double">
        <color rgb="FF333333"/>
      </left>
      <right style="double">
        <color rgb="FF333333"/>
      </right>
      <top style="double">
        <color rgb="FF333333"/>
      </top>
      <bottom style="double">
        <color rgb="FF333333"/>
      </bottom>
    </border>
    <border>
      <left/>
      <right/>
      <top/>
      <bottom style="double">
        <color rgb="FFFF9900"/>
      </bottom>
    </border>
    <border>
      <left style="thin">
        <color rgb="FFEAEAEA"/>
      </left>
      <right style="thin">
        <color rgb="FFEAEAEA"/>
      </right>
      <top style="thin">
        <color rgb="FFEAEAEA"/>
      </top>
      <bottom style="thin">
        <color rgb="FFEAEAEA"/>
      </bottom>
    </border>
    <border>
      <left style="thin">
        <color rgb="FF333333"/>
      </left>
      <right style="thin">
        <color rgb="FF333333"/>
      </right>
      <top style="thin">
        <color rgb="FF333333"/>
      </top>
      <bottom style="thin">
        <color rgb="FF333333"/>
      </bottom>
    </border>
    <border>
      <left/>
      <right/>
      <top style="thin">
        <color rgb="FF333399"/>
      </top>
      <bottom style="double">
        <color rgb="FF333399"/>
      </bottom>
    </border>
    <border>
      <left/>
      <right/>
      <top/>
      <bottom style="thin">
        <color rgb="FF000000"/>
      </bottom>
    </border>
    <border>
      <left/>
      <right/>
      <top/>
      <bottom style="thin">
        <color rgb="FF33CCCC"/>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medium"/>
      <right/>
      <top style="medium"/>
      <bottom/>
    </border>
    <border>
      <left style="medium"/>
      <right/>
      <top/>
      <bottom/>
    </border>
    <border>
      <left style="medium"/>
      <right/>
      <top/>
      <bottom style="thin"/>
    </border>
    <border>
      <left/>
      <right/>
      <top/>
      <bottom style="thin"/>
    </border>
    <border>
      <left/>
      <right style="medium"/>
      <top/>
      <bottom style="thin"/>
    </border>
    <border>
      <left/>
      <right style="medium"/>
      <top/>
      <bottom/>
    </border>
    <border>
      <left style="medium"/>
      <right/>
      <top style="thin"/>
      <bottom/>
    </border>
    <border>
      <left/>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top style="thin"/>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hair">
        <color indexed="55"/>
      </left>
      <right/>
      <top style="hair">
        <color indexed="55"/>
      </top>
      <bottom style="hair">
        <color indexed="55"/>
      </bottom>
    </border>
    <border>
      <left/>
      <right/>
      <top style="hair">
        <color indexed="55"/>
      </top>
      <bottom style="hair">
        <color indexed="55"/>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style="thin"/>
      <top style="medium"/>
      <bottom/>
    </border>
    <border>
      <left style="thin"/>
      <right/>
      <top style="medium"/>
      <bottom style="thin"/>
    </border>
    <border>
      <left style="thin"/>
      <right style="thin"/>
      <top style="hair"/>
      <bottom style="medium"/>
    </border>
    <border>
      <left style="hair"/>
      <right style="hair"/>
      <top style="hair"/>
      <bottom style="hair"/>
    </border>
    <border>
      <left/>
      <right style="hair"/>
      <top style="hair"/>
      <bottom style="hair"/>
    </border>
    <border>
      <left/>
      <right/>
      <top style="hair"/>
      <bottom style="hair"/>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hair">
        <color indexed="8"/>
      </right>
      <top style="thin">
        <color indexed="8"/>
      </top>
      <bottom/>
    </border>
    <border>
      <left style="hair">
        <color indexed="8"/>
      </left>
      <right style="thin">
        <color indexed="8"/>
      </right>
      <top style="thin">
        <color indexed="8"/>
      </top>
      <bottom/>
    </border>
    <border>
      <left/>
      <right style="hair">
        <color indexed="8"/>
      </right>
      <top style="thin">
        <color indexed="8"/>
      </top>
      <bottom/>
    </border>
    <border>
      <left style="thin">
        <color indexed="8"/>
      </left>
      <right style="thin">
        <color indexed="8"/>
      </right>
      <top/>
      <bottom/>
    </border>
    <border>
      <left/>
      <right style="thin">
        <color indexed="8"/>
      </right>
      <top style="thin"/>
      <bottom style="thin"/>
    </border>
    <border>
      <left style="thin">
        <color indexed="8"/>
      </left>
      <right/>
      <top style="thin"/>
      <bottom style="thin"/>
    </border>
    <border>
      <left/>
      <right style="hair"/>
      <top style="thin"/>
      <bottom style="thin"/>
    </border>
    <border>
      <left style="hair"/>
      <right style="thin"/>
      <top style="thin"/>
      <bottom style="thin"/>
    </border>
    <border>
      <left/>
      <right style="hair"/>
      <top style="thin">
        <color indexed="8"/>
      </top>
      <bottom/>
    </border>
    <border>
      <left style="hair"/>
      <right style="thin"/>
      <top style="thin">
        <color indexed="8"/>
      </top>
      <bottom/>
    </border>
    <border>
      <left style="hair"/>
      <right style="thin">
        <color indexed="8"/>
      </right>
      <top style="thin">
        <color indexed="8"/>
      </top>
      <bottom/>
    </border>
    <border>
      <left/>
      <right style="thin">
        <color indexed="8"/>
      </right>
      <top/>
      <bottom style="hair"/>
    </border>
    <border>
      <left style="thin">
        <color indexed="8"/>
      </left>
      <right/>
      <top/>
      <bottom style="hair"/>
    </border>
    <border>
      <left/>
      <right style="hair"/>
      <top/>
      <bottom style="hair"/>
    </border>
    <border>
      <left style="hair"/>
      <right style="thin"/>
      <top/>
      <bottom style="hair"/>
    </border>
    <border>
      <left style="hair"/>
      <right style="thin">
        <color indexed="8"/>
      </right>
      <top/>
      <bottom style="hair"/>
    </border>
    <border>
      <left/>
      <right style="hair"/>
      <top/>
      <bottom/>
    </border>
    <border>
      <left style="hair"/>
      <right style="thin"/>
      <top/>
      <bottom/>
    </border>
    <border>
      <left style="hair"/>
      <right style="thin">
        <color indexed="8"/>
      </right>
      <top/>
      <bottom/>
    </border>
    <border>
      <left style="thin"/>
      <right style="thin"/>
      <top style="thin">
        <color indexed="8"/>
      </top>
      <bottom/>
    </border>
    <border>
      <left style="thin"/>
      <right style="thin"/>
      <top style="thin"/>
      <bottom style="thin">
        <color indexed="8"/>
      </bottom>
    </border>
    <border>
      <left/>
      <right style="thin">
        <color indexed="8"/>
      </right>
      <top style="thin"/>
      <bottom style="thin">
        <color indexed="8"/>
      </bottom>
    </border>
    <border>
      <left style="thin">
        <color indexed="8"/>
      </left>
      <right/>
      <top style="thin"/>
      <bottom style="thin">
        <color indexed="8"/>
      </bottom>
    </border>
    <border>
      <left style="hair"/>
      <right style="thin">
        <color indexed="8"/>
      </right>
      <top style="thin"/>
      <bottom style="thin">
        <color indexed="8"/>
      </bottom>
    </border>
    <border>
      <left style="medium"/>
      <right/>
      <top style="medium"/>
      <bottom style="thin"/>
    </border>
    <border>
      <left/>
      <right/>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style="thin"/>
      <right style="thin"/>
      <top/>
      <bottom style="hair"/>
    </border>
    <border>
      <left/>
      <right style="thin"/>
      <top style="medium"/>
      <bottom style="thin"/>
    </border>
    <border>
      <left style="thin"/>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8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3" fillId="0" borderId="0">
      <alignment/>
      <protection/>
    </xf>
    <xf numFmtId="0" fontId="3" fillId="0" borderId="0">
      <alignment/>
      <protection/>
    </xf>
    <xf numFmtId="168" fontId="53" fillId="0" borderId="0">
      <alignment/>
      <protection/>
    </xf>
    <xf numFmtId="0" fontId="54" fillId="0" borderId="0">
      <alignment/>
      <protection/>
    </xf>
    <xf numFmtId="168" fontId="55" fillId="0" borderId="0">
      <alignment/>
      <protection/>
    </xf>
    <xf numFmtId="168" fontId="55" fillId="0" borderId="0">
      <alignment/>
      <protection/>
    </xf>
    <xf numFmtId="168" fontId="56" fillId="0" borderId="0">
      <alignment/>
      <protection/>
    </xf>
    <xf numFmtId="168" fontId="56" fillId="0" borderId="0">
      <alignment/>
      <protection/>
    </xf>
    <xf numFmtId="168" fontId="56" fillId="0" borderId="0">
      <alignment/>
      <protection/>
    </xf>
    <xf numFmtId="168" fontId="56" fillId="0" borderId="0">
      <alignment/>
      <protection/>
    </xf>
    <xf numFmtId="49" fontId="53"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5"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49" fontId="53" fillId="0" borderId="1">
      <alignment/>
      <protection/>
    </xf>
    <xf numFmtId="0" fontId="57" fillId="2" borderId="0">
      <alignment/>
      <protection/>
    </xf>
    <xf numFmtId="0" fontId="57" fillId="2" borderId="0">
      <alignment/>
      <protection/>
    </xf>
    <xf numFmtId="0" fontId="57" fillId="2" borderId="0">
      <alignment/>
      <protection/>
    </xf>
    <xf numFmtId="0" fontId="57" fillId="3" borderId="0">
      <alignment/>
      <protection/>
    </xf>
    <xf numFmtId="0" fontId="57" fillId="3" borderId="0">
      <alignment/>
      <protection/>
    </xf>
    <xf numFmtId="0" fontId="57" fillId="3" borderId="0">
      <alignment/>
      <protection/>
    </xf>
    <xf numFmtId="0" fontId="57" fillId="4" borderId="0">
      <alignment/>
      <protection/>
    </xf>
    <xf numFmtId="0" fontId="57" fillId="4" borderId="0">
      <alignment/>
      <protection/>
    </xf>
    <xf numFmtId="0" fontId="57" fillId="4" borderId="0">
      <alignment/>
      <protection/>
    </xf>
    <xf numFmtId="0" fontId="57" fillId="2" borderId="0">
      <alignment/>
      <protection/>
    </xf>
    <xf numFmtId="0" fontId="57" fillId="2" borderId="0">
      <alignment/>
      <protection/>
    </xf>
    <xf numFmtId="0" fontId="57" fillId="2" borderId="0">
      <alignment/>
      <protection/>
    </xf>
    <xf numFmtId="0" fontId="57" fillId="5" borderId="0">
      <alignment/>
      <protection/>
    </xf>
    <xf numFmtId="0" fontId="57" fillId="5" borderId="0">
      <alignment/>
      <protection/>
    </xf>
    <xf numFmtId="0" fontId="57" fillId="5" borderId="0">
      <alignment/>
      <protection/>
    </xf>
    <xf numFmtId="0" fontId="57" fillId="4" borderId="0">
      <alignment/>
      <protection/>
    </xf>
    <xf numFmtId="0" fontId="57" fillId="4" borderId="0">
      <alignment/>
      <protection/>
    </xf>
    <xf numFmtId="0" fontId="57" fillId="4" borderId="0">
      <alignment/>
      <protection/>
    </xf>
    <xf numFmtId="0" fontId="58" fillId="6" borderId="0">
      <alignment/>
      <protection/>
    </xf>
    <xf numFmtId="0" fontId="58" fillId="7" borderId="0">
      <alignment/>
      <protection/>
    </xf>
    <xf numFmtId="0" fontId="58" fillId="8" borderId="0">
      <alignment/>
      <protection/>
    </xf>
    <xf numFmtId="0" fontId="58" fillId="9" borderId="0">
      <alignment/>
      <protection/>
    </xf>
    <xf numFmtId="0" fontId="58" fillId="5" borderId="0">
      <alignment/>
      <protection/>
    </xf>
    <xf numFmtId="0" fontId="58" fillId="2" borderId="0">
      <alignment/>
      <protection/>
    </xf>
    <xf numFmtId="0" fontId="57" fillId="10" borderId="0">
      <alignment/>
      <protection/>
    </xf>
    <xf numFmtId="0" fontId="57" fillId="10" borderId="0">
      <alignment/>
      <protection/>
    </xf>
    <xf numFmtId="0" fontId="57" fillId="10" borderId="0">
      <alignment/>
      <protection/>
    </xf>
    <xf numFmtId="0" fontId="57" fillId="3" borderId="0">
      <alignment/>
      <protection/>
    </xf>
    <xf numFmtId="0" fontId="57" fillId="3" borderId="0">
      <alignment/>
      <protection/>
    </xf>
    <xf numFmtId="0" fontId="57" fillId="3" borderId="0">
      <alignment/>
      <protection/>
    </xf>
    <xf numFmtId="0" fontId="57" fillId="4" borderId="0">
      <alignment/>
      <protection/>
    </xf>
    <xf numFmtId="0" fontId="57" fillId="4" borderId="0">
      <alignment/>
      <protection/>
    </xf>
    <xf numFmtId="0" fontId="57" fillId="4" borderId="0">
      <alignment/>
      <protection/>
    </xf>
    <xf numFmtId="0" fontId="57" fillId="10" borderId="0">
      <alignment/>
      <protection/>
    </xf>
    <xf numFmtId="0" fontId="57" fillId="10" borderId="0">
      <alignment/>
      <protection/>
    </xf>
    <xf numFmtId="0" fontId="57" fillId="10" borderId="0">
      <alignment/>
      <protection/>
    </xf>
    <xf numFmtId="0" fontId="57" fillId="11" borderId="0">
      <alignment/>
      <protection/>
    </xf>
    <xf numFmtId="0" fontId="57" fillId="11" borderId="0">
      <alignment/>
      <protection/>
    </xf>
    <xf numFmtId="0" fontId="57" fillId="11" borderId="0">
      <alignment/>
      <protection/>
    </xf>
    <xf numFmtId="0" fontId="57" fillId="4" borderId="0">
      <alignment/>
      <protection/>
    </xf>
    <xf numFmtId="0" fontId="57" fillId="4" borderId="0">
      <alignment/>
      <protection/>
    </xf>
    <xf numFmtId="0" fontId="57" fillId="4" borderId="0">
      <alignment/>
      <protection/>
    </xf>
    <xf numFmtId="0" fontId="58" fillId="11" borderId="0">
      <alignment/>
      <protection/>
    </xf>
    <xf numFmtId="0" fontId="58" fillId="3" borderId="0">
      <alignment/>
      <protection/>
    </xf>
    <xf numFmtId="0" fontId="58" fillId="12" borderId="0">
      <alignment/>
      <protection/>
    </xf>
    <xf numFmtId="0" fontId="58" fillId="9" borderId="0">
      <alignment/>
      <protection/>
    </xf>
    <xf numFmtId="0" fontId="58" fillId="11" borderId="0">
      <alignment/>
      <protection/>
    </xf>
    <xf numFmtId="0" fontId="58" fillId="13" borderId="0">
      <alignmen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49" fontId="55" fillId="0" borderId="0">
      <alignment horizontal="left"/>
      <protection/>
    </xf>
    <xf numFmtId="0" fontId="59" fillId="14" borderId="0">
      <alignment/>
      <protection/>
    </xf>
    <xf numFmtId="0" fontId="59" fillId="14" borderId="0">
      <alignment/>
      <protection/>
    </xf>
    <xf numFmtId="0" fontId="59" fillId="14" borderId="0">
      <alignment/>
      <protection/>
    </xf>
    <xf numFmtId="0" fontId="59" fillId="3" borderId="0">
      <alignment/>
      <protection/>
    </xf>
    <xf numFmtId="0" fontId="59" fillId="3" borderId="0">
      <alignment/>
      <protection/>
    </xf>
    <xf numFmtId="0" fontId="59" fillId="3" borderId="0">
      <alignment/>
      <protection/>
    </xf>
    <xf numFmtId="0" fontId="59" fillId="4" borderId="0">
      <alignment/>
      <protection/>
    </xf>
    <xf numFmtId="0" fontId="59" fillId="4" borderId="0">
      <alignment/>
      <protection/>
    </xf>
    <xf numFmtId="0" fontId="59" fillId="4" borderId="0">
      <alignment/>
      <protection/>
    </xf>
    <xf numFmtId="0" fontId="59" fillId="10" borderId="0">
      <alignment/>
      <protection/>
    </xf>
    <xf numFmtId="0" fontId="59" fillId="10" borderId="0">
      <alignment/>
      <protection/>
    </xf>
    <xf numFmtId="0" fontId="59" fillId="10" borderId="0">
      <alignment/>
      <protection/>
    </xf>
    <xf numFmtId="0" fontId="59" fillId="14" borderId="0">
      <alignment/>
      <protection/>
    </xf>
    <xf numFmtId="0" fontId="59" fillId="14" borderId="0">
      <alignment/>
      <protection/>
    </xf>
    <xf numFmtId="0" fontId="59" fillId="14" borderId="0">
      <alignment/>
      <protection/>
    </xf>
    <xf numFmtId="0" fontId="59" fillId="3" borderId="0">
      <alignment/>
      <protection/>
    </xf>
    <xf numFmtId="0" fontId="59" fillId="3" borderId="0">
      <alignment/>
      <protection/>
    </xf>
    <xf numFmtId="0" fontId="59" fillId="3" borderId="0">
      <alignment/>
      <protection/>
    </xf>
    <xf numFmtId="0" fontId="60" fillId="15" borderId="0">
      <alignment/>
      <protection/>
    </xf>
    <xf numFmtId="0" fontId="60" fillId="3" borderId="0">
      <alignment/>
      <protection/>
    </xf>
    <xf numFmtId="0" fontId="60" fillId="12" borderId="0">
      <alignment/>
      <protection/>
    </xf>
    <xf numFmtId="0" fontId="60" fillId="16" borderId="0">
      <alignment/>
      <protection/>
    </xf>
    <xf numFmtId="0" fontId="60" fillId="14" borderId="0">
      <alignment/>
      <protection/>
    </xf>
    <xf numFmtId="0" fontId="60" fillId="17" borderId="0">
      <alignment/>
      <protection/>
    </xf>
    <xf numFmtId="0" fontId="60" fillId="18" borderId="0">
      <alignment/>
      <protection/>
    </xf>
    <xf numFmtId="0" fontId="60" fillId="19" borderId="0">
      <alignment/>
      <protection/>
    </xf>
    <xf numFmtId="0" fontId="60" fillId="20" borderId="0">
      <alignment/>
      <protection/>
    </xf>
    <xf numFmtId="0" fontId="60" fillId="16" borderId="0">
      <alignment/>
      <protection/>
    </xf>
    <xf numFmtId="0" fontId="60" fillId="14" borderId="0">
      <alignment/>
      <protection/>
    </xf>
    <xf numFmtId="0" fontId="60" fillId="21" borderId="0">
      <alignment/>
      <protection/>
    </xf>
    <xf numFmtId="0" fontId="61" fillId="7" borderId="0">
      <alignment/>
      <protection/>
    </xf>
    <xf numFmtId="167" fontId="55" fillId="0" borderId="0">
      <alignment/>
      <protection/>
    </xf>
    <xf numFmtId="0" fontId="62" fillId="10" borderId="2">
      <alignment/>
      <protection/>
    </xf>
    <xf numFmtId="0" fontId="63" fillId="0" borderId="3">
      <alignment/>
      <protection/>
    </xf>
    <xf numFmtId="0" fontId="63" fillId="0" borderId="3">
      <alignment/>
      <protection/>
    </xf>
    <xf numFmtId="0" fontId="63" fillId="0" borderId="3">
      <alignment/>
      <protection/>
    </xf>
    <xf numFmtId="0" fontId="64" fillId="0" borderId="0" applyNumberFormat="0" applyFill="0" applyBorder="0" applyAlignment="0" applyProtection="0"/>
    <xf numFmtId="0" fontId="65" fillId="0" borderId="0" applyNumberFormat="0" applyFill="0" applyBorder="0" applyAlignment="0" applyProtection="0"/>
    <xf numFmtId="0" fontId="64"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69" fontId="66" fillId="0" borderId="0">
      <alignment/>
      <protection/>
    </xf>
    <xf numFmtId="170" fontId="55" fillId="0" borderId="0">
      <alignment/>
      <protection/>
    </xf>
    <xf numFmtId="171" fontId="66" fillId="0" borderId="0">
      <alignment/>
      <protection/>
    </xf>
    <xf numFmtId="172" fontId="66" fillId="0" borderId="0">
      <alignment/>
      <protection/>
    </xf>
    <xf numFmtId="0" fontId="58" fillId="6" borderId="0">
      <alignment/>
      <protection/>
    </xf>
    <xf numFmtId="0" fontId="58" fillId="7" borderId="0">
      <alignment/>
      <protection/>
    </xf>
    <xf numFmtId="0" fontId="58" fillId="8" borderId="0">
      <alignment/>
      <protection/>
    </xf>
    <xf numFmtId="0" fontId="58" fillId="9" borderId="0">
      <alignment/>
      <protection/>
    </xf>
    <xf numFmtId="0" fontId="58" fillId="5" borderId="0">
      <alignment/>
      <protection/>
    </xf>
    <xf numFmtId="0" fontId="58" fillId="2" borderId="0">
      <alignment/>
      <protection/>
    </xf>
    <xf numFmtId="0" fontId="58" fillId="11" borderId="0">
      <alignment/>
      <protection/>
    </xf>
    <xf numFmtId="0" fontId="58" fillId="3" borderId="0">
      <alignment/>
      <protection/>
    </xf>
    <xf numFmtId="0" fontId="58" fillId="12" borderId="0">
      <alignment/>
      <protection/>
    </xf>
    <xf numFmtId="0" fontId="58" fillId="9" borderId="0">
      <alignment/>
      <protection/>
    </xf>
    <xf numFmtId="0" fontId="58" fillId="11" borderId="0">
      <alignment/>
      <protection/>
    </xf>
    <xf numFmtId="0" fontId="58" fillId="13" borderId="0">
      <alignment/>
      <protection/>
    </xf>
    <xf numFmtId="0" fontId="60" fillId="15" borderId="0">
      <alignment/>
      <protection/>
    </xf>
    <xf numFmtId="0" fontId="60" fillId="3" borderId="0">
      <alignment/>
      <protection/>
    </xf>
    <xf numFmtId="0" fontId="60" fillId="12" borderId="0">
      <alignment/>
      <protection/>
    </xf>
    <xf numFmtId="0" fontId="60" fillId="16" borderId="0">
      <alignment/>
      <protection/>
    </xf>
    <xf numFmtId="0" fontId="60" fillId="14" borderId="0">
      <alignment/>
      <protection/>
    </xf>
    <xf numFmtId="0" fontId="60" fillId="17" borderId="0">
      <alignment/>
      <protection/>
    </xf>
    <xf numFmtId="0" fontId="60" fillId="18" borderId="0">
      <alignment/>
      <protection/>
    </xf>
    <xf numFmtId="0" fontId="60" fillId="19" borderId="0">
      <alignment/>
      <protection/>
    </xf>
    <xf numFmtId="0" fontId="60" fillId="20" borderId="0">
      <alignment/>
      <protection/>
    </xf>
    <xf numFmtId="0" fontId="60" fillId="16" borderId="0">
      <alignment/>
      <protection/>
    </xf>
    <xf numFmtId="0" fontId="60" fillId="14" borderId="0">
      <alignment/>
      <protection/>
    </xf>
    <xf numFmtId="0" fontId="60" fillId="21" borderId="0">
      <alignment/>
      <protection/>
    </xf>
    <xf numFmtId="0" fontId="61" fillId="7" borderId="0">
      <alignment/>
      <protection/>
    </xf>
    <xf numFmtId="0" fontId="62" fillId="10" borderId="2">
      <alignment/>
      <protection/>
    </xf>
    <xf numFmtId="0" fontId="67" fillId="0" borderId="0">
      <alignment/>
      <protection/>
    </xf>
    <xf numFmtId="0" fontId="68" fillId="8" borderId="0">
      <alignment/>
      <protection/>
    </xf>
    <xf numFmtId="0" fontId="69" fillId="0" borderId="4">
      <alignment/>
      <protection/>
    </xf>
    <xf numFmtId="0" fontId="70" fillId="0" borderId="5">
      <alignment/>
      <protection/>
    </xf>
    <xf numFmtId="0" fontId="71" fillId="0" borderId="6">
      <alignment/>
      <protection/>
    </xf>
    <xf numFmtId="0" fontId="71" fillId="0" borderId="0">
      <alignment/>
      <protection/>
    </xf>
    <xf numFmtId="0" fontId="72" fillId="22" borderId="7">
      <alignment/>
      <protection/>
    </xf>
    <xf numFmtId="0" fontId="73" fillId="2" borderId="2">
      <alignment/>
      <protection/>
    </xf>
    <xf numFmtId="0" fontId="74" fillId="0" borderId="8">
      <alignment/>
      <protection/>
    </xf>
    <xf numFmtId="0" fontId="75" fillId="4" borderId="0">
      <alignment/>
      <protection/>
    </xf>
    <xf numFmtId="0" fontId="66" fillId="4" borderId="9">
      <alignment/>
      <protection/>
    </xf>
    <xf numFmtId="0" fontId="76" fillId="10" borderId="10">
      <alignment/>
      <protection/>
    </xf>
    <xf numFmtId="0" fontId="77" fillId="0" borderId="0">
      <alignment/>
      <protection/>
    </xf>
    <xf numFmtId="0" fontId="78" fillId="0" borderId="11">
      <alignment/>
      <protection/>
    </xf>
    <xf numFmtId="0" fontId="79" fillId="0" borderId="0">
      <alignment/>
      <protection/>
    </xf>
    <xf numFmtId="0" fontId="67" fillId="0" borderId="0">
      <alignment/>
      <protection/>
    </xf>
    <xf numFmtId="0" fontId="68" fillId="8" borderId="0">
      <alignment/>
      <protection/>
    </xf>
    <xf numFmtId="0" fontId="80" fillId="0" borderId="0">
      <alignment horizontal="center"/>
      <protection/>
    </xf>
    <xf numFmtId="0" fontId="69" fillId="0" borderId="4">
      <alignment/>
      <protection/>
    </xf>
    <xf numFmtId="0" fontId="70" fillId="0" borderId="5">
      <alignment/>
      <protection/>
    </xf>
    <xf numFmtId="0" fontId="71" fillId="0" borderId="6">
      <alignment/>
      <protection/>
    </xf>
    <xf numFmtId="0" fontId="71" fillId="0" borderId="0">
      <alignment/>
      <protection/>
    </xf>
    <xf numFmtId="0" fontId="80" fillId="0" borderId="0">
      <alignment horizontal="center" textRotation="90"/>
      <protection/>
    </xf>
    <xf numFmtId="0" fontId="81" fillId="0" borderId="0">
      <alignment/>
      <protection/>
    </xf>
    <xf numFmtId="0" fontId="81" fillId="0" borderId="0">
      <alignment/>
      <protection/>
    </xf>
    <xf numFmtId="0" fontId="81" fillId="0" borderId="0">
      <alignment/>
      <protection/>
    </xf>
    <xf numFmtId="0" fontId="72" fillId="22" borderId="7">
      <alignment/>
      <protection/>
    </xf>
    <xf numFmtId="0" fontId="82" fillId="7" borderId="0">
      <alignment/>
      <protection/>
    </xf>
    <xf numFmtId="0" fontId="82" fillId="7" borderId="0">
      <alignment/>
      <protection/>
    </xf>
    <xf numFmtId="0" fontId="82" fillId="7" borderId="0">
      <alignment/>
      <protection/>
    </xf>
    <xf numFmtId="0" fontId="73" fillId="2" borderId="2">
      <alignment/>
      <protection/>
    </xf>
    <xf numFmtId="0" fontId="83" fillId="22" borderId="7">
      <alignment/>
      <protection/>
    </xf>
    <xf numFmtId="0" fontId="83" fillId="22" borderId="7">
      <alignment/>
      <protection/>
    </xf>
    <xf numFmtId="0" fontId="83" fillId="22" borderId="7">
      <alignment/>
      <protection/>
    </xf>
    <xf numFmtId="0" fontId="66" fillId="0" borderId="12">
      <alignment/>
      <protection/>
    </xf>
    <xf numFmtId="0" fontId="74" fillId="0" borderId="8">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173" fontId="66" fillId="0" borderId="0">
      <alignment/>
      <protection/>
    </xf>
    <xf numFmtId="0" fontId="84" fillId="0" borderId="12">
      <alignment horizontal="left" vertical="center"/>
      <protection/>
    </xf>
    <xf numFmtId="0" fontId="85" fillId="0" borderId="13">
      <alignment/>
      <protection/>
    </xf>
    <xf numFmtId="0" fontId="85" fillId="0" borderId="13">
      <alignment/>
      <protection/>
    </xf>
    <xf numFmtId="0" fontId="85" fillId="0" borderId="13">
      <alignment/>
      <protection/>
    </xf>
    <xf numFmtId="0" fontId="86" fillId="0" borderId="5">
      <alignment/>
      <protection/>
    </xf>
    <xf numFmtId="0" fontId="86" fillId="0" borderId="5">
      <alignment/>
      <protection/>
    </xf>
    <xf numFmtId="0" fontId="86" fillId="0" borderId="5">
      <alignment/>
      <protection/>
    </xf>
    <xf numFmtId="0" fontId="87" fillId="0" borderId="13">
      <alignment/>
      <protection/>
    </xf>
    <xf numFmtId="0" fontId="87" fillId="0" borderId="13">
      <alignment/>
      <protection/>
    </xf>
    <xf numFmtId="0" fontId="87" fillId="0" borderId="13">
      <alignment/>
      <protection/>
    </xf>
    <xf numFmtId="0" fontId="87" fillId="0" borderId="0">
      <alignment/>
      <protection/>
    </xf>
    <xf numFmtId="0" fontId="87" fillId="0" borderId="0">
      <alignment/>
      <protection/>
    </xf>
    <xf numFmtId="0" fontId="87" fillId="0" borderId="0">
      <alignment/>
      <protection/>
    </xf>
    <xf numFmtId="174" fontId="88" fillId="0" borderId="0">
      <alignment horizontal="right"/>
      <protection/>
    </xf>
    <xf numFmtId="174" fontId="89" fillId="0" borderId="0">
      <alignment/>
      <protection/>
    </xf>
    <xf numFmtId="174" fontId="89" fillId="0" borderId="0">
      <alignment/>
      <protection/>
    </xf>
    <xf numFmtId="174" fontId="89" fillId="0" borderId="0">
      <alignment/>
      <protection/>
    </xf>
    <xf numFmtId="174" fontId="90" fillId="0" borderId="0">
      <alignment/>
      <protection/>
    </xf>
    <xf numFmtId="174" fontId="91" fillId="0" borderId="0">
      <alignment/>
      <protection/>
    </xf>
    <xf numFmtId="0" fontId="92" fillId="0" borderId="0">
      <alignment/>
      <protection/>
    </xf>
    <xf numFmtId="0" fontId="92" fillId="0" borderId="0">
      <alignment/>
      <protection/>
    </xf>
    <xf numFmtId="0" fontId="92" fillId="0" borderId="0">
      <alignment/>
      <protection/>
    </xf>
    <xf numFmtId="0" fontId="75" fillId="4" borderId="0">
      <alignment/>
      <protection/>
    </xf>
    <xf numFmtId="0" fontId="93" fillId="4" borderId="0">
      <alignment/>
      <protection/>
    </xf>
    <xf numFmtId="0" fontId="93" fillId="4" borderId="0">
      <alignment/>
      <protection/>
    </xf>
    <xf numFmtId="0" fontId="93" fillId="4" borderId="0">
      <alignment/>
      <protection/>
    </xf>
    <xf numFmtId="168" fontId="66" fillId="0" borderId="0">
      <alignment/>
      <protection/>
    </xf>
    <xf numFmtId="168" fontId="94" fillId="0" borderId="0">
      <alignment/>
      <protection/>
    </xf>
    <xf numFmtId="168" fontId="95"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5" fillId="0" borderId="0">
      <alignment/>
      <protection/>
    </xf>
    <xf numFmtId="168" fontId="95"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55"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57" fillId="0" borderId="0">
      <alignment/>
      <protection/>
    </xf>
    <xf numFmtId="168" fontId="94" fillId="0" borderId="0">
      <alignment/>
      <protection/>
    </xf>
    <xf numFmtId="168" fontId="57" fillId="0" borderId="0">
      <alignment/>
      <protection/>
    </xf>
    <xf numFmtId="168" fontId="94" fillId="0" borderId="0">
      <alignment/>
      <protection/>
    </xf>
    <xf numFmtId="168" fontId="94" fillId="0" borderId="0">
      <alignment/>
      <protection/>
    </xf>
    <xf numFmtId="0" fontId="66" fillId="0" borderId="0">
      <alignment/>
      <protection/>
    </xf>
    <xf numFmtId="168" fontId="53" fillId="0" borderId="0">
      <alignment/>
      <protection/>
    </xf>
    <xf numFmtId="168" fontId="94" fillId="0" borderId="0">
      <alignment/>
      <protection/>
    </xf>
    <xf numFmtId="168" fontId="55" fillId="0" borderId="0">
      <alignment/>
      <protection/>
    </xf>
    <xf numFmtId="168" fontId="94" fillId="0" borderId="0">
      <alignment/>
      <protection/>
    </xf>
    <xf numFmtId="168" fontId="55" fillId="0" borderId="0">
      <alignment/>
      <protection/>
    </xf>
    <xf numFmtId="168" fontId="55" fillId="0" borderId="0">
      <alignment/>
      <protection/>
    </xf>
    <xf numFmtId="168" fontId="55" fillId="0" borderId="0">
      <alignment/>
      <protection/>
    </xf>
    <xf numFmtId="168" fontId="55" fillId="0" borderId="0">
      <alignment/>
      <protection/>
    </xf>
    <xf numFmtId="168" fontId="94" fillId="0" borderId="0">
      <alignment/>
      <protection/>
    </xf>
    <xf numFmtId="168" fontId="55" fillId="0" borderId="0">
      <alignment/>
      <protection/>
    </xf>
    <xf numFmtId="168" fontId="55" fillId="0" borderId="0">
      <alignment/>
      <protection/>
    </xf>
    <xf numFmtId="168" fontId="55" fillId="0" borderId="0">
      <alignment/>
      <protection/>
    </xf>
    <xf numFmtId="168" fontId="55" fillId="0" borderId="0">
      <alignment/>
      <protection/>
    </xf>
    <xf numFmtId="168" fontId="94" fillId="0" borderId="0">
      <alignment/>
      <protection/>
    </xf>
    <xf numFmtId="168" fontId="55" fillId="0" borderId="0">
      <alignment/>
      <protection/>
    </xf>
    <xf numFmtId="168" fontId="55" fillId="0" borderId="0">
      <alignment/>
      <protection/>
    </xf>
    <xf numFmtId="168" fontId="55" fillId="0" borderId="0">
      <alignment/>
      <protection/>
    </xf>
    <xf numFmtId="168" fontId="55" fillId="0" borderId="0">
      <alignment/>
      <protection/>
    </xf>
    <xf numFmtId="168" fontId="94" fillId="0" borderId="0">
      <alignment/>
      <protection/>
    </xf>
    <xf numFmtId="168" fontId="55" fillId="0" borderId="0">
      <alignment/>
      <protection/>
    </xf>
    <xf numFmtId="168" fontId="55" fillId="0" borderId="0">
      <alignment/>
      <protection/>
    </xf>
    <xf numFmtId="168" fontId="55"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6" fillId="0" borderId="0">
      <alignment/>
      <protection/>
    </xf>
    <xf numFmtId="168" fontId="53" fillId="0" borderId="0">
      <alignment/>
      <protection/>
    </xf>
    <xf numFmtId="168" fontId="53" fillId="0" borderId="0">
      <alignment/>
      <protection/>
    </xf>
    <xf numFmtId="168" fontId="53" fillId="0" borderId="0">
      <alignment/>
      <protection/>
    </xf>
    <xf numFmtId="168" fontId="55" fillId="0" borderId="0">
      <alignment/>
      <protection/>
    </xf>
    <xf numFmtId="168" fontId="94" fillId="0" borderId="0">
      <alignment/>
      <protection/>
    </xf>
    <xf numFmtId="168" fontId="94" fillId="0" borderId="0">
      <alignment/>
      <protection/>
    </xf>
    <xf numFmtId="168" fontId="55" fillId="0" borderId="0">
      <alignment/>
      <protection/>
    </xf>
    <xf numFmtId="168" fontId="56" fillId="0" borderId="0">
      <alignment/>
      <protection/>
    </xf>
    <xf numFmtId="168" fontId="55" fillId="0" borderId="0">
      <alignment/>
      <protection/>
    </xf>
    <xf numFmtId="168" fontId="55" fillId="0" borderId="0">
      <alignment/>
      <protection/>
    </xf>
    <xf numFmtId="168" fontId="53" fillId="0" borderId="0">
      <alignment/>
      <protection/>
    </xf>
    <xf numFmtId="168" fontId="53" fillId="0" borderId="0">
      <alignment/>
      <protection/>
    </xf>
    <xf numFmtId="168" fontId="55" fillId="0" borderId="0">
      <alignment/>
      <protection/>
    </xf>
    <xf numFmtId="168" fontId="97" fillId="0" borderId="0">
      <alignment/>
      <protection/>
    </xf>
    <xf numFmtId="168" fontId="97" fillId="0" borderId="0">
      <alignment/>
      <protection/>
    </xf>
    <xf numFmtId="168" fontId="94" fillId="0" borderId="0">
      <alignment/>
      <protection/>
    </xf>
    <xf numFmtId="168" fontId="98"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5" fillId="0" borderId="0">
      <alignment/>
      <protection/>
    </xf>
    <xf numFmtId="168" fontId="97" fillId="0" borderId="0">
      <alignment/>
      <protection/>
    </xf>
    <xf numFmtId="168" fontId="97" fillId="0" borderId="0">
      <alignment/>
      <protection/>
    </xf>
    <xf numFmtId="0" fontId="1" fillId="0" borderId="0">
      <alignment/>
      <protection/>
    </xf>
    <xf numFmtId="0" fontId="99" fillId="0" borderId="0">
      <alignment/>
      <protection/>
    </xf>
    <xf numFmtId="0" fontId="3" fillId="0" borderId="0">
      <alignment/>
      <protection/>
    </xf>
    <xf numFmtId="0" fontId="1" fillId="0" borderId="0">
      <alignment/>
      <protection/>
    </xf>
    <xf numFmtId="0" fontId="100"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49" fontId="55" fillId="0" borderId="0">
      <alignment/>
      <protection/>
    </xf>
    <xf numFmtId="49" fontId="55"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168" fontId="94" fillId="0" borderId="0">
      <alignment/>
      <protection/>
    </xf>
    <xf numFmtId="0" fontId="1" fillId="0" borderId="0">
      <alignment/>
      <protection/>
    </xf>
    <xf numFmtId="0" fontId="1" fillId="0" borderId="0">
      <alignment/>
      <protection/>
    </xf>
    <xf numFmtId="168" fontId="101" fillId="0" borderId="0" applyBorder="0" applyProtection="0">
      <alignment/>
    </xf>
    <xf numFmtId="168" fontId="53" fillId="0" borderId="0">
      <alignment/>
      <protection/>
    </xf>
    <xf numFmtId="0" fontId="66" fillId="4" borderId="9">
      <alignment/>
      <protection/>
    </xf>
    <xf numFmtId="0" fontId="76" fillId="10" borderId="10">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66" fillId="4" borderId="9">
      <alignment/>
      <protection/>
    </xf>
    <xf numFmtId="0" fontId="102" fillId="0" borderId="8">
      <alignment/>
      <protection/>
    </xf>
    <xf numFmtId="0" fontId="102" fillId="0" borderId="8">
      <alignment/>
      <protection/>
    </xf>
    <xf numFmtId="0" fontId="102" fillId="0" borderId="8">
      <alignment/>
      <protection/>
    </xf>
    <xf numFmtId="168" fontId="103" fillId="0" borderId="1">
      <alignment horizontal="left" vertical="center" wrapText="1" indent="1"/>
      <protection/>
    </xf>
    <xf numFmtId="168" fontId="103" fillId="0" borderId="1">
      <alignment horizontal="left" vertical="center" wrapText="1" indent="1"/>
      <protection/>
    </xf>
    <xf numFmtId="0" fontId="104" fillId="0" borderId="0">
      <alignment/>
      <protection/>
    </xf>
    <xf numFmtId="175" fontId="104" fillId="0" borderId="0">
      <alignment/>
      <protection/>
    </xf>
    <xf numFmtId="176" fontId="53" fillId="0" borderId="0">
      <alignment horizontal="center" vertical="center"/>
      <protection locked="0"/>
    </xf>
    <xf numFmtId="176" fontId="55" fillId="0" borderId="0">
      <alignment horizontal="center" vertical="center"/>
      <protection locked="0"/>
    </xf>
    <xf numFmtId="176" fontId="55" fillId="0" borderId="0">
      <alignment horizontal="center" vertical="center"/>
      <protection locked="0"/>
    </xf>
    <xf numFmtId="176" fontId="53" fillId="0" borderId="0">
      <alignment horizontal="center" vertical="center"/>
      <protection locked="0"/>
    </xf>
    <xf numFmtId="176" fontId="55" fillId="0" borderId="0">
      <alignment horizontal="center" vertical="center"/>
      <protection locked="0"/>
    </xf>
    <xf numFmtId="168" fontId="55" fillId="0" borderId="0">
      <alignment horizontal="center" vertical="center"/>
      <protection locked="0"/>
    </xf>
    <xf numFmtId="168" fontId="55" fillId="0" borderId="0">
      <alignment horizontal="center" vertical="center"/>
      <protection locked="0"/>
    </xf>
    <xf numFmtId="176" fontId="53" fillId="0" borderId="0">
      <alignment horizontal="center" vertical="center"/>
      <protection locked="0"/>
    </xf>
    <xf numFmtId="176" fontId="55" fillId="0" borderId="0">
      <alignment horizontal="center" vertical="center"/>
      <protection locked="0"/>
    </xf>
    <xf numFmtId="176" fontId="55" fillId="0" borderId="0">
      <alignment horizontal="center" vertical="center"/>
      <protection locked="0"/>
    </xf>
    <xf numFmtId="176" fontId="53" fillId="0" borderId="0">
      <alignment horizontal="center" vertical="center"/>
      <protection locked="0"/>
    </xf>
    <xf numFmtId="176" fontId="55" fillId="0" borderId="0">
      <alignment horizontal="center" vertical="center"/>
      <protection locked="0"/>
    </xf>
    <xf numFmtId="176" fontId="55" fillId="0" borderId="0">
      <alignment horizontal="center" vertical="center"/>
      <protection locked="0"/>
    </xf>
    <xf numFmtId="176" fontId="55" fillId="0" borderId="0">
      <alignment horizontal="center" vertical="center"/>
      <protection locked="0"/>
    </xf>
    <xf numFmtId="176" fontId="55" fillId="0" borderId="0">
      <alignment horizontal="center" vertical="center"/>
      <protection locked="0"/>
    </xf>
    <xf numFmtId="176" fontId="55" fillId="0" borderId="0">
      <alignment horizontal="center" vertical="center"/>
      <protection locked="0"/>
    </xf>
    <xf numFmtId="176" fontId="55" fillId="0" borderId="0">
      <alignment horizontal="center" vertical="center"/>
      <protection locked="0"/>
    </xf>
    <xf numFmtId="0" fontId="105" fillId="8" borderId="0">
      <alignment/>
      <protection/>
    </xf>
    <xf numFmtId="0" fontId="105" fillId="8" borderId="0">
      <alignment/>
      <protection/>
    </xf>
    <xf numFmtId="0" fontId="105" fillId="8" borderId="0">
      <alignment/>
      <protection/>
    </xf>
    <xf numFmtId="168" fontId="106" fillId="0" borderId="0">
      <alignment/>
      <protection/>
    </xf>
    <xf numFmtId="174" fontId="95" fillId="0" borderId="0">
      <alignment horizontal="left"/>
      <protection/>
    </xf>
    <xf numFmtId="174" fontId="107" fillId="0" borderId="0">
      <alignment/>
      <protection/>
    </xf>
    <xf numFmtId="174" fontId="108" fillId="0" borderId="0">
      <alignment/>
      <protection/>
    </xf>
    <xf numFmtId="174" fontId="109" fillId="0" borderId="0">
      <alignment/>
      <protection/>
    </xf>
    <xf numFmtId="174" fontId="110" fillId="0" borderId="0">
      <alignment/>
      <protection/>
    </xf>
    <xf numFmtId="174" fontId="109" fillId="0" borderId="0">
      <alignment/>
      <protection/>
    </xf>
    <xf numFmtId="168" fontId="56" fillId="0" borderId="0">
      <alignment/>
      <protection/>
    </xf>
    <xf numFmtId="168" fontId="56" fillId="0" borderId="0">
      <alignment/>
      <protection/>
    </xf>
    <xf numFmtId="168" fontId="56" fillId="0" borderId="0">
      <alignment/>
      <protection/>
    </xf>
    <xf numFmtId="168" fontId="56" fillId="0" borderId="0">
      <alignment/>
      <protection/>
    </xf>
    <xf numFmtId="0" fontId="54" fillId="0" borderId="0">
      <alignment/>
      <protection/>
    </xf>
    <xf numFmtId="168" fontId="56" fillId="0" borderId="0">
      <alignment/>
      <protection/>
    </xf>
    <xf numFmtId="0" fontId="54" fillId="0" borderId="0">
      <alignment/>
      <protection/>
    </xf>
    <xf numFmtId="49" fontId="111" fillId="0" borderId="0">
      <alignment/>
      <protection/>
    </xf>
    <xf numFmtId="0" fontId="112" fillId="0" borderId="0">
      <alignment/>
      <protection/>
    </xf>
    <xf numFmtId="0" fontId="112" fillId="0" borderId="0">
      <alignment/>
      <protection/>
    </xf>
    <xf numFmtId="0" fontId="112" fillId="0" borderId="0">
      <alignment/>
      <protection/>
    </xf>
    <xf numFmtId="0" fontId="77" fillId="0" borderId="0">
      <alignment/>
      <protection/>
    </xf>
    <xf numFmtId="0" fontId="78" fillId="0" borderId="11">
      <alignment/>
      <protection/>
    </xf>
    <xf numFmtId="0" fontId="113" fillId="4" borderId="2">
      <alignment/>
      <protection/>
    </xf>
    <xf numFmtId="0" fontId="113" fillId="4" borderId="2">
      <alignment/>
      <protection/>
    </xf>
    <xf numFmtId="0" fontId="113" fillId="4" borderId="2">
      <alignment/>
      <protection/>
    </xf>
    <xf numFmtId="0" fontId="114" fillId="23" borderId="2">
      <alignment/>
      <protection/>
    </xf>
    <xf numFmtId="0" fontId="114" fillId="23" borderId="2">
      <alignment/>
      <protection/>
    </xf>
    <xf numFmtId="0" fontId="114" fillId="23" borderId="2">
      <alignment/>
      <protection/>
    </xf>
    <xf numFmtId="0" fontId="115" fillId="23" borderId="10">
      <alignment/>
      <protection/>
    </xf>
    <xf numFmtId="0" fontId="115" fillId="23" borderId="10">
      <alignment/>
      <protection/>
    </xf>
    <xf numFmtId="0" fontId="115" fillId="23" borderId="10">
      <alignment/>
      <protection/>
    </xf>
    <xf numFmtId="0" fontId="116" fillId="0" borderId="0">
      <alignment/>
      <protection/>
    </xf>
    <xf numFmtId="0" fontId="116" fillId="0" borderId="0">
      <alignment/>
      <protection/>
    </xf>
    <xf numFmtId="0" fontId="116" fillId="0" borderId="0">
      <alignment/>
      <protection/>
    </xf>
    <xf numFmtId="177" fontId="66" fillId="0" borderId="0">
      <alignment/>
      <protection/>
    </xf>
    <xf numFmtId="178" fontId="66" fillId="0" borderId="0">
      <alignment/>
      <protection/>
    </xf>
    <xf numFmtId="0" fontId="79" fillId="0" borderId="0">
      <alignment/>
      <protection/>
    </xf>
    <xf numFmtId="0" fontId="59" fillId="14" borderId="0">
      <alignment/>
      <protection/>
    </xf>
    <xf numFmtId="0" fontId="59" fillId="14" borderId="0">
      <alignment/>
      <protection/>
    </xf>
    <xf numFmtId="0" fontId="59" fillId="14" borderId="0">
      <alignment/>
      <protection/>
    </xf>
    <xf numFmtId="0" fontId="59" fillId="19" borderId="0">
      <alignment/>
      <protection/>
    </xf>
    <xf numFmtId="0" fontId="59" fillId="19" borderId="0">
      <alignment/>
      <protection/>
    </xf>
    <xf numFmtId="0" fontId="59" fillId="19" borderId="0">
      <alignment/>
      <protection/>
    </xf>
    <xf numFmtId="0" fontId="59" fillId="20" borderId="0">
      <alignment/>
      <protection/>
    </xf>
    <xf numFmtId="0" fontId="59" fillId="20" borderId="0">
      <alignment/>
      <protection/>
    </xf>
    <xf numFmtId="0" fontId="59" fillId="20" borderId="0">
      <alignment/>
      <protection/>
    </xf>
    <xf numFmtId="0" fontId="59" fillId="24" borderId="0">
      <alignment/>
      <protection/>
    </xf>
    <xf numFmtId="0" fontId="59" fillId="24" borderId="0">
      <alignment/>
      <protection/>
    </xf>
    <xf numFmtId="0" fontId="59" fillId="24" borderId="0">
      <alignment/>
      <protection/>
    </xf>
    <xf numFmtId="0" fontId="59" fillId="14" borderId="0">
      <alignment/>
      <protection/>
    </xf>
    <xf numFmtId="0" fontId="59" fillId="14" borderId="0">
      <alignment/>
      <protection/>
    </xf>
    <xf numFmtId="0" fontId="59" fillId="14" borderId="0">
      <alignment/>
      <protection/>
    </xf>
    <xf numFmtId="0" fontId="59" fillId="21" borderId="0">
      <alignment/>
      <protection/>
    </xf>
    <xf numFmtId="0" fontId="59" fillId="21" borderId="0">
      <alignment/>
      <protection/>
    </xf>
    <xf numFmtId="0" fontId="59" fillId="21" borderId="0">
      <alignment/>
      <protection/>
    </xf>
  </cellStyleXfs>
  <cellXfs count="889">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Alignment="1">
      <alignment horizontal="left" vertical="center"/>
    </xf>
    <xf numFmtId="0" fontId="0" fillId="0" borderId="14" xfId="0" applyBorder="1"/>
    <xf numFmtId="0" fontId="0" fillId="0" borderId="15" xfId="0" applyBorder="1"/>
    <xf numFmtId="0" fontId="0" fillId="0" borderId="16"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9" fontId="3" fillId="25"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17" xfId="0" applyBorder="1"/>
    <xf numFmtId="0" fontId="0" fillId="0" borderId="16" xfId="0" applyBorder="1" applyAlignment="1">
      <alignment vertical="center"/>
    </xf>
    <xf numFmtId="0" fontId="18" fillId="0" borderId="18" xfId="0" applyFont="1" applyBorder="1" applyAlignment="1">
      <alignment horizontal="left" vertical="center"/>
    </xf>
    <xf numFmtId="0" fontId="0" fillId="0" borderId="18" xfId="0" applyBorder="1" applyAlignment="1">
      <alignment vertical="center"/>
    </xf>
    <xf numFmtId="0" fontId="2" fillId="0" borderId="16" xfId="0" applyFont="1" applyBorder="1" applyAlignment="1">
      <alignment vertical="center"/>
    </xf>
    <xf numFmtId="0" fontId="0" fillId="26" borderId="0" xfId="0" applyFill="1" applyAlignment="1">
      <alignment vertical="center"/>
    </xf>
    <xf numFmtId="0" fontId="5" fillId="26" borderId="19" xfId="0" applyFont="1" applyFill="1" applyBorder="1" applyAlignment="1">
      <alignment horizontal="left" vertical="center"/>
    </xf>
    <xf numFmtId="0" fontId="0" fillId="26" borderId="20" xfId="0" applyFill="1" applyBorder="1" applyAlignment="1">
      <alignment vertical="center"/>
    </xf>
    <xf numFmtId="0" fontId="5" fillId="26" borderId="20" xfId="0" applyFont="1" applyFill="1" applyBorder="1" applyAlignment="1">
      <alignment horizontal="center" vertical="center"/>
    </xf>
    <xf numFmtId="0" fontId="20" fillId="0" borderId="17" xfId="0" applyFont="1" applyBorder="1" applyAlignment="1">
      <alignment horizontal="left" vertical="center"/>
    </xf>
    <xf numFmtId="0" fontId="0" fillId="0" borderId="17" xfId="0" applyBorder="1" applyAlignment="1">
      <alignment vertical="center"/>
    </xf>
    <xf numFmtId="0" fontId="2" fillId="0" borderId="18" xfId="0" applyFont="1" applyBorder="1" applyAlignment="1">
      <alignment horizontal="left" vertical="center"/>
    </xf>
    <xf numFmtId="0" fontId="0" fillId="0" borderId="2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7" borderId="20" xfId="0" applyFill="1" applyBorder="1" applyAlignment="1">
      <alignment vertical="center"/>
    </xf>
    <xf numFmtId="0" fontId="23" fillId="27" borderId="0" xfId="0" applyFont="1" applyFill="1" applyAlignment="1">
      <alignment horizontal="center"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0" fillId="0" borderId="28" xfId="0" applyBorder="1" applyAlignment="1">
      <alignment vertical="center"/>
    </xf>
    <xf numFmtId="0" fontId="5" fillId="0" borderId="16"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29"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24"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16"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29"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24" xfId="0" applyNumberFormat="1" applyFont="1" applyBorder="1" applyAlignment="1">
      <alignment vertical="center"/>
    </xf>
    <xf numFmtId="0" fontId="6" fillId="0" borderId="0" xfId="0" applyFont="1" applyAlignment="1">
      <alignment horizontal="left" vertical="center"/>
    </xf>
    <xf numFmtId="4" fontId="30" fillId="0" borderId="30" xfId="0" applyNumberFormat="1" applyFont="1" applyBorder="1" applyAlignment="1">
      <alignment vertical="center"/>
    </xf>
    <xf numFmtId="4" fontId="30" fillId="0" borderId="31" xfId="0" applyNumberFormat="1" applyFont="1" applyBorder="1" applyAlignment="1">
      <alignment vertical="center"/>
    </xf>
    <xf numFmtId="166" fontId="30" fillId="0" borderId="31" xfId="0" applyNumberFormat="1" applyFont="1" applyBorder="1" applyAlignment="1">
      <alignment vertical="center"/>
    </xf>
    <xf numFmtId="4" fontId="30" fillId="0" borderId="32" xfId="0" applyNumberFormat="1" applyFont="1" applyBorder="1" applyAlignment="1">
      <alignment vertical="center"/>
    </xf>
    <xf numFmtId="0" fontId="31" fillId="0" borderId="0" xfId="0" applyFont="1" applyAlignment="1">
      <alignment horizontal="left" vertical="center"/>
    </xf>
    <xf numFmtId="0" fontId="0" fillId="0" borderId="16" xfId="0" applyBorder="1" applyAlignment="1">
      <alignment vertical="center" wrapText="1"/>
    </xf>
    <xf numFmtId="0" fontId="18" fillId="0" borderId="0" xfId="0" applyFont="1" applyAlignment="1">
      <alignment horizontal="lef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27" borderId="0" xfId="0" applyFill="1" applyAlignment="1">
      <alignment vertical="center"/>
    </xf>
    <xf numFmtId="0" fontId="5" fillId="27" borderId="19" xfId="0" applyFont="1" applyFill="1" applyBorder="1" applyAlignment="1">
      <alignment horizontal="left" vertical="center"/>
    </xf>
    <xf numFmtId="0" fontId="5" fillId="27" borderId="20" xfId="0" applyFont="1" applyFill="1" applyBorder="1" applyAlignment="1">
      <alignment horizontal="right" vertical="center"/>
    </xf>
    <xf numFmtId="0" fontId="5" fillId="27" borderId="20" xfId="0" applyFont="1" applyFill="1" applyBorder="1" applyAlignment="1">
      <alignment horizontal="center" vertical="center"/>
    </xf>
    <xf numFmtId="4" fontId="5" fillId="27" borderId="20" xfId="0" applyNumberFormat="1" applyFont="1" applyFill="1" applyBorder="1" applyAlignment="1">
      <alignment vertical="center"/>
    </xf>
    <xf numFmtId="0" fontId="0" fillId="27" borderId="33" xfId="0" applyFill="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right" vertical="center"/>
    </xf>
    <xf numFmtId="0" fontId="23" fillId="27" borderId="0" xfId="0" applyFont="1" applyFill="1" applyAlignment="1">
      <alignment horizontal="left" vertical="center"/>
    </xf>
    <xf numFmtId="0" fontId="23" fillId="27" borderId="0" xfId="0" applyFont="1" applyFill="1" applyAlignment="1">
      <alignment horizontal="right" vertical="center"/>
    </xf>
    <xf numFmtId="0" fontId="32" fillId="0" borderId="0" xfId="0" applyFont="1" applyAlignment="1">
      <alignment horizontal="left" vertical="center"/>
    </xf>
    <xf numFmtId="0" fontId="7" fillId="0" borderId="16" xfId="0" applyFont="1" applyBorder="1" applyAlignment="1">
      <alignment vertical="center"/>
    </xf>
    <xf numFmtId="0" fontId="7" fillId="0" borderId="31" xfId="0" applyFont="1" applyBorder="1" applyAlignment="1">
      <alignment horizontal="left" vertical="center"/>
    </xf>
    <xf numFmtId="0" fontId="7" fillId="0" borderId="31" xfId="0" applyFont="1" applyBorder="1" applyAlignment="1">
      <alignment vertical="center"/>
    </xf>
    <xf numFmtId="4" fontId="7" fillId="0" borderId="31" xfId="0" applyNumberFormat="1" applyFont="1" applyBorder="1" applyAlignment="1">
      <alignment vertical="center"/>
    </xf>
    <xf numFmtId="0" fontId="8" fillId="0" borderId="16" xfId="0" applyFont="1" applyBorder="1" applyAlignment="1">
      <alignment vertical="center"/>
    </xf>
    <xf numFmtId="0" fontId="8" fillId="0" borderId="31" xfId="0" applyFont="1" applyBorder="1" applyAlignment="1">
      <alignment horizontal="left" vertical="center"/>
    </xf>
    <xf numFmtId="0" fontId="8" fillId="0" borderId="31" xfId="0" applyFont="1" applyBorder="1" applyAlignment="1">
      <alignment vertical="center"/>
    </xf>
    <xf numFmtId="4" fontId="8" fillId="0" borderId="31" xfId="0" applyNumberFormat="1" applyFont="1" applyBorder="1" applyAlignment="1">
      <alignment vertical="center"/>
    </xf>
    <xf numFmtId="0" fontId="0" fillId="0" borderId="16" xfId="0" applyBorder="1" applyAlignment="1">
      <alignment horizontal="center" vertical="center" wrapText="1"/>
    </xf>
    <xf numFmtId="0" fontId="23" fillId="27" borderId="25" xfId="0" applyFont="1" applyFill="1" applyBorder="1" applyAlignment="1">
      <alignment horizontal="center" vertical="center" wrapText="1"/>
    </xf>
    <xf numFmtId="0" fontId="23" fillId="27" borderId="26" xfId="0" applyFont="1" applyFill="1" applyBorder="1" applyAlignment="1">
      <alignment horizontal="center" vertical="center" wrapText="1"/>
    </xf>
    <xf numFmtId="0" fontId="23" fillId="27" borderId="27" xfId="0" applyFont="1" applyFill="1" applyBorder="1" applyAlignment="1">
      <alignment horizontal="center" vertical="center" wrapText="1"/>
    </xf>
    <xf numFmtId="0" fontId="23" fillId="27" borderId="0" xfId="0" applyFont="1" applyFill="1" applyAlignment="1">
      <alignment horizontal="center" vertical="center" wrapText="1"/>
    </xf>
    <xf numFmtId="4" fontId="25" fillId="0" borderId="0" xfId="0" applyNumberFormat="1" applyFont="1"/>
    <xf numFmtId="166" fontId="33" fillId="0" borderId="22" xfId="0" applyNumberFormat="1" applyFont="1" applyBorder="1"/>
    <xf numFmtId="166" fontId="33" fillId="0" borderId="23" xfId="0" applyNumberFormat="1" applyFont="1" applyBorder="1"/>
    <xf numFmtId="4" fontId="34" fillId="0" borderId="0" xfId="0" applyNumberFormat="1" applyFont="1" applyAlignment="1">
      <alignment vertical="center"/>
    </xf>
    <xf numFmtId="0" fontId="9" fillId="0" borderId="16"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29" xfId="0" applyFont="1" applyBorder="1"/>
    <xf numFmtId="166" fontId="9" fillId="0" borderId="0" xfId="0" applyNumberFormat="1" applyFont="1"/>
    <xf numFmtId="166" fontId="9" fillId="0" borderId="24"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34" xfId="0" applyFont="1" applyBorder="1" applyAlignment="1">
      <alignment horizontal="center" vertical="center"/>
    </xf>
    <xf numFmtId="49" fontId="23" fillId="0" borderId="34" xfId="0" applyNumberFormat="1" applyFont="1" applyBorder="1" applyAlignment="1">
      <alignment horizontal="left" vertical="center" wrapText="1"/>
    </xf>
    <xf numFmtId="0" fontId="23" fillId="0" borderId="34" xfId="0" applyFont="1" applyBorder="1" applyAlignment="1">
      <alignment horizontal="left" vertical="center" wrapText="1"/>
    </xf>
    <xf numFmtId="0" fontId="23" fillId="0" borderId="34" xfId="0" applyFont="1" applyBorder="1" applyAlignment="1">
      <alignment horizontal="center" vertical="center" wrapText="1"/>
    </xf>
    <xf numFmtId="167" fontId="23" fillId="0" borderId="34" xfId="0" applyNumberFormat="1" applyFont="1" applyBorder="1" applyAlignment="1">
      <alignment vertical="center"/>
    </xf>
    <xf numFmtId="4" fontId="23" fillId="25" borderId="34" xfId="0" applyNumberFormat="1" applyFont="1" applyFill="1" applyBorder="1" applyAlignment="1" applyProtection="1">
      <alignment vertical="center"/>
      <protection locked="0"/>
    </xf>
    <xf numFmtId="4" fontId="23" fillId="0" borderId="34" xfId="0" applyNumberFormat="1" applyFont="1" applyBorder="1" applyAlignment="1">
      <alignment vertical="center"/>
    </xf>
    <xf numFmtId="0" fontId="0" fillId="0" borderId="34" xfId="0" applyBorder="1" applyAlignment="1">
      <alignment vertical="center"/>
    </xf>
    <xf numFmtId="0" fontId="24" fillId="25" borderId="29"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24"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10" fillId="0" borderId="16"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9" xfId="0" applyFont="1" applyBorder="1" applyAlignment="1">
      <alignment vertical="center"/>
    </xf>
    <xf numFmtId="0" fontId="10" fillId="0" borderId="24" xfId="0" applyFont="1" applyBorder="1" applyAlignment="1">
      <alignment vertical="center"/>
    </xf>
    <xf numFmtId="0" fontId="11" fillId="0" borderId="16"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24" xfId="0" applyFont="1" applyBorder="1" applyAlignment="1">
      <alignment vertical="center"/>
    </xf>
    <xf numFmtId="0" fontId="12" fillId="0" borderId="16"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24" xfId="0" applyFont="1" applyBorder="1" applyAlignment="1">
      <alignment vertical="center"/>
    </xf>
    <xf numFmtId="0" fontId="36" fillId="0" borderId="34" xfId="0" applyFont="1" applyBorder="1" applyAlignment="1">
      <alignment horizontal="center" vertical="center"/>
    </xf>
    <xf numFmtId="49" fontId="36" fillId="0" borderId="34" xfId="0" applyNumberFormat="1" applyFont="1" applyBorder="1" applyAlignment="1">
      <alignment horizontal="left" vertical="center" wrapText="1"/>
    </xf>
    <xf numFmtId="0" fontId="36" fillId="0" borderId="34" xfId="0" applyFont="1" applyBorder="1" applyAlignment="1">
      <alignment horizontal="left" vertical="center" wrapText="1"/>
    </xf>
    <xf numFmtId="0" fontId="36" fillId="0" borderId="34" xfId="0" applyFont="1" applyBorder="1" applyAlignment="1">
      <alignment horizontal="center" vertical="center" wrapText="1"/>
    </xf>
    <xf numFmtId="167" fontId="36" fillId="0" borderId="34" xfId="0" applyNumberFormat="1" applyFont="1" applyBorder="1" applyAlignment="1">
      <alignment vertical="center"/>
    </xf>
    <xf numFmtId="4" fontId="36" fillId="25" borderId="34" xfId="0" applyNumberFormat="1" applyFont="1" applyFill="1" applyBorder="1" applyAlignment="1" applyProtection="1">
      <alignment vertical="center"/>
      <protection locked="0"/>
    </xf>
    <xf numFmtId="4" fontId="36" fillId="0" borderId="34" xfId="0" applyNumberFormat="1" applyFont="1" applyBorder="1" applyAlignment="1">
      <alignment vertical="center"/>
    </xf>
    <xf numFmtId="0" fontId="37" fillId="0" borderId="34" xfId="0" applyFont="1" applyBorder="1" applyAlignment="1">
      <alignment vertical="center"/>
    </xf>
    <xf numFmtId="0" fontId="37" fillId="0" borderId="16" xfId="0" applyFont="1" applyBorder="1" applyAlignment="1">
      <alignment vertical="center"/>
    </xf>
    <xf numFmtId="0" fontId="36" fillId="25" borderId="29" xfId="0" applyFont="1" applyFill="1" applyBorder="1" applyAlignment="1" applyProtection="1">
      <alignment horizontal="left" vertical="center"/>
      <protection locked="0"/>
    </xf>
    <xf numFmtId="0" fontId="36" fillId="0" borderId="0" xfId="0" applyFont="1" applyAlignment="1">
      <alignment horizontal="center" vertical="center"/>
    </xf>
    <xf numFmtId="167" fontId="23" fillId="25" borderId="34" xfId="0" applyNumberFormat="1" applyFont="1" applyFill="1" applyBorder="1" applyAlignment="1" applyProtection="1">
      <alignment vertical="center"/>
      <protection locked="0"/>
    </xf>
    <xf numFmtId="0" fontId="36" fillId="25" borderId="30" xfId="0" applyFont="1" applyFill="1" applyBorder="1" applyAlignment="1" applyProtection="1">
      <alignment horizontal="left" vertical="center"/>
      <protection locked="0"/>
    </xf>
    <xf numFmtId="0" fontId="36" fillId="0" borderId="31" xfId="0" applyFont="1" applyBorder="1" applyAlignment="1">
      <alignment horizontal="center" vertical="center"/>
    </xf>
    <xf numFmtId="0" fontId="0" fillId="0" borderId="31" xfId="0" applyBorder="1" applyAlignment="1">
      <alignment vertical="center"/>
    </xf>
    <xf numFmtId="166" fontId="24" fillId="0" borderId="31" xfId="0" applyNumberFormat="1" applyFont="1" applyBorder="1" applyAlignment="1">
      <alignment vertical="center"/>
    </xf>
    <xf numFmtId="166" fontId="24" fillId="0" borderId="32" xfId="0" applyNumberFormat="1" applyFont="1" applyBorder="1" applyAlignment="1">
      <alignment vertical="center"/>
    </xf>
    <xf numFmtId="0" fontId="24" fillId="25" borderId="30" xfId="0" applyFont="1" applyFill="1" applyBorder="1" applyAlignment="1" applyProtection="1">
      <alignment horizontal="left" vertical="center"/>
      <protection locked="0"/>
    </xf>
    <xf numFmtId="0" fontId="24" fillId="0" borderId="31" xfId="0" applyFont="1" applyBorder="1" applyAlignment="1">
      <alignment horizontal="center" vertical="center"/>
    </xf>
    <xf numFmtId="0" fontId="3" fillId="0" borderId="35" xfId="21" applyBorder="1">
      <alignment/>
      <protection/>
    </xf>
    <xf numFmtId="0" fontId="3" fillId="0" borderId="0" xfId="21">
      <alignment/>
      <protection/>
    </xf>
    <xf numFmtId="0" fontId="3" fillId="0" borderId="36" xfId="21" applyBorder="1">
      <alignment/>
      <protection/>
    </xf>
    <xf numFmtId="0" fontId="26" fillId="28" borderId="36" xfId="21" applyFont="1" applyFill="1" applyBorder="1" applyAlignment="1">
      <alignment horizontal="left" vertical="center" indent="1"/>
      <protection/>
    </xf>
    <xf numFmtId="49" fontId="5" fillId="28" borderId="0" xfId="21" applyNumberFormat="1" applyFont="1" applyFill="1" applyAlignment="1">
      <alignment horizontal="left" vertical="center"/>
      <protection/>
    </xf>
    <xf numFmtId="14" fontId="23" fillId="0" borderId="0" xfId="21" applyNumberFormat="1" applyFont="1" applyAlignment="1">
      <alignment horizontal="left"/>
      <protection/>
    </xf>
    <xf numFmtId="0" fontId="3" fillId="28" borderId="36" xfId="21" applyFill="1" applyBorder="1" applyAlignment="1">
      <alignment horizontal="left" vertical="center" indent="1"/>
      <protection/>
    </xf>
    <xf numFmtId="0" fontId="18" fillId="28" borderId="0" xfId="21" applyFont="1" applyFill="1" applyAlignment="1">
      <alignment horizontal="left" vertical="center"/>
      <protection/>
    </xf>
    <xf numFmtId="0" fontId="3" fillId="28" borderId="37" xfId="21" applyFill="1" applyBorder="1" applyAlignment="1">
      <alignment horizontal="left" vertical="center" indent="1"/>
      <protection/>
    </xf>
    <xf numFmtId="0" fontId="3" fillId="28" borderId="38" xfId="21" applyFill="1" applyBorder="1">
      <alignment/>
      <protection/>
    </xf>
    <xf numFmtId="49" fontId="18" fillId="28" borderId="38" xfId="21" applyNumberFormat="1" applyFont="1" applyFill="1" applyBorder="1" applyAlignment="1">
      <alignment horizontal="left" vertical="center"/>
      <protection/>
    </xf>
    <xf numFmtId="0" fontId="18" fillId="28" borderId="38" xfId="21" applyFont="1" applyFill="1" applyBorder="1">
      <alignment/>
      <protection/>
    </xf>
    <xf numFmtId="0" fontId="18" fillId="28" borderId="39" xfId="21" applyFont="1" applyFill="1" applyBorder="1">
      <alignment/>
      <protection/>
    </xf>
    <xf numFmtId="0" fontId="3" fillId="0" borderId="36" xfId="21" applyBorder="1" applyAlignment="1">
      <alignment horizontal="left" vertical="center" indent="1"/>
      <protection/>
    </xf>
    <xf numFmtId="49" fontId="3" fillId="0" borderId="0" xfId="21" applyNumberFormat="1" applyFont="1" applyAlignment="1">
      <alignment horizontal="left" vertical="center"/>
      <protection/>
    </xf>
    <xf numFmtId="0" fontId="18" fillId="0" borderId="0" xfId="21" applyFont="1" applyAlignment="1">
      <alignment vertical="center"/>
      <protection/>
    </xf>
    <xf numFmtId="0" fontId="3" fillId="0" borderId="0" xfId="21" applyAlignment="1">
      <alignment horizontal="right" vertical="center"/>
      <protection/>
    </xf>
    <xf numFmtId="49" fontId="18" fillId="0" borderId="0" xfId="21" applyNumberFormat="1" applyFont="1" applyAlignment="1">
      <alignment horizontal="left" vertical="center"/>
      <protection/>
    </xf>
    <xf numFmtId="0" fontId="3" fillId="0" borderId="40" xfId="21" applyBorder="1">
      <alignment/>
      <protection/>
    </xf>
    <xf numFmtId="0" fontId="18" fillId="0" borderId="36" xfId="21" applyFont="1" applyBorder="1" applyAlignment="1">
      <alignment horizontal="left" vertical="center" indent="1"/>
      <protection/>
    </xf>
    <xf numFmtId="0" fontId="18" fillId="0" borderId="37" xfId="21" applyFont="1" applyBorder="1" applyAlignment="1">
      <alignment horizontal="left" vertical="center" indent="1"/>
      <protection/>
    </xf>
    <xf numFmtId="49" fontId="18" fillId="0" borderId="38" xfId="21" applyNumberFormat="1" applyFont="1" applyBorder="1" applyAlignment="1">
      <alignment horizontal="right" vertical="center"/>
      <protection/>
    </xf>
    <xf numFmtId="49" fontId="18" fillId="0" borderId="38" xfId="21" applyNumberFormat="1" applyFont="1" applyBorder="1" applyAlignment="1">
      <alignment horizontal="left" vertical="center"/>
      <protection/>
    </xf>
    <xf numFmtId="0" fontId="18" fillId="0" borderId="38" xfId="21" applyFont="1" applyBorder="1" applyAlignment="1">
      <alignment vertical="center"/>
      <protection/>
    </xf>
    <xf numFmtId="0" fontId="3" fillId="0" borderId="38" xfId="21" applyBorder="1" applyAlignment="1">
      <alignment vertical="center"/>
      <protection/>
    </xf>
    <xf numFmtId="0" fontId="3" fillId="0" borderId="39" xfId="21" applyBorder="1">
      <alignment/>
      <protection/>
    </xf>
    <xf numFmtId="0" fontId="18" fillId="0" borderId="0" xfId="21" applyFont="1" applyAlignment="1">
      <alignment horizontal="left" vertical="center"/>
      <protection/>
    </xf>
    <xf numFmtId="0" fontId="3" fillId="0" borderId="37" xfId="21" applyBorder="1" applyAlignment="1">
      <alignment horizontal="left" indent="1"/>
      <protection/>
    </xf>
    <xf numFmtId="0" fontId="18" fillId="0" borderId="38" xfId="21" applyFont="1" applyBorder="1" applyAlignment="1">
      <alignment horizontal="right" vertical="center"/>
      <protection/>
    </xf>
    <xf numFmtId="0" fontId="18" fillId="0" borderId="38" xfId="21" applyFont="1" applyBorder="1" applyAlignment="1">
      <alignment horizontal="left" vertical="center"/>
      <protection/>
    </xf>
    <xf numFmtId="0" fontId="3" fillId="0" borderId="38" xfId="21" applyBorder="1">
      <alignment/>
      <protection/>
    </xf>
    <xf numFmtId="0" fontId="3" fillId="0" borderId="38" xfId="21" applyBorder="1" applyAlignment="1">
      <alignment horizontal="right"/>
      <protection/>
    </xf>
    <xf numFmtId="49" fontId="18" fillId="29" borderId="0" xfId="21" applyNumberFormat="1" applyFont="1" applyFill="1" applyAlignment="1" applyProtection="1">
      <alignment horizontal="left" vertical="center"/>
      <protection locked="0"/>
    </xf>
    <xf numFmtId="49" fontId="18" fillId="29" borderId="38" xfId="21" applyNumberFormat="1" applyFont="1" applyFill="1" applyBorder="1" applyAlignment="1" applyProtection="1">
      <alignment horizontal="right" vertical="center"/>
      <protection locked="0"/>
    </xf>
    <xf numFmtId="0" fontId="3" fillId="0" borderId="38" xfId="21" applyBorder="1" applyAlignment="1">
      <alignment horizontal="right" vertical="center"/>
      <protection/>
    </xf>
    <xf numFmtId="0" fontId="3" fillId="0" borderId="41" xfId="21" applyBorder="1" applyAlignment="1">
      <alignment horizontal="left" vertical="top" indent="1"/>
      <protection/>
    </xf>
    <xf numFmtId="0" fontId="3" fillId="0" borderId="42" xfId="21" applyBorder="1" applyAlignment="1">
      <alignment vertical="top"/>
      <protection/>
    </xf>
    <xf numFmtId="0" fontId="18" fillId="0" borderId="42" xfId="21" applyFont="1" applyBorder="1" applyAlignment="1">
      <alignment horizontal="left" vertical="top"/>
      <protection/>
    </xf>
    <xf numFmtId="0" fontId="18" fillId="0" borderId="42" xfId="21" applyFont="1" applyBorder="1" applyAlignment="1">
      <alignment vertical="center"/>
      <protection/>
    </xf>
    <xf numFmtId="0" fontId="3" fillId="0" borderId="42" xfId="21" applyBorder="1" applyAlignment="1">
      <alignment horizontal="right" vertical="center"/>
      <protection/>
    </xf>
    <xf numFmtId="0" fontId="3" fillId="0" borderId="43" xfId="21" applyBorder="1">
      <alignment/>
      <protection/>
    </xf>
    <xf numFmtId="0" fontId="3" fillId="0" borderId="38" xfId="21" applyBorder="1" applyAlignment="1">
      <alignment horizontal="left"/>
      <protection/>
    </xf>
    <xf numFmtId="49" fontId="3" fillId="0" borderId="36" xfId="21" applyNumberFormat="1" applyBorder="1">
      <alignment/>
      <protection/>
    </xf>
    <xf numFmtId="49" fontId="3" fillId="0" borderId="44" xfId="21" applyNumberFormat="1" applyBorder="1" applyAlignment="1">
      <alignment horizontal="left" vertical="center" indent="1"/>
      <protection/>
    </xf>
    <xf numFmtId="0" fontId="3" fillId="0" borderId="45" xfId="21" applyBorder="1" applyAlignment="1">
      <alignment horizontal="left" vertical="center"/>
      <protection/>
    </xf>
    <xf numFmtId="0" fontId="3" fillId="0" borderId="45" xfId="21" applyBorder="1">
      <alignment/>
      <protection/>
    </xf>
    <xf numFmtId="0" fontId="18" fillId="0" borderId="44" xfId="21" applyFont="1" applyBorder="1" applyAlignment="1">
      <alignment horizontal="left" vertical="center" indent="1"/>
      <protection/>
    </xf>
    <xf numFmtId="0" fontId="18" fillId="0" borderId="45" xfId="21" applyFont="1" applyBorder="1" applyAlignment="1">
      <alignment horizontal="left" vertical="center"/>
      <protection/>
    </xf>
    <xf numFmtId="0" fontId="18" fillId="0" borderId="45" xfId="21" applyFont="1" applyBorder="1">
      <alignment/>
      <protection/>
    </xf>
    <xf numFmtId="0" fontId="3" fillId="0" borderId="44" xfId="21" applyBorder="1" applyAlignment="1">
      <alignment horizontal="left" indent="1"/>
      <protection/>
    </xf>
    <xf numFmtId="1" fontId="18" fillId="0" borderId="45" xfId="21" applyNumberFormat="1" applyFont="1" applyBorder="1" applyAlignment="1">
      <alignment horizontal="right" vertical="center"/>
      <protection/>
    </xf>
    <xf numFmtId="0" fontId="3" fillId="0" borderId="45" xfId="21" applyBorder="1" applyAlignment="1">
      <alignment horizontal="left" vertical="center" indent="1"/>
      <protection/>
    </xf>
    <xf numFmtId="0" fontId="18" fillId="0" borderId="45" xfId="21" applyFont="1" applyBorder="1" applyAlignment="1">
      <alignment vertical="center"/>
      <protection/>
    </xf>
    <xf numFmtId="49" fontId="3" fillId="0" borderId="46" xfId="21" applyNumberFormat="1" applyBorder="1" applyAlignment="1">
      <alignment horizontal="left" vertical="center"/>
      <protection/>
    </xf>
    <xf numFmtId="0" fontId="3" fillId="0" borderId="44" xfId="21" applyBorder="1" applyAlignment="1">
      <alignment horizontal="left" vertical="center" indent="1"/>
      <protection/>
    </xf>
    <xf numFmtId="1" fontId="18" fillId="0" borderId="47" xfId="21" applyNumberFormat="1" applyFont="1" applyBorder="1" applyAlignment="1">
      <alignment horizontal="right" vertical="center"/>
      <protection/>
    </xf>
    <xf numFmtId="0" fontId="3" fillId="0" borderId="37" xfId="21" applyBorder="1" applyAlignment="1">
      <alignment horizontal="left" vertical="center" indent="1"/>
      <protection/>
    </xf>
    <xf numFmtId="0" fontId="3" fillId="0" borderId="38" xfId="21" applyBorder="1" applyAlignment="1">
      <alignment horizontal="left" vertical="center"/>
      <protection/>
    </xf>
    <xf numFmtId="1" fontId="18" fillId="0" borderId="48" xfId="21" applyNumberFormat="1" applyFont="1" applyBorder="1" applyAlignment="1">
      <alignment horizontal="right" vertical="center"/>
      <protection/>
    </xf>
    <xf numFmtId="0" fontId="3" fillId="0" borderId="38" xfId="21" applyBorder="1" applyAlignment="1">
      <alignment horizontal="left" vertical="center" indent="1"/>
      <protection/>
    </xf>
    <xf numFmtId="49" fontId="3" fillId="0" borderId="39" xfId="21" applyNumberFormat="1" applyBorder="1" applyAlignment="1">
      <alignment horizontal="left" vertical="center"/>
      <protection/>
    </xf>
    <xf numFmtId="0" fontId="3" fillId="0" borderId="0" xfId="21" applyAlignment="1">
      <alignment horizontal="left" vertical="center"/>
      <protection/>
    </xf>
    <xf numFmtId="1" fontId="3" fillId="0" borderId="0" xfId="21" applyNumberFormat="1" applyAlignment="1">
      <alignment horizontal="left" vertical="center"/>
      <protection/>
    </xf>
    <xf numFmtId="4" fontId="3" fillId="0" borderId="0" xfId="21" applyNumberFormat="1" applyAlignment="1">
      <alignment horizontal="left" vertical="center"/>
      <protection/>
    </xf>
    <xf numFmtId="49" fontId="3" fillId="0" borderId="40" xfId="21" applyNumberFormat="1" applyBorder="1" applyAlignment="1">
      <alignment horizontal="left" vertical="center"/>
      <protection/>
    </xf>
    <xf numFmtId="0" fontId="5" fillId="28" borderId="49" xfId="21" applyFont="1" applyFill="1" applyBorder="1" applyAlignment="1">
      <alignment horizontal="left" vertical="center" indent="1"/>
      <protection/>
    </xf>
    <xf numFmtId="0" fontId="18" fillId="28" borderId="50" xfId="21" applyFont="1" applyFill="1" applyBorder="1" applyAlignment="1">
      <alignment horizontal="left" vertical="center"/>
      <protection/>
    </xf>
    <xf numFmtId="0" fontId="3" fillId="28" borderId="50" xfId="21" applyFill="1" applyBorder="1" applyAlignment="1">
      <alignment horizontal="left" vertical="center"/>
      <protection/>
    </xf>
    <xf numFmtId="4" fontId="5" fillId="28" borderId="50" xfId="21" applyNumberFormat="1" applyFont="1" applyFill="1" applyBorder="1" applyAlignment="1">
      <alignment horizontal="left" vertical="center"/>
      <protection/>
    </xf>
    <xf numFmtId="49" fontId="3" fillId="28" borderId="51" xfId="21" applyNumberFormat="1" applyFill="1" applyBorder="1" applyAlignment="1">
      <alignment horizontal="left" vertical="center"/>
      <protection/>
    </xf>
    <xf numFmtId="0" fontId="3" fillId="28" borderId="50" xfId="21" applyFill="1" applyBorder="1">
      <alignment/>
      <protection/>
    </xf>
    <xf numFmtId="49" fontId="18" fillId="28" borderId="51" xfId="21" applyNumberFormat="1" applyFont="1" applyFill="1" applyBorder="1" applyAlignment="1">
      <alignment horizontal="left" vertical="center"/>
      <protection/>
    </xf>
    <xf numFmtId="0" fontId="3" fillId="0" borderId="40" xfId="21" applyBorder="1" applyAlignment="1">
      <alignment horizontal="right"/>
      <protection/>
    </xf>
    <xf numFmtId="0" fontId="3" fillId="0" borderId="36" xfId="21" applyBorder="1" applyAlignment="1">
      <alignment horizontal="right"/>
      <protection/>
    </xf>
    <xf numFmtId="0" fontId="3" fillId="0" borderId="0" xfId="21" applyAlignment="1">
      <alignment horizontal="center" vertical="center"/>
      <protection/>
    </xf>
    <xf numFmtId="0" fontId="18" fillId="0" borderId="38" xfId="21" applyFont="1" applyBorder="1" applyAlignment="1">
      <alignment vertical="top"/>
      <protection/>
    </xf>
    <xf numFmtId="14" fontId="18" fillId="0" borderId="38" xfId="21" applyNumberFormat="1" applyFont="1" applyBorder="1" applyAlignment="1">
      <alignment horizontal="center" vertical="top"/>
      <protection/>
    </xf>
    <xf numFmtId="0" fontId="18" fillId="0" borderId="36" xfId="21" applyFont="1" applyBorder="1">
      <alignment/>
      <protection/>
    </xf>
    <xf numFmtId="0" fontId="18" fillId="0" borderId="0" xfId="21" applyFont="1">
      <alignment/>
      <protection/>
    </xf>
    <xf numFmtId="0" fontId="18" fillId="0" borderId="38" xfId="21" applyFont="1" applyBorder="1">
      <alignment/>
      <protection/>
    </xf>
    <xf numFmtId="0" fontId="18" fillId="0" borderId="40" xfId="21" applyFont="1" applyBorder="1" applyAlignment="1">
      <alignment horizontal="right"/>
      <protection/>
    </xf>
    <xf numFmtId="0" fontId="3" fillId="0" borderId="0" xfId="21" applyAlignment="1">
      <alignment horizontal="center"/>
      <protection/>
    </xf>
    <xf numFmtId="0" fontId="3" fillId="0" borderId="52" xfId="21" applyBorder="1">
      <alignment/>
      <protection/>
    </xf>
    <xf numFmtId="0" fontId="3" fillId="0" borderId="53" xfId="21" applyBorder="1">
      <alignment/>
      <protection/>
    </xf>
    <xf numFmtId="0" fontId="3" fillId="0" borderId="54" xfId="21" applyBorder="1" applyAlignment="1">
      <alignment horizontal="right"/>
      <protection/>
    </xf>
    <xf numFmtId="0" fontId="5" fillId="0" borderId="0" xfId="21" applyFont="1" applyAlignment="1">
      <alignment horizontal="left"/>
      <protection/>
    </xf>
    <xf numFmtId="0" fontId="14" fillId="0" borderId="0" xfId="21" applyFont="1" applyAlignment="1">
      <alignment horizontal="center"/>
      <protection/>
    </xf>
    <xf numFmtId="0" fontId="14" fillId="0" borderId="0" xfId="21" applyFont="1" applyAlignment="1">
      <alignment horizontal="center" shrinkToFit="1"/>
      <protection/>
    </xf>
    <xf numFmtId="3" fontId="3" fillId="0" borderId="55" xfId="21" applyNumberFormat="1" applyBorder="1">
      <alignment/>
      <protection/>
    </xf>
    <xf numFmtId="3" fontId="23" fillId="28" borderId="56" xfId="21" applyNumberFormat="1" applyFont="1" applyFill="1" applyBorder="1" applyAlignment="1">
      <alignment vertical="center"/>
      <protection/>
    </xf>
    <xf numFmtId="3" fontId="23" fillId="28" borderId="42" xfId="21" applyNumberFormat="1" applyFont="1" applyFill="1" applyBorder="1" applyAlignment="1">
      <alignment vertical="center"/>
      <protection/>
    </xf>
    <xf numFmtId="3" fontId="23" fillId="28" borderId="42" xfId="21" applyNumberFormat="1" applyFont="1" applyFill="1" applyBorder="1" applyAlignment="1">
      <alignment vertical="center" wrapText="1"/>
      <protection/>
    </xf>
    <xf numFmtId="3" fontId="40"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protection/>
    </xf>
    <xf numFmtId="3" fontId="3" fillId="0" borderId="47" xfId="21" applyNumberFormat="1" applyBorder="1">
      <alignment/>
      <protection/>
    </xf>
    <xf numFmtId="3" fontId="23" fillId="0" borderId="58" xfId="21" applyNumberFormat="1" applyFont="1" applyBorder="1" applyAlignment="1">
      <alignment horizontal="right" wrapText="1" shrinkToFit="1"/>
      <protection/>
    </xf>
    <xf numFmtId="3" fontId="23" fillId="0" borderId="58" xfId="21" applyNumberFormat="1" applyFont="1" applyBorder="1" applyAlignment="1">
      <alignment horizontal="right" shrinkToFit="1"/>
      <protection/>
    </xf>
    <xf numFmtId="3" fontId="3" fillId="0" borderId="58" xfId="21" applyNumberFormat="1" applyBorder="1" applyAlignment="1">
      <alignment shrinkToFit="1"/>
      <protection/>
    </xf>
    <xf numFmtId="3" fontId="3" fillId="0" borderId="58" xfId="21" applyNumberFormat="1" applyBorder="1">
      <alignment/>
      <protection/>
    </xf>
    <xf numFmtId="3" fontId="3" fillId="25" borderId="59" xfId="21" applyNumberFormat="1" applyFill="1" applyBorder="1" applyAlignment="1">
      <alignment wrapText="1" shrinkToFit="1"/>
      <protection/>
    </xf>
    <xf numFmtId="3" fontId="3" fillId="25" borderId="59" xfId="21" applyNumberFormat="1" applyFill="1" applyBorder="1" applyAlignment="1">
      <alignment shrinkToFit="1"/>
      <protection/>
    </xf>
    <xf numFmtId="3" fontId="3" fillId="25" borderId="59" xfId="21" applyNumberFormat="1" applyFill="1" applyBorder="1">
      <alignment/>
      <protection/>
    </xf>
    <xf numFmtId="0" fontId="5" fillId="0" borderId="0" xfId="21" applyFont="1">
      <alignment/>
      <protection/>
    </xf>
    <xf numFmtId="0" fontId="41" fillId="0" borderId="55" xfId="21" applyFont="1" applyBorder="1" applyAlignment="1">
      <alignment horizontal="center" vertical="center" wrapText="1"/>
      <protection/>
    </xf>
    <xf numFmtId="0" fontId="41" fillId="28" borderId="56" xfId="21" applyFont="1" applyFill="1" applyBorder="1" applyAlignment="1">
      <alignment horizontal="center" vertical="center" wrapText="1"/>
      <protection/>
    </xf>
    <xf numFmtId="0" fontId="41" fillId="28" borderId="42" xfId="21" applyFont="1" applyFill="1" applyBorder="1" applyAlignment="1">
      <alignment horizontal="center" vertical="center" wrapText="1"/>
      <protection/>
    </xf>
    <xf numFmtId="0" fontId="41" fillId="28" borderId="57" xfId="21" applyFont="1" applyFill="1" applyBorder="1" applyAlignment="1">
      <alignment horizontal="center" vertical="center" wrapText="1"/>
      <protection/>
    </xf>
    <xf numFmtId="0" fontId="23" fillId="0" borderId="55" xfId="21" applyFont="1" applyBorder="1" applyAlignment="1">
      <alignment vertical="center"/>
      <protection/>
    </xf>
    <xf numFmtId="49" fontId="23" fillId="0" borderId="56" xfId="21" applyNumberFormat="1" applyFont="1" applyBorder="1" applyAlignment="1">
      <alignment vertical="center"/>
      <protection/>
    </xf>
    <xf numFmtId="4" fontId="23" fillId="0" borderId="57" xfId="21" applyNumberFormat="1" applyFont="1" applyBorder="1" applyAlignment="1">
      <alignment horizontal="center" vertical="center"/>
      <protection/>
    </xf>
    <xf numFmtId="4" fontId="23" fillId="0" borderId="57" xfId="21" applyNumberFormat="1" applyFont="1" applyBorder="1" applyAlignment="1">
      <alignment vertical="center"/>
      <protection/>
    </xf>
    <xf numFmtId="49" fontId="23" fillId="0" borderId="55" xfId="21" applyNumberFormat="1" applyFont="1" applyBorder="1" applyAlignment="1">
      <alignment vertical="center"/>
      <protection/>
    </xf>
    <xf numFmtId="4" fontId="23" fillId="0" borderId="60" xfId="21" applyNumberFormat="1" applyFont="1" applyBorder="1" applyAlignment="1">
      <alignment horizontal="center" vertical="center"/>
      <protection/>
    </xf>
    <xf numFmtId="4" fontId="23" fillId="0" borderId="60" xfId="21" applyNumberFormat="1" applyFont="1" applyBorder="1" applyAlignment="1">
      <alignment vertical="center"/>
      <protection/>
    </xf>
    <xf numFmtId="49" fontId="23" fillId="0" borderId="48" xfId="21" applyNumberFormat="1" applyFont="1" applyBorder="1" applyAlignment="1">
      <alignment vertical="center"/>
      <protection/>
    </xf>
    <xf numFmtId="4" fontId="23" fillId="0" borderId="59" xfId="21" applyNumberFormat="1" applyFont="1" applyBorder="1" applyAlignment="1">
      <alignment horizontal="center" vertical="center"/>
      <protection/>
    </xf>
    <xf numFmtId="4" fontId="23" fillId="0" borderId="59" xfId="21" applyNumberFormat="1" applyFont="1" applyBorder="1" applyAlignment="1">
      <alignment vertical="center"/>
      <protection/>
    </xf>
    <xf numFmtId="0" fontId="23" fillId="0" borderId="55" xfId="21" applyFont="1" applyBorder="1">
      <alignment/>
      <protection/>
    </xf>
    <xf numFmtId="0" fontId="23" fillId="25" borderId="48" xfId="21" applyFont="1" applyFill="1" applyBorder="1">
      <alignment/>
      <protection/>
    </xf>
    <xf numFmtId="0" fontId="23" fillId="25" borderId="38" xfId="21" applyFont="1" applyFill="1" applyBorder="1">
      <alignment/>
      <protection/>
    </xf>
    <xf numFmtId="4" fontId="23" fillId="25" borderId="59" xfId="21" applyNumberFormat="1" applyFont="1" applyFill="1" applyBorder="1" applyAlignment="1">
      <alignment horizontal="center"/>
      <protection/>
    </xf>
    <xf numFmtId="4" fontId="23" fillId="25" borderId="59" xfId="21" applyNumberFormat="1" applyFont="1" applyFill="1" applyBorder="1">
      <alignment/>
      <protection/>
    </xf>
    <xf numFmtId="4" fontId="3" fillId="0" borderId="0" xfId="21" applyNumberFormat="1">
      <alignment/>
      <protection/>
    </xf>
    <xf numFmtId="0" fontId="3" fillId="0" borderId="58" xfId="21" applyBorder="1" applyAlignment="1">
      <alignment vertical="center"/>
      <protection/>
    </xf>
    <xf numFmtId="49" fontId="3" fillId="0" borderId="45" xfId="21" applyNumberFormat="1" applyBorder="1" applyAlignment="1">
      <alignment vertical="center"/>
      <protection/>
    </xf>
    <xf numFmtId="0" fontId="3" fillId="28" borderId="58" xfId="21" applyFill="1" applyBorder="1">
      <alignment/>
      <protection/>
    </xf>
    <xf numFmtId="49" fontId="3" fillId="28" borderId="45" xfId="21" applyNumberFormat="1" applyFill="1" applyBorder="1">
      <alignment/>
      <protection/>
    </xf>
    <xf numFmtId="0" fontId="3" fillId="28" borderId="45" xfId="21" applyFill="1" applyBorder="1">
      <alignment/>
      <protection/>
    </xf>
    <xf numFmtId="0" fontId="3" fillId="28" borderId="61" xfId="21" applyFill="1" applyBorder="1">
      <alignment/>
      <protection/>
    </xf>
    <xf numFmtId="0" fontId="3" fillId="28" borderId="57" xfId="21" applyFill="1" applyBorder="1">
      <alignment/>
      <protection/>
    </xf>
    <xf numFmtId="49" fontId="3" fillId="28" borderId="57" xfId="21" applyNumberFormat="1" applyFill="1" applyBorder="1">
      <alignment/>
      <protection/>
    </xf>
    <xf numFmtId="0" fontId="3" fillId="28" borderId="56" xfId="21" applyFill="1" applyBorder="1">
      <alignment/>
      <protection/>
    </xf>
    <xf numFmtId="0" fontId="3" fillId="28" borderId="57" xfId="21" applyFill="1" applyBorder="1" applyAlignment="1">
      <alignment wrapText="1"/>
      <protection/>
    </xf>
    <xf numFmtId="0" fontId="3" fillId="28" borderId="47" xfId="21" applyFill="1" applyBorder="1" applyAlignment="1">
      <alignment vertical="top"/>
      <protection/>
    </xf>
    <xf numFmtId="49" fontId="3" fillId="28" borderId="47" xfId="21" applyNumberFormat="1" applyFill="1" applyBorder="1" applyAlignment="1">
      <alignment vertical="top"/>
      <protection/>
    </xf>
    <xf numFmtId="49" fontId="3" fillId="28" borderId="58" xfId="21" applyNumberFormat="1" applyFill="1" applyBorder="1" applyAlignment="1">
      <alignment vertical="top"/>
      <protection/>
    </xf>
    <xf numFmtId="0" fontId="3" fillId="28" borderId="58" xfId="21" applyFill="1" applyBorder="1" applyAlignment="1">
      <alignment vertical="top"/>
      <protection/>
    </xf>
    <xf numFmtId="166" fontId="3" fillId="28" borderId="58" xfId="21" applyNumberFormat="1" applyFill="1" applyBorder="1" applyAlignment="1">
      <alignment vertical="top"/>
      <protection/>
    </xf>
    <xf numFmtId="4" fontId="3" fillId="28" borderId="58" xfId="21" applyNumberFormat="1" applyFill="1" applyBorder="1" applyAlignment="1">
      <alignment vertical="top"/>
      <protection/>
    </xf>
    <xf numFmtId="0" fontId="0" fillId="0" borderId="55" xfId="21" applyFont="1" applyBorder="1" applyAlignment="1">
      <alignment vertical="top"/>
      <protection/>
    </xf>
    <xf numFmtId="0" fontId="0" fillId="0" borderId="60" xfId="21" applyFont="1" applyBorder="1" applyAlignment="1">
      <alignment horizontal="left" vertical="top" wrapText="1"/>
      <protection/>
    </xf>
    <xf numFmtId="0" fontId="0" fillId="0" borderId="60" xfId="21" applyFont="1" applyBorder="1" applyAlignment="1">
      <alignment vertical="top" shrinkToFit="1"/>
      <protection/>
    </xf>
    <xf numFmtId="166" fontId="0" fillId="0" borderId="60" xfId="21" applyNumberFormat="1" applyFont="1" applyBorder="1" applyAlignment="1">
      <alignment vertical="top" shrinkToFit="1"/>
      <protection/>
    </xf>
    <xf numFmtId="4" fontId="0" fillId="29" borderId="60" xfId="21" applyNumberFormat="1" applyFont="1" applyFill="1" applyBorder="1" applyAlignment="1" applyProtection="1">
      <alignment vertical="top" shrinkToFit="1"/>
      <protection locked="0"/>
    </xf>
    <xf numFmtId="4" fontId="0" fillId="0" borderId="60" xfId="21" applyNumberFormat="1" applyFont="1" applyBorder="1" applyAlignment="1">
      <alignment vertical="top" shrinkToFit="1"/>
      <protection/>
    </xf>
    <xf numFmtId="0" fontId="0" fillId="0" borderId="55" xfId="21" applyFont="1" applyBorder="1" applyAlignment="1">
      <alignment vertical="top" shrinkToFit="1"/>
      <protection/>
    </xf>
    <xf numFmtId="0" fontId="0" fillId="0" borderId="0" xfId="21" applyFont="1">
      <alignment/>
      <protection/>
    </xf>
    <xf numFmtId="0" fontId="3" fillId="28" borderId="48" xfId="21" applyFill="1" applyBorder="1" applyAlignment="1">
      <alignment vertical="top"/>
      <protection/>
    </xf>
    <xf numFmtId="0" fontId="3" fillId="28" borderId="59" xfId="21" applyFill="1" applyBorder="1" applyAlignment="1">
      <alignment horizontal="left" vertical="top" wrapText="1"/>
      <protection/>
    </xf>
    <xf numFmtId="0" fontId="3" fillId="28" borderId="59" xfId="21" applyFill="1" applyBorder="1" applyAlignment="1">
      <alignment vertical="top" shrinkToFit="1"/>
      <protection/>
    </xf>
    <xf numFmtId="166" fontId="3" fillId="28" borderId="59" xfId="21" applyNumberFormat="1" applyFill="1" applyBorder="1" applyAlignment="1">
      <alignment vertical="top" shrinkToFit="1"/>
      <protection/>
    </xf>
    <xf numFmtId="4" fontId="3" fillId="28" borderId="59" xfId="21" applyNumberFormat="1" applyFill="1" applyBorder="1" applyAlignment="1">
      <alignment vertical="top" shrinkToFit="1"/>
      <protection/>
    </xf>
    <xf numFmtId="0" fontId="3" fillId="28" borderId="48" xfId="21" applyFill="1" applyBorder="1" applyAlignment="1">
      <alignment vertical="top" shrinkToFit="1"/>
      <protection/>
    </xf>
    <xf numFmtId="49" fontId="44" fillId="0" borderId="0" xfId="21" applyNumberFormat="1" applyFont="1" applyAlignment="1">
      <alignment wrapText="1"/>
      <protection/>
    </xf>
    <xf numFmtId="0" fontId="0" fillId="0" borderId="48" xfId="21" applyFont="1" applyBorder="1" applyAlignment="1">
      <alignment vertical="top"/>
      <protection/>
    </xf>
    <xf numFmtId="0" fontId="0" fillId="0" borderId="59" xfId="21" applyFont="1" applyBorder="1" applyAlignment="1">
      <alignment horizontal="left" vertical="top" wrapText="1"/>
      <protection/>
    </xf>
    <xf numFmtId="0" fontId="0" fillId="0" borderId="59" xfId="21" applyFont="1" applyBorder="1" applyAlignment="1">
      <alignment vertical="top" shrinkToFit="1"/>
      <protection/>
    </xf>
    <xf numFmtId="166" fontId="0" fillId="0" borderId="59" xfId="21" applyNumberFormat="1" applyFont="1" applyBorder="1" applyAlignment="1">
      <alignment vertical="top" shrinkToFit="1"/>
      <protection/>
    </xf>
    <xf numFmtId="4" fontId="0" fillId="29" borderId="59" xfId="21" applyNumberFormat="1" applyFont="1" applyFill="1" applyBorder="1" applyAlignment="1" applyProtection="1">
      <alignment vertical="top" shrinkToFit="1"/>
      <protection locked="0"/>
    </xf>
    <xf numFmtId="4" fontId="0" fillId="0" borderId="59" xfId="21" applyNumberFormat="1" applyFont="1" applyBorder="1" applyAlignment="1">
      <alignment vertical="top" shrinkToFit="1"/>
      <protection/>
    </xf>
    <xf numFmtId="0" fontId="0" fillId="0" borderId="48" xfId="21" applyFont="1" applyBorder="1" applyAlignment="1">
      <alignment vertical="top" shrinkToFit="1"/>
      <protection/>
    </xf>
    <xf numFmtId="0" fontId="3" fillId="0" borderId="0" xfId="21" applyAlignment="1">
      <alignment vertical="top"/>
      <protection/>
    </xf>
    <xf numFmtId="49" fontId="3" fillId="0" borderId="0" xfId="21" applyNumberFormat="1" applyAlignment="1">
      <alignment vertical="top"/>
      <protection/>
    </xf>
    <xf numFmtId="49" fontId="3" fillId="0" borderId="0" xfId="21" applyNumberFormat="1" applyAlignment="1">
      <alignment horizontal="left" vertical="top" wrapText="1"/>
      <protection/>
    </xf>
    <xf numFmtId="0" fontId="18" fillId="28" borderId="47" xfId="21" applyFont="1" applyFill="1" applyBorder="1" applyAlignment="1">
      <alignment vertical="top"/>
      <protection/>
    </xf>
    <xf numFmtId="49" fontId="18" fillId="28" borderId="45" xfId="21" applyNumberFormat="1" applyFont="1" applyFill="1" applyBorder="1" applyAlignment="1">
      <alignment vertical="top"/>
      <protection/>
    </xf>
    <xf numFmtId="49" fontId="18" fillId="28" borderId="45" xfId="21" applyNumberFormat="1" applyFont="1" applyFill="1" applyBorder="1" applyAlignment="1">
      <alignment horizontal="left" vertical="top" wrapText="1"/>
      <protection/>
    </xf>
    <xf numFmtId="0" fontId="18" fillId="28" borderId="45" xfId="21" applyFont="1" applyFill="1" applyBorder="1" applyAlignment="1">
      <alignment vertical="top"/>
      <protection/>
    </xf>
    <xf numFmtId="4" fontId="18" fillId="28" borderId="61" xfId="21" applyNumberFormat="1" applyFont="1" applyFill="1" applyBorder="1" applyAlignment="1">
      <alignment vertical="top"/>
      <protection/>
    </xf>
    <xf numFmtId="49" fontId="3" fillId="0" borderId="0" xfId="21" applyNumberFormat="1">
      <alignment/>
      <protection/>
    </xf>
    <xf numFmtId="49" fontId="3" fillId="0" borderId="0" xfId="21" applyNumberFormat="1" applyAlignment="1">
      <alignment horizontal="left" wrapText="1"/>
      <protection/>
    </xf>
    <xf numFmtId="0" fontId="45" fillId="0" borderId="0" xfId="0" applyFont="1"/>
    <xf numFmtId="2" fontId="45" fillId="0" borderId="0" xfId="0" applyNumberFormat="1" applyFont="1"/>
    <xf numFmtId="2" fontId="0" fillId="0" borderId="0" xfId="0" applyNumberFormat="1"/>
    <xf numFmtId="0" fontId="3" fillId="0" borderId="0" xfId="22">
      <alignment/>
      <protection/>
    </xf>
    <xf numFmtId="0" fontId="46" fillId="0" borderId="0" xfId="0" applyFont="1"/>
    <xf numFmtId="0" fontId="47" fillId="30" borderId="62" xfId="0" applyFont="1" applyFill="1" applyBorder="1" applyAlignment="1">
      <alignment horizontal="center" vertical="center" wrapText="1"/>
    </xf>
    <xf numFmtId="0" fontId="45" fillId="30" borderId="63" xfId="0" applyFont="1" applyFill="1" applyBorder="1" applyAlignment="1">
      <alignment horizontal="center" vertical="center" wrapText="1"/>
    </xf>
    <xf numFmtId="0" fontId="46" fillId="30" borderId="0" xfId="0" applyFont="1" applyFill="1"/>
    <xf numFmtId="2" fontId="45" fillId="30" borderId="63" xfId="0" applyNumberFormat="1" applyFont="1" applyFill="1" applyBorder="1" applyAlignment="1">
      <alignment horizontal="center" vertical="center" wrapText="1"/>
    </xf>
    <xf numFmtId="2" fontId="46" fillId="0" borderId="0" xfId="0" applyNumberFormat="1" applyFont="1"/>
    <xf numFmtId="49" fontId="46" fillId="0" borderId="0" xfId="0" applyNumberFormat="1" applyFont="1" applyAlignment="1">
      <alignment horizontal="left" vertical="top" wrapText="1"/>
    </xf>
    <xf numFmtId="49" fontId="45" fillId="31" borderId="0" xfId="0" applyNumberFormat="1" applyFont="1" applyFill="1"/>
    <xf numFmtId="49" fontId="46" fillId="31" borderId="0" xfId="0" applyNumberFormat="1" applyFont="1" applyFill="1" applyAlignment="1">
      <alignment vertical="top"/>
    </xf>
    <xf numFmtId="49" fontId="46" fillId="31" borderId="0" xfId="0" applyNumberFormat="1" applyFont="1" applyFill="1" applyAlignment="1">
      <alignment horizontal="left" vertical="top" wrapText="1"/>
    </xf>
    <xf numFmtId="0" fontId="46" fillId="31" borderId="0" xfId="0" applyFont="1" applyFill="1"/>
    <xf numFmtId="0" fontId="45" fillId="31" borderId="0" xfId="0" applyFont="1" applyFill="1"/>
    <xf numFmtId="2" fontId="45" fillId="31" borderId="0" xfId="0" applyNumberFormat="1" applyFont="1" applyFill="1"/>
    <xf numFmtId="2" fontId="46" fillId="31" borderId="0" xfId="0" applyNumberFormat="1" applyFont="1" applyFill="1"/>
    <xf numFmtId="49" fontId="45" fillId="0" borderId="0" xfId="0" applyNumberFormat="1" applyFont="1" applyAlignment="1">
      <alignment vertical="top"/>
    </xf>
    <xf numFmtId="49" fontId="45" fillId="0" borderId="0" xfId="0" applyNumberFormat="1" applyFont="1" applyAlignment="1">
      <alignment horizontal="left" vertical="top" wrapText="1"/>
    </xf>
    <xf numFmtId="0" fontId="45" fillId="0" borderId="0" xfId="0" applyFont="1" applyAlignment="1">
      <alignment horizontal="center" vertical="top" shrinkToFit="1"/>
    </xf>
    <xf numFmtId="49" fontId="48" fillId="0" borderId="0" xfId="0" applyNumberFormat="1" applyFont="1" applyAlignment="1">
      <alignment horizontal="left" vertical="top" wrapText="1"/>
    </xf>
    <xf numFmtId="0" fontId="48" fillId="0" borderId="0" xfId="0" applyFont="1" applyAlignment="1">
      <alignment horizontal="center" vertical="top" shrinkToFit="1"/>
    </xf>
    <xf numFmtId="0" fontId="48" fillId="0" borderId="0" xfId="0" applyFont="1"/>
    <xf numFmtId="2" fontId="49" fillId="32" borderId="0" xfId="0" applyNumberFormat="1" applyFont="1" applyFill="1"/>
    <xf numFmtId="2" fontId="49" fillId="0" borderId="0" xfId="0" applyNumberFormat="1" applyFont="1"/>
    <xf numFmtId="49" fontId="45" fillId="0" borderId="0" xfId="0" applyNumberFormat="1" applyFont="1"/>
    <xf numFmtId="2" fontId="45" fillId="0" borderId="0" xfId="0" applyNumberFormat="1" applyFont="1" applyAlignment="1">
      <alignment vertical="top"/>
    </xf>
    <xf numFmtId="38" fontId="48" fillId="0" borderId="0" xfId="0" applyNumberFormat="1" applyFont="1"/>
    <xf numFmtId="2" fontId="45" fillId="0" borderId="0" xfId="0" applyNumberFormat="1" applyFont="1" applyAlignment="1" applyProtection="1">
      <alignment vertical="top" shrinkToFit="1"/>
      <protection locked="0"/>
    </xf>
    <xf numFmtId="166" fontId="48" fillId="0" borderId="0" xfId="0" applyNumberFormat="1" applyFont="1" applyAlignment="1">
      <alignment horizontal="left" vertical="top" wrapText="1"/>
    </xf>
    <xf numFmtId="166" fontId="48" fillId="0" borderId="0" xfId="0" applyNumberFormat="1" applyFont="1" applyAlignment="1">
      <alignment horizontal="center" vertical="top" wrapText="1" shrinkToFit="1"/>
    </xf>
    <xf numFmtId="38" fontId="45" fillId="0" borderId="0" xfId="0" applyNumberFormat="1" applyFont="1"/>
    <xf numFmtId="49" fontId="46" fillId="31" borderId="0" xfId="0" applyNumberFormat="1" applyFont="1" applyFill="1"/>
    <xf numFmtId="49" fontId="45" fillId="0" borderId="0" xfId="0" applyNumberFormat="1" applyFont="1" applyAlignment="1">
      <alignment horizontal="left" wrapText="1"/>
    </xf>
    <xf numFmtId="0" fontId="45" fillId="0" borderId="0" xfId="0" applyFont="1" applyAlignment="1">
      <alignment wrapText="1"/>
    </xf>
    <xf numFmtId="2" fontId="45" fillId="32" borderId="0" xfId="0" applyNumberFormat="1" applyFont="1" applyFill="1"/>
    <xf numFmtId="49" fontId="45" fillId="0" borderId="0" xfId="0" applyNumberFormat="1" applyFont="1" applyAlignment="1">
      <alignment horizontal="left"/>
    </xf>
    <xf numFmtId="49" fontId="45" fillId="0" borderId="0" xfId="0" applyNumberFormat="1" applyFont="1" applyAlignment="1">
      <alignment wrapText="1"/>
    </xf>
    <xf numFmtId="49" fontId="50" fillId="0" borderId="0" xfId="0" applyNumberFormat="1" applyFont="1" applyAlignment="1">
      <alignment wrapText="1"/>
    </xf>
    <xf numFmtId="49" fontId="46" fillId="31" borderId="0" xfId="0" applyNumberFormat="1" applyFont="1" applyFill="1" applyAlignment="1">
      <alignment horizontal="left"/>
    </xf>
    <xf numFmtId="0" fontId="18" fillId="0" borderId="0" xfId="22" applyFont="1">
      <alignment/>
      <protection/>
    </xf>
    <xf numFmtId="38" fontId="18" fillId="0" borderId="0" xfId="22" applyNumberFormat="1" applyFont="1">
      <alignment/>
      <protection/>
    </xf>
    <xf numFmtId="49" fontId="46" fillId="0" borderId="0" xfId="0" applyNumberFormat="1" applyFont="1"/>
    <xf numFmtId="49" fontId="46" fillId="0" borderId="0" xfId="0" applyNumberFormat="1" applyFont="1" applyAlignment="1">
      <alignment horizontal="left"/>
    </xf>
    <xf numFmtId="0" fontId="46" fillId="0" borderId="0" xfId="0" applyFont="1" applyAlignment="1">
      <alignment wrapText="1"/>
    </xf>
    <xf numFmtId="0" fontId="46" fillId="31" borderId="0" xfId="0" applyFont="1" applyFill="1" applyAlignment="1">
      <alignment wrapText="1"/>
    </xf>
    <xf numFmtId="2" fontId="46" fillId="31" borderId="0" xfId="0" applyNumberFormat="1" applyFont="1" applyFill="1"/>
    <xf numFmtId="0" fontId="50" fillId="0" borderId="0" xfId="0" applyFont="1"/>
    <xf numFmtId="2" fontId="50" fillId="0" borderId="0" xfId="0" applyNumberFormat="1" applyFont="1"/>
    <xf numFmtId="49" fontId="50" fillId="0" borderId="0" xfId="0" applyNumberFormat="1" applyFont="1"/>
    <xf numFmtId="49" fontId="50" fillId="0" borderId="0" xfId="0" applyNumberFormat="1" applyFont="1" applyAlignment="1">
      <alignment horizontal="left" wrapText="1"/>
    </xf>
    <xf numFmtId="0" fontId="50" fillId="0" borderId="0" xfId="0" applyFont="1" applyAlignment="1">
      <alignment wrapText="1"/>
    </xf>
    <xf numFmtId="49" fontId="50" fillId="0" borderId="0" xfId="0" applyNumberFormat="1" applyFont="1" applyAlignment="1">
      <alignment horizontal="left"/>
    </xf>
    <xf numFmtId="1" fontId="51" fillId="0" borderId="0" xfId="22" applyNumberFormat="1" applyFont="1">
      <alignment/>
      <protection/>
    </xf>
    <xf numFmtId="2" fontId="3" fillId="0" borderId="0" xfId="22" applyNumberFormat="1">
      <alignment/>
      <protection/>
    </xf>
    <xf numFmtId="1" fontId="26" fillId="0" borderId="0" xfId="22" applyNumberFormat="1" applyFont="1">
      <alignment/>
      <protection/>
    </xf>
    <xf numFmtId="1" fontId="52" fillId="0" borderId="0" xfId="22" applyNumberFormat="1" applyFont="1">
      <alignment/>
      <protection/>
    </xf>
    <xf numFmtId="49" fontId="117" fillId="0" borderId="0" xfId="688" applyNumberFormat="1" applyFont="1">
      <alignment/>
      <protection/>
    </xf>
    <xf numFmtId="0" fontId="118" fillId="0" borderId="0" xfId="688" applyFont="1">
      <alignment/>
      <protection/>
    </xf>
    <xf numFmtId="0" fontId="119" fillId="0" borderId="0" xfId="688" applyFont="1" applyAlignment="1">
      <alignment horizontal="center"/>
      <protection/>
    </xf>
    <xf numFmtId="0" fontId="120" fillId="0" borderId="0" xfId="688" applyFont="1">
      <alignment/>
      <protection/>
    </xf>
    <xf numFmtId="174" fontId="100" fillId="0" borderId="0" xfId="688" applyNumberFormat="1">
      <alignment/>
      <protection/>
    </xf>
    <xf numFmtId="174" fontId="100" fillId="0" borderId="0" xfId="688" applyNumberFormat="1" applyAlignment="1">
      <alignment horizontal="center"/>
      <protection/>
    </xf>
    <xf numFmtId="179" fontId="100" fillId="0" borderId="0" xfId="688" applyNumberFormat="1" applyAlignment="1">
      <alignment horizontal="right"/>
      <protection/>
    </xf>
    <xf numFmtId="180" fontId="121" fillId="0" borderId="0" xfId="688" applyNumberFormat="1" applyFont="1">
      <alignment/>
      <protection/>
    </xf>
    <xf numFmtId="181" fontId="121" fillId="0" borderId="0" xfId="688" applyNumberFormat="1" applyFont="1">
      <alignment/>
      <protection/>
    </xf>
    <xf numFmtId="0" fontId="100" fillId="0" borderId="0" xfId="688">
      <alignment/>
      <protection/>
    </xf>
    <xf numFmtId="49" fontId="117" fillId="0" borderId="0" xfId="688" applyNumberFormat="1" applyFont="1" applyAlignment="1">
      <alignment vertical="center"/>
      <protection/>
    </xf>
    <xf numFmtId="182" fontId="122" fillId="0" borderId="0" xfId="688" applyNumberFormat="1" applyFont="1" applyAlignment="1">
      <alignment vertical="center"/>
      <protection/>
    </xf>
    <xf numFmtId="0" fontId="123" fillId="0" borderId="0" xfId="688" applyFont="1" applyAlignment="1">
      <alignment vertical="center"/>
      <protection/>
    </xf>
    <xf numFmtId="174" fontId="117" fillId="0" borderId="0" xfId="688" applyNumberFormat="1" applyFont="1" applyAlignment="1">
      <alignment vertical="center"/>
      <protection/>
    </xf>
    <xf numFmtId="0" fontId="117" fillId="0" borderId="0" xfId="688" applyFont="1" applyAlignment="1">
      <alignment vertical="center"/>
      <protection/>
    </xf>
    <xf numFmtId="179" fontId="100" fillId="0" borderId="0" xfId="688" applyNumberFormat="1" applyAlignment="1">
      <alignment horizontal="center"/>
      <protection/>
    </xf>
    <xf numFmtId="182" fontId="124" fillId="0" borderId="0" xfId="688" applyNumberFormat="1" applyFont="1" applyAlignment="1">
      <alignment vertical="center"/>
      <protection/>
    </xf>
    <xf numFmtId="49" fontId="125" fillId="0" borderId="0" xfId="688" applyNumberFormat="1" applyFont="1" applyAlignment="1">
      <alignment horizontal="center" wrapText="1"/>
      <protection/>
    </xf>
    <xf numFmtId="49" fontId="125" fillId="0" borderId="0" xfId="688" applyNumberFormat="1" applyFont="1" applyAlignment="1">
      <alignment wrapText="1"/>
      <protection/>
    </xf>
    <xf numFmtId="49" fontId="125" fillId="0" borderId="0" xfId="688" applyNumberFormat="1" applyFont="1" applyAlignment="1">
      <alignment horizontal="right" wrapText="1"/>
      <protection/>
    </xf>
    <xf numFmtId="49" fontId="127" fillId="0" borderId="64" xfId="688" applyNumberFormat="1" applyFont="1" applyBorder="1" applyAlignment="1">
      <alignment vertical="center" wrapText="1"/>
      <protection/>
    </xf>
    <xf numFmtId="49" fontId="127" fillId="0" borderId="64" xfId="688" applyNumberFormat="1" applyFont="1" applyBorder="1" applyAlignment="1">
      <alignment horizontal="center" vertical="center" wrapText="1"/>
      <protection/>
    </xf>
    <xf numFmtId="49" fontId="127" fillId="0" borderId="65" xfId="688" applyNumberFormat="1" applyFont="1" applyBorder="1" applyAlignment="1">
      <alignment horizontal="center" vertical="center" wrapText="1"/>
      <protection/>
    </xf>
    <xf numFmtId="49" fontId="127" fillId="0" borderId="66" xfId="688" applyNumberFormat="1" applyFont="1" applyBorder="1" applyAlignment="1">
      <alignment horizontal="justify" vertical="center" wrapText="1"/>
      <protection/>
    </xf>
    <xf numFmtId="49" fontId="127" fillId="0" borderId="66" xfId="688" applyNumberFormat="1" applyFont="1" applyBorder="1" applyAlignment="1">
      <alignment horizontal="center" vertical="center" wrapText="1"/>
      <protection/>
    </xf>
    <xf numFmtId="49" fontId="127" fillId="0" borderId="14" xfId="688" applyNumberFormat="1" applyFont="1" applyBorder="1" applyAlignment="1">
      <alignment horizontal="center" vertical="center" wrapText="1"/>
      <protection/>
    </xf>
    <xf numFmtId="49" fontId="125" fillId="0" borderId="1" xfId="688" applyNumberFormat="1" applyFont="1" applyBorder="1" applyAlignment="1">
      <alignment horizontal="center" wrapText="1"/>
      <protection/>
    </xf>
    <xf numFmtId="49" fontId="125" fillId="0" borderId="1" xfId="688" applyNumberFormat="1" applyFont="1" applyBorder="1" applyAlignment="1">
      <alignment wrapText="1"/>
      <protection/>
    </xf>
    <xf numFmtId="49" fontId="125" fillId="0" borderId="1" xfId="688" applyNumberFormat="1" applyFont="1" applyBorder="1" applyAlignment="1">
      <alignment horizontal="right" wrapText="1"/>
      <protection/>
    </xf>
    <xf numFmtId="49" fontId="128" fillId="0" borderId="0" xfId="688" applyNumberFormat="1" applyFont="1" applyAlignment="1">
      <alignment horizontal="right" vertical="top"/>
      <protection/>
    </xf>
    <xf numFmtId="49" fontId="121" fillId="0" borderId="0" xfId="688" applyNumberFormat="1" applyFont="1">
      <alignment/>
      <protection/>
    </xf>
    <xf numFmtId="49" fontId="123" fillId="0" borderId="0" xfId="735" applyNumberFormat="1" applyFont="1" applyProtection="1">
      <alignment/>
      <protection/>
    </xf>
    <xf numFmtId="183" fontId="129" fillId="0" borderId="0" xfId="688" applyNumberFormat="1" applyFont="1" applyAlignment="1">
      <alignment horizontal="left" wrapText="1"/>
      <protection/>
    </xf>
    <xf numFmtId="183" fontId="129" fillId="0" borderId="0" xfId="688" applyNumberFormat="1" applyFont="1" applyAlignment="1">
      <alignment horizontal="center" wrapText="1"/>
      <protection/>
    </xf>
    <xf numFmtId="184" fontId="130" fillId="0" borderId="0" xfId="688" applyNumberFormat="1" applyFont="1" applyAlignment="1">
      <alignment horizontal="right"/>
      <protection/>
    </xf>
    <xf numFmtId="185" fontId="130" fillId="0" borderId="0" xfId="688" applyNumberFormat="1" applyFont="1" applyAlignment="1" applyProtection="1">
      <alignment horizontal="right"/>
      <protection locked="0"/>
    </xf>
    <xf numFmtId="174" fontId="131" fillId="0" borderId="0" xfId="688" applyNumberFormat="1" applyFont="1" applyAlignment="1" applyProtection="1">
      <alignment horizontal="right"/>
      <protection locked="0"/>
    </xf>
    <xf numFmtId="0" fontId="130" fillId="0" borderId="0" xfId="688" applyFont="1">
      <alignment/>
      <protection/>
    </xf>
    <xf numFmtId="49" fontId="126" fillId="0" borderId="0" xfId="688" applyNumberFormat="1" applyFont="1" applyAlignment="1">
      <alignment horizontal="left"/>
      <protection/>
    </xf>
    <xf numFmtId="183" fontId="126" fillId="0" borderId="0" xfId="688" applyNumberFormat="1" applyFont="1" applyAlignment="1">
      <alignment horizontal="left"/>
      <protection/>
    </xf>
    <xf numFmtId="183" fontId="126" fillId="0" borderId="0" xfId="688" applyNumberFormat="1" applyFont="1" applyAlignment="1">
      <alignment horizontal="center"/>
      <protection/>
    </xf>
    <xf numFmtId="184" fontId="126" fillId="0" borderId="0" xfId="688" applyNumberFormat="1" applyFont="1" applyAlignment="1">
      <alignment horizontal="right"/>
      <protection/>
    </xf>
    <xf numFmtId="185" fontId="126" fillId="0" borderId="0" xfId="688" applyNumberFormat="1" applyFont="1" applyAlignment="1" applyProtection="1">
      <alignment horizontal="right"/>
      <protection locked="0"/>
    </xf>
    <xf numFmtId="186" fontId="126" fillId="0" borderId="0" xfId="688" applyNumberFormat="1" applyFont="1" applyAlignment="1">
      <alignment horizontal="right"/>
      <protection/>
    </xf>
    <xf numFmtId="174" fontId="126" fillId="0" borderId="0" xfId="688" applyNumberFormat="1" applyFont="1" applyAlignment="1">
      <alignment horizontal="right"/>
      <protection/>
    </xf>
    <xf numFmtId="0" fontId="126" fillId="0" borderId="0" xfId="688" applyFont="1">
      <alignment/>
      <protection/>
    </xf>
    <xf numFmtId="183" fontId="132" fillId="0" borderId="1" xfId="688" applyNumberFormat="1" applyFont="1" applyBorder="1" applyAlignment="1">
      <alignment horizontal="right" vertical="center" wrapText="1"/>
      <protection/>
    </xf>
    <xf numFmtId="49" fontId="133" fillId="0" borderId="1" xfId="688" applyNumberFormat="1" applyFont="1" applyBorder="1" applyAlignment="1">
      <alignment horizontal="left"/>
      <protection/>
    </xf>
    <xf numFmtId="183" fontId="134" fillId="0" borderId="1" xfId="688" applyNumberFormat="1" applyFont="1" applyBorder="1" applyAlignment="1">
      <alignment horizontal="left"/>
      <protection/>
    </xf>
    <xf numFmtId="49" fontId="132" fillId="0" borderId="1" xfId="688" applyNumberFormat="1" applyFont="1" applyBorder="1" applyAlignment="1">
      <alignment horizontal="left" vertical="center" wrapText="1"/>
      <protection/>
    </xf>
    <xf numFmtId="174" fontId="132" fillId="0" borderId="1" xfId="688" applyNumberFormat="1" applyFont="1" applyBorder="1" applyAlignment="1">
      <alignment horizontal="center" vertical="center" wrapText="1"/>
      <protection/>
    </xf>
    <xf numFmtId="174" fontId="128" fillId="0" borderId="1" xfId="688" applyNumberFormat="1" applyFont="1" applyBorder="1" applyAlignment="1">
      <alignment horizontal="right" vertical="center" wrapText="1"/>
      <protection/>
    </xf>
    <xf numFmtId="174" fontId="132" fillId="0" borderId="1" xfId="688" applyNumberFormat="1" applyFont="1" applyBorder="1" applyAlignment="1">
      <alignment horizontal="right" vertical="center" wrapText="1"/>
      <protection/>
    </xf>
    <xf numFmtId="174" fontId="135" fillId="0" borderId="1" xfId="688" applyNumberFormat="1" applyFont="1" applyBorder="1" applyAlignment="1">
      <alignment horizontal="right" vertical="center" wrapText="1"/>
      <protection/>
    </xf>
    <xf numFmtId="181" fontId="132" fillId="0" borderId="67" xfId="688" applyNumberFormat="1" applyFont="1" applyBorder="1" applyAlignment="1">
      <alignment horizontal="right" vertical="center" wrapText="1"/>
      <protection/>
    </xf>
    <xf numFmtId="183" fontId="136" fillId="0" borderId="1" xfId="688" applyNumberFormat="1" applyFont="1" applyBorder="1" applyAlignment="1">
      <alignment horizontal="left" wrapText="1"/>
      <protection/>
    </xf>
    <xf numFmtId="49" fontId="123" fillId="0" borderId="1" xfId="688" applyNumberFormat="1" applyFont="1" applyBorder="1" applyAlignment="1">
      <alignment horizontal="left" vertical="center" wrapText="1"/>
      <protection/>
    </xf>
    <xf numFmtId="174" fontId="128" fillId="32" borderId="1" xfId="688" applyNumberFormat="1" applyFont="1" applyFill="1" applyBorder="1" applyAlignment="1">
      <alignment horizontal="right" vertical="center" wrapText="1"/>
      <protection/>
    </xf>
    <xf numFmtId="174" fontId="132" fillId="32" borderId="1" xfId="688" applyNumberFormat="1" applyFont="1" applyFill="1" applyBorder="1" applyAlignment="1">
      <alignment horizontal="right" vertical="center" wrapText="1"/>
      <protection/>
    </xf>
    <xf numFmtId="49" fontId="132" fillId="0" borderId="68" xfId="688" applyNumberFormat="1" applyFont="1" applyBorder="1" applyAlignment="1">
      <alignment horizontal="left" vertical="center" wrapText="1"/>
      <protection/>
    </xf>
    <xf numFmtId="174" fontId="132" fillId="0" borderId="68" xfId="688" applyNumberFormat="1" applyFont="1" applyBorder="1" applyAlignment="1">
      <alignment horizontal="center" vertical="center" wrapText="1"/>
      <protection/>
    </xf>
    <xf numFmtId="174" fontId="128" fillId="0" borderId="68" xfId="688" applyNumberFormat="1" applyFont="1" applyBorder="1" applyAlignment="1">
      <alignment horizontal="right" vertical="center" wrapText="1"/>
      <protection/>
    </xf>
    <xf numFmtId="174" fontId="132" fillId="0" borderId="68" xfId="688" applyNumberFormat="1" applyFont="1" applyBorder="1" applyAlignment="1">
      <alignment horizontal="right" vertical="center" wrapText="1"/>
      <protection/>
    </xf>
    <xf numFmtId="174" fontId="137" fillId="0" borderId="1" xfId="688" applyNumberFormat="1" applyFont="1" applyBorder="1" applyAlignment="1">
      <alignment horizontal="right" vertical="center" wrapText="1"/>
      <protection/>
    </xf>
    <xf numFmtId="181" fontId="132" fillId="0" borderId="1" xfId="688" applyNumberFormat="1" applyFont="1" applyBorder="1" applyAlignment="1">
      <alignment horizontal="right" vertical="center" wrapText="1"/>
      <protection/>
    </xf>
    <xf numFmtId="49" fontId="132" fillId="0" borderId="67" xfId="688" applyNumberFormat="1" applyFont="1" applyBorder="1" applyAlignment="1">
      <alignment horizontal="left" vertical="center" wrapText="1"/>
      <protection/>
    </xf>
    <xf numFmtId="49" fontId="57" fillId="0" borderId="1" xfId="688" applyNumberFormat="1" applyFont="1" applyBorder="1" applyAlignment="1">
      <alignment horizontal="left" vertical="center" wrapText="1"/>
      <protection/>
    </xf>
    <xf numFmtId="49" fontId="3" fillId="0" borderId="1" xfId="688" applyNumberFormat="1" applyFont="1" applyBorder="1" applyAlignment="1">
      <alignment horizontal="left" vertical="center" wrapText="1"/>
      <protection/>
    </xf>
    <xf numFmtId="183" fontId="140" fillId="0" borderId="1" xfId="688" applyNumberFormat="1" applyFont="1" applyBorder="1" applyAlignment="1">
      <alignment horizontal="right" vertical="center" wrapText="1"/>
      <protection/>
    </xf>
    <xf numFmtId="49" fontId="140" fillId="0" borderId="1" xfId="688" applyNumberFormat="1" applyFont="1" applyBorder="1" applyAlignment="1">
      <alignment horizontal="left" vertical="center" wrapText="1"/>
      <protection/>
    </xf>
    <xf numFmtId="49" fontId="141" fillId="0" borderId="1" xfId="688" applyNumberFormat="1" applyFont="1" applyBorder="1" applyAlignment="1">
      <alignment horizontal="left" vertical="center" wrapText="1"/>
      <protection/>
    </xf>
    <xf numFmtId="49" fontId="140" fillId="0" borderId="67" xfId="688" applyNumberFormat="1" applyFont="1" applyBorder="1" applyAlignment="1">
      <alignment horizontal="left" vertical="center" wrapText="1"/>
      <protection/>
    </xf>
    <xf numFmtId="174" fontId="140" fillId="0" borderId="1" xfId="688" applyNumberFormat="1" applyFont="1" applyBorder="1" applyAlignment="1">
      <alignment horizontal="center" vertical="center" wrapText="1"/>
      <protection/>
    </xf>
    <xf numFmtId="174" fontId="140" fillId="32" borderId="1" xfId="688" applyNumberFormat="1" applyFont="1" applyFill="1" applyBorder="1" applyAlignment="1">
      <alignment horizontal="right" vertical="center" wrapText="1"/>
      <protection/>
    </xf>
    <xf numFmtId="174" fontId="140" fillId="0" borderId="1" xfId="688" applyNumberFormat="1" applyFont="1" applyBorder="1" applyAlignment="1">
      <alignment horizontal="right" vertical="center" wrapText="1"/>
      <protection/>
    </xf>
    <xf numFmtId="0" fontId="100" fillId="0" borderId="0" xfId="688" applyAlignment="1">
      <alignment horizontal="center"/>
      <protection/>
    </xf>
    <xf numFmtId="0" fontId="100" fillId="0" borderId="0" xfId="688" applyAlignment="1">
      <alignment horizontal="right"/>
      <protection/>
    </xf>
    <xf numFmtId="49" fontId="3" fillId="0" borderId="0" xfId="687" applyNumberFormat="1" applyFont="1">
      <alignment/>
      <protection/>
    </xf>
    <xf numFmtId="0" fontId="142" fillId="0" borderId="0" xfId="687" applyFont="1">
      <alignment/>
      <protection/>
    </xf>
    <xf numFmtId="0" fontId="142" fillId="0" borderId="0" xfId="687" applyFont="1" applyAlignment="1">
      <alignment horizontal="center"/>
      <protection/>
    </xf>
    <xf numFmtId="0" fontId="5" fillId="0" borderId="0" xfId="687" applyFont="1" applyAlignment="1">
      <alignment horizontal="center" vertical="center"/>
      <protection/>
    </xf>
    <xf numFmtId="4" fontId="1" fillId="0" borderId="0" xfId="687" applyNumberFormat="1">
      <alignment/>
      <protection/>
    </xf>
    <xf numFmtId="4" fontId="1" fillId="0" borderId="0" xfId="687" applyNumberFormat="1" applyAlignment="1">
      <alignment horizontal="center"/>
      <protection/>
    </xf>
    <xf numFmtId="3" fontId="1" fillId="0" borderId="0" xfId="687" applyNumberFormat="1" applyAlignment="1">
      <alignment horizontal="right"/>
      <protection/>
    </xf>
    <xf numFmtId="187" fontId="143" fillId="0" borderId="0" xfId="687" applyNumberFormat="1" applyFont="1">
      <alignment/>
      <protection/>
    </xf>
    <xf numFmtId="188" fontId="143" fillId="0" borderId="0" xfId="687" applyNumberFormat="1" applyFont="1">
      <alignment/>
      <protection/>
    </xf>
    <xf numFmtId="0" fontId="1" fillId="0" borderId="0" xfId="687">
      <alignment/>
      <protection/>
    </xf>
    <xf numFmtId="49" fontId="3" fillId="0" borderId="0" xfId="687" applyNumberFormat="1" applyFont="1" applyAlignment="1">
      <alignment vertical="center"/>
      <protection/>
    </xf>
    <xf numFmtId="2" fontId="5" fillId="0" borderId="0" xfId="687" applyNumberFormat="1" applyFont="1" applyAlignment="1">
      <alignment vertical="center"/>
      <protection/>
    </xf>
    <xf numFmtId="0" fontId="3" fillId="0" borderId="0" xfId="687" applyFont="1" applyAlignment="1">
      <alignment vertical="center"/>
      <protection/>
    </xf>
    <xf numFmtId="4" fontId="3" fillId="0" borderId="0" xfId="687" applyNumberFormat="1" applyFont="1" applyAlignment="1">
      <alignment horizontal="center" vertical="center"/>
      <protection/>
    </xf>
    <xf numFmtId="4" fontId="3" fillId="0" borderId="0" xfId="687" applyNumberFormat="1" applyFont="1" applyAlignment="1">
      <alignment vertical="center"/>
      <protection/>
    </xf>
    <xf numFmtId="3" fontId="1" fillId="0" borderId="0" xfId="687" applyNumberFormat="1" applyAlignment="1">
      <alignment horizontal="center"/>
      <protection/>
    </xf>
    <xf numFmtId="2" fontId="18" fillId="0" borderId="0" xfId="687" applyNumberFormat="1" applyFont="1" applyAlignment="1">
      <alignment vertical="center"/>
      <protection/>
    </xf>
    <xf numFmtId="49" fontId="144" fillId="0" borderId="0" xfId="687" applyNumberFormat="1" applyFont="1" applyAlignment="1">
      <alignment horizontal="center" wrapText="1"/>
      <protection/>
    </xf>
    <xf numFmtId="49" fontId="144" fillId="0" borderId="0" xfId="687" applyNumberFormat="1" applyFont="1" applyAlignment="1">
      <alignment wrapText="1"/>
      <protection/>
    </xf>
    <xf numFmtId="49" fontId="144" fillId="0" borderId="0" xfId="687" applyNumberFormat="1" applyFont="1" applyAlignment="1">
      <alignment horizontal="center" vertical="center" wrapText="1"/>
      <protection/>
    </xf>
    <xf numFmtId="49" fontId="144" fillId="0" borderId="0" xfId="687" applyNumberFormat="1" applyFont="1" applyAlignment="1">
      <alignment horizontal="right" wrapText="1"/>
      <protection/>
    </xf>
    <xf numFmtId="49" fontId="146" fillId="0" borderId="69" xfId="687" applyNumberFormat="1" applyFont="1" applyBorder="1" applyAlignment="1">
      <alignment vertical="center" wrapText="1"/>
      <protection/>
    </xf>
    <xf numFmtId="49" fontId="146" fillId="0" borderId="69" xfId="687" applyNumberFormat="1" applyFont="1" applyBorder="1" applyAlignment="1">
      <alignment horizontal="center" vertical="center" wrapText="1"/>
      <protection/>
    </xf>
    <xf numFmtId="49" fontId="146" fillId="0" borderId="70" xfId="687" applyNumberFormat="1" applyFont="1" applyBorder="1" applyAlignment="1">
      <alignment horizontal="center" vertical="center" wrapText="1"/>
      <protection/>
    </xf>
    <xf numFmtId="49" fontId="146" fillId="0" borderId="60" xfId="687" applyNumberFormat="1" applyFont="1" applyBorder="1" applyAlignment="1">
      <alignment horizontal="justify" vertical="center" wrapText="1"/>
      <protection/>
    </xf>
    <xf numFmtId="49" fontId="146" fillId="0" borderId="60" xfId="687" applyNumberFormat="1" applyFont="1" applyBorder="1" applyAlignment="1">
      <alignment horizontal="center" vertical="center" wrapText="1"/>
      <protection/>
    </xf>
    <xf numFmtId="49" fontId="146" fillId="0" borderId="57" xfId="687" applyNumberFormat="1" applyFont="1" applyBorder="1" applyAlignment="1">
      <alignment horizontal="center" vertical="center" wrapText="1"/>
      <protection/>
    </xf>
    <xf numFmtId="49" fontId="146" fillId="0" borderId="56" xfId="687" applyNumberFormat="1" applyFont="1" applyBorder="1" applyAlignment="1">
      <alignment horizontal="center" vertical="center" wrapText="1"/>
      <protection/>
    </xf>
    <xf numFmtId="49" fontId="144" fillId="0" borderId="71" xfId="687" applyNumberFormat="1" applyFont="1" applyBorder="1" applyAlignment="1">
      <alignment horizontal="center" wrapText="1"/>
      <protection/>
    </xf>
    <xf numFmtId="49" fontId="144" fillId="0" borderId="71" xfId="687" applyNumberFormat="1" applyFont="1" applyBorder="1" applyAlignment="1">
      <alignment wrapText="1"/>
      <protection/>
    </xf>
    <xf numFmtId="49" fontId="144" fillId="0" borderId="71" xfId="687" applyNumberFormat="1" applyFont="1" applyBorder="1" applyAlignment="1">
      <alignment horizontal="center" vertical="center" wrapText="1"/>
      <protection/>
    </xf>
    <xf numFmtId="49" fontId="144" fillId="0" borderId="71" xfId="687" applyNumberFormat="1" applyFont="1" applyBorder="1" applyAlignment="1">
      <alignment horizontal="right" wrapText="1"/>
      <protection/>
    </xf>
    <xf numFmtId="49" fontId="23" fillId="0" borderId="0" xfId="687" applyNumberFormat="1" applyFont="1" applyAlignment="1">
      <alignment horizontal="right" vertical="top"/>
      <protection/>
    </xf>
    <xf numFmtId="49" fontId="143" fillId="0" borderId="0" xfId="687" applyNumberFormat="1" applyFont="1">
      <alignment/>
      <protection/>
    </xf>
    <xf numFmtId="49" fontId="143" fillId="0" borderId="0" xfId="733" applyNumberFormat="1" applyFont="1">
      <alignment/>
      <protection/>
    </xf>
    <xf numFmtId="190" fontId="147" fillId="0" borderId="0" xfId="687" applyNumberFormat="1" applyFont="1" applyAlignment="1">
      <alignment horizontal="center" vertical="center" wrapText="1"/>
      <protection/>
    </xf>
    <xf numFmtId="190" fontId="147" fillId="0" borderId="0" xfId="687" applyNumberFormat="1" applyFont="1" applyAlignment="1">
      <alignment horizontal="center" wrapText="1"/>
      <protection/>
    </xf>
    <xf numFmtId="191" fontId="148" fillId="0" borderId="0" xfId="687" applyNumberFormat="1" applyFont="1" applyAlignment="1">
      <alignment horizontal="right"/>
      <protection/>
    </xf>
    <xf numFmtId="192" fontId="148" fillId="0" borderId="0" xfId="687" applyNumberFormat="1" applyFont="1" applyAlignment="1">
      <alignment horizontal="right"/>
      <protection/>
    </xf>
    <xf numFmtId="4" fontId="149" fillId="0" borderId="0" xfId="687" applyNumberFormat="1" applyFont="1" applyAlignment="1">
      <alignment horizontal="right"/>
      <protection/>
    </xf>
    <xf numFmtId="0" fontId="148" fillId="0" borderId="0" xfId="687" applyFont="1">
      <alignment/>
      <protection/>
    </xf>
    <xf numFmtId="49" fontId="145" fillId="0" borderId="0" xfId="687" applyNumberFormat="1" applyFont="1" applyAlignment="1">
      <alignment horizontal="left"/>
      <protection/>
    </xf>
    <xf numFmtId="190" fontId="145" fillId="0" borderId="0" xfId="687" applyNumberFormat="1" applyFont="1" applyAlignment="1">
      <alignment horizontal="left"/>
      <protection/>
    </xf>
    <xf numFmtId="190" fontId="145" fillId="0" borderId="0" xfId="687" applyNumberFormat="1" applyFont="1" applyAlignment="1">
      <alignment horizontal="center" vertical="center"/>
      <protection/>
    </xf>
    <xf numFmtId="190" fontId="145" fillId="0" borderId="0" xfId="687" applyNumberFormat="1" applyFont="1" applyAlignment="1">
      <alignment horizontal="center"/>
      <protection/>
    </xf>
    <xf numFmtId="191" fontId="145" fillId="0" borderId="0" xfId="687" applyNumberFormat="1" applyFont="1" applyAlignment="1">
      <alignment horizontal="right"/>
      <protection/>
    </xf>
    <xf numFmtId="192" fontId="145" fillId="0" borderId="0" xfId="687" applyNumberFormat="1" applyFont="1" applyAlignment="1" applyProtection="1">
      <alignment horizontal="right"/>
      <protection locked="0"/>
    </xf>
    <xf numFmtId="193" fontId="145" fillId="0" borderId="0" xfId="687" applyNumberFormat="1" applyFont="1" applyAlignment="1">
      <alignment horizontal="right"/>
      <protection/>
    </xf>
    <xf numFmtId="4" fontId="145" fillId="0" borderId="0" xfId="687" applyNumberFormat="1" applyFont="1" applyAlignment="1">
      <alignment horizontal="right"/>
      <protection/>
    </xf>
    <xf numFmtId="0" fontId="145" fillId="0" borderId="0" xfId="687" applyFont="1">
      <alignment/>
      <protection/>
    </xf>
    <xf numFmtId="190" fontId="150" fillId="0" borderId="72" xfId="687" applyNumberFormat="1" applyFont="1" applyBorder="1" applyAlignment="1">
      <alignment horizontal="right" vertical="center" wrapText="1"/>
      <protection/>
    </xf>
    <xf numFmtId="49" fontId="151" fillId="0" borderId="72" xfId="687" applyNumberFormat="1" applyFont="1" applyBorder="1" applyAlignment="1">
      <alignment horizontal="left"/>
      <protection/>
    </xf>
    <xf numFmtId="190" fontId="152" fillId="0" borderId="72" xfId="687" applyNumberFormat="1" applyFont="1" applyBorder="1" applyAlignment="1">
      <alignment horizontal="left"/>
      <protection/>
    </xf>
    <xf numFmtId="49" fontId="150" fillId="0" borderId="72" xfId="687" applyNumberFormat="1" applyFont="1" applyBorder="1" applyAlignment="1">
      <alignment horizontal="center" vertical="center" wrapText="1"/>
      <protection/>
    </xf>
    <xf numFmtId="4" fontId="150" fillId="0" borderId="72" xfId="687" applyNumberFormat="1" applyFont="1" applyBorder="1" applyAlignment="1">
      <alignment horizontal="center" vertical="center" wrapText="1"/>
      <protection/>
    </xf>
    <xf numFmtId="4" fontId="153" fillId="0" borderId="72" xfId="687" applyNumberFormat="1" applyFont="1" applyBorder="1" applyAlignment="1">
      <alignment horizontal="right" vertical="center" wrapText="1"/>
      <protection/>
    </xf>
    <xf numFmtId="4" fontId="150" fillId="0" borderId="72" xfId="687" applyNumberFormat="1" applyFont="1" applyBorder="1" applyAlignment="1">
      <alignment horizontal="right" vertical="center" wrapText="1"/>
      <protection/>
    </xf>
    <xf numFmtId="4" fontId="154" fillId="0" borderId="72" xfId="687" applyNumberFormat="1" applyFont="1" applyBorder="1" applyAlignment="1">
      <alignment horizontal="right" vertical="center" wrapText="1"/>
      <protection/>
    </xf>
    <xf numFmtId="188" fontId="150" fillId="0" borderId="73" xfId="687" applyNumberFormat="1" applyFont="1" applyBorder="1" applyAlignment="1">
      <alignment horizontal="right" vertical="center" wrapText="1"/>
      <protection/>
    </xf>
    <xf numFmtId="190" fontId="34" fillId="0" borderId="72" xfId="687" applyNumberFormat="1" applyFont="1" applyBorder="1" applyAlignment="1">
      <alignment horizontal="left" wrapText="1"/>
      <protection/>
    </xf>
    <xf numFmtId="49" fontId="150" fillId="0" borderId="72" xfId="687" applyNumberFormat="1" applyFont="1" applyBorder="1" applyAlignment="1">
      <alignment horizontal="left" vertical="center" wrapText="1"/>
      <protection/>
    </xf>
    <xf numFmtId="4" fontId="153" fillId="32" borderId="72" xfId="687" applyNumberFormat="1" applyFont="1" applyFill="1" applyBorder="1" applyAlignment="1">
      <alignment horizontal="right" vertical="center" wrapText="1"/>
      <protection/>
    </xf>
    <xf numFmtId="4" fontId="150" fillId="32" borderId="72" xfId="687" applyNumberFormat="1" applyFont="1" applyFill="1" applyBorder="1" applyAlignment="1">
      <alignment horizontal="right" vertical="center" wrapText="1"/>
      <protection/>
    </xf>
    <xf numFmtId="49" fontId="150" fillId="0" borderId="74" xfId="687" applyNumberFormat="1" applyFont="1" applyBorder="1" applyAlignment="1">
      <alignment horizontal="center" vertical="center" wrapText="1"/>
      <protection/>
    </xf>
    <xf numFmtId="4" fontId="150" fillId="0" borderId="74" xfId="687" applyNumberFormat="1" applyFont="1" applyBorder="1" applyAlignment="1">
      <alignment horizontal="center" vertical="center" wrapText="1"/>
      <protection/>
    </xf>
    <xf numFmtId="4" fontId="153" fillId="0" borderId="74" xfId="687" applyNumberFormat="1" applyFont="1" applyBorder="1" applyAlignment="1">
      <alignment horizontal="right" vertical="center" wrapText="1"/>
      <protection/>
    </xf>
    <xf numFmtId="4" fontId="150" fillId="0" borderId="74" xfId="687" applyNumberFormat="1" applyFont="1" applyBorder="1" applyAlignment="1">
      <alignment horizontal="right" vertical="center" wrapText="1"/>
      <protection/>
    </xf>
    <xf numFmtId="4" fontId="155" fillId="0" borderId="72" xfId="687" applyNumberFormat="1" applyFont="1" applyBorder="1" applyAlignment="1">
      <alignment horizontal="right" vertical="center" wrapText="1"/>
      <protection/>
    </xf>
    <xf numFmtId="188" fontId="150" fillId="0" borderId="72" xfId="687" applyNumberFormat="1" applyFont="1" applyBorder="1" applyAlignment="1">
      <alignment horizontal="right" vertical="center" wrapText="1"/>
      <protection/>
    </xf>
    <xf numFmtId="49" fontId="150" fillId="0" borderId="73" xfId="687" applyNumberFormat="1" applyFont="1" applyBorder="1" applyAlignment="1">
      <alignment horizontal="center" vertical="center" wrapText="1"/>
      <protection/>
    </xf>
    <xf numFmtId="49" fontId="150" fillId="33" borderId="72" xfId="687" applyNumberFormat="1" applyFont="1" applyFill="1" applyBorder="1" applyAlignment="1">
      <alignment horizontal="left" vertical="center" wrapText="1"/>
      <protection/>
    </xf>
    <xf numFmtId="49" fontId="150" fillId="33" borderId="72" xfId="687" applyNumberFormat="1" applyFont="1" applyFill="1" applyBorder="1" applyAlignment="1">
      <alignment horizontal="center" vertical="center" wrapText="1"/>
      <protection/>
    </xf>
    <xf numFmtId="4" fontId="150" fillId="33" borderId="72" xfId="687" applyNumberFormat="1" applyFont="1" applyFill="1" applyBorder="1" applyAlignment="1">
      <alignment horizontal="center" vertical="center" wrapText="1"/>
      <protection/>
    </xf>
    <xf numFmtId="190" fontId="150" fillId="33" borderId="72" xfId="687" applyNumberFormat="1" applyFont="1" applyFill="1" applyBorder="1" applyAlignment="1">
      <alignment horizontal="right" vertical="center" wrapText="1"/>
      <protection/>
    </xf>
    <xf numFmtId="0" fontId="1" fillId="0" borderId="0" xfId="687" applyAlignment="1">
      <alignment horizontal="center" vertical="center"/>
      <protection/>
    </xf>
    <xf numFmtId="0" fontId="1" fillId="0" borderId="0" xfId="687" applyAlignment="1">
      <alignment horizontal="center"/>
      <protection/>
    </xf>
    <xf numFmtId="0" fontId="1" fillId="0" borderId="0" xfId="687" applyAlignment="1">
      <alignment horizontal="right"/>
      <protection/>
    </xf>
    <xf numFmtId="49" fontId="3" fillId="0" borderId="0" xfId="684" applyNumberFormat="1" applyFont="1">
      <alignment/>
      <protection/>
    </xf>
    <xf numFmtId="0" fontId="142" fillId="0" borderId="0" xfId="684" applyFont="1">
      <alignment/>
      <protection/>
    </xf>
    <xf numFmtId="0" fontId="142" fillId="0" borderId="0" xfId="684" applyFont="1" applyAlignment="1">
      <alignment horizontal="center"/>
      <protection/>
    </xf>
    <xf numFmtId="0" fontId="5" fillId="0" borderId="0" xfId="684" applyFont="1">
      <alignment/>
      <protection/>
    </xf>
    <xf numFmtId="4" fontId="1" fillId="0" borderId="0" xfId="684" applyNumberFormat="1">
      <alignment/>
      <protection/>
    </xf>
    <xf numFmtId="4" fontId="1" fillId="0" borderId="0" xfId="684" applyNumberFormat="1" applyAlignment="1">
      <alignment horizontal="center"/>
      <protection/>
    </xf>
    <xf numFmtId="3" fontId="1" fillId="0" borderId="0" xfId="684" applyNumberFormat="1" applyAlignment="1">
      <alignment horizontal="right"/>
      <protection/>
    </xf>
    <xf numFmtId="187" fontId="143" fillId="0" borderId="0" xfId="684" applyNumberFormat="1" applyFont="1">
      <alignment/>
      <protection/>
    </xf>
    <xf numFmtId="188" fontId="143" fillId="0" borderId="0" xfId="684" applyNumberFormat="1" applyFont="1">
      <alignment/>
      <protection/>
    </xf>
    <xf numFmtId="0" fontId="1" fillId="0" borderId="0" xfId="684">
      <alignment/>
      <protection/>
    </xf>
    <xf numFmtId="49" fontId="3" fillId="0" borderId="0" xfId="684" applyNumberFormat="1" applyFont="1" applyAlignment="1">
      <alignment vertical="center"/>
      <protection/>
    </xf>
    <xf numFmtId="2" fontId="5" fillId="0" borderId="0" xfId="684" applyNumberFormat="1" applyFont="1" applyAlignment="1">
      <alignment vertical="center"/>
      <protection/>
    </xf>
    <xf numFmtId="0" fontId="3" fillId="0" borderId="0" xfId="684" applyFont="1" applyAlignment="1">
      <alignment vertical="center"/>
      <protection/>
    </xf>
    <xf numFmtId="4" fontId="3" fillId="0" borderId="0" xfId="684" applyNumberFormat="1" applyFont="1" applyAlignment="1">
      <alignment vertical="center"/>
      <protection/>
    </xf>
    <xf numFmtId="3" fontId="1" fillId="0" borderId="0" xfId="684" applyNumberFormat="1" applyAlignment="1">
      <alignment horizontal="center"/>
      <protection/>
    </xf>
    <xf numFmtId="2" fontId="18" fillId="0" borderId="0" xfId="684" applyNumberFormat="1" applyFont="1" applyAlignment="1">
      <alignment vertical="center"/>
      <protection/>
    </xf>
    <xf numFmtId="49" fontId="144" fillId="0" borderId="0" xfId="684" applyNumberFormat="1" applyFont="1" applyAlignment="1">
      <alignment horizontal="center" wrapText="1"/>
      <protection/>
    </xf>
    <xf numFmtId="49" fontId="144" fillId="0" borderId="0" xfId="684" applyNumberFormat="1" applyFont="1" applyAlignment="1">
      <alignment wrapText="1"/>
      <protection/>
    </xf>
    <xf numFmtId="49" fontId="144" fillId="0" borderId="0" xfId="684" applyNumberFormat="1" applyFont="1" applyAlignment="1">
      <alignment horizontal="right" wrapText="1"/>
      <protection/>
    </xf>
    <xf numFmtId="49" fontId="146" fillId="0" borderId="69" xfId="684" applyNumberFormat="1" applyFont="1" applyBorder="1" applyAlignment="1">
      <alignment vertical="center" wrapText="1"/>
      <protection/>
    </xf>
    <xf numFmtId="49" fontId="146" fillId="0" borderId="69" xfId="684" applyNumberFormat="1" applyFont="1" applyBorder="1" applyAlignment="1">
      <alignment horizontal="center" vertical="center" wrapText="1"/>
      <protection/>
    </xf>
    <xf numFmtId="49" fontId="146" fillId="0" borderId="70" xfId="684" applyNumberFormat="1" applyFont="1" applyBorder="1" applyAlignment="1">
      <alignment horizontal="center" vertical="center" wrapText="1"/>
      <protection/>
    </xf>
    <xf numFmtId="49" fontId="146" fillId="0" borderId="60" xfId="684" applyNumberFormat="1" applyFont="1" applyBorder="1" applyAlignment="1">
      <alignment horizontal="justify" vertical="center" wrapText="1"/>
      <protection/>
    </xf>
    <xf numFmtId="49" fontId="146" fillId="0" borderId="60" xfId="684" applyNumberFormat="1" applyFont="1" applyBorder="1" applyAlignment="1">
      <alignment horizontal="center" vertical="center" wrapText="1"/>
      <protection/>
    </xf>
    <xf numFmtId="49" fontId="146" fillId="0" borderId="57" xfId="684" applyNumberFormat="1" applyFont="1" applyBorder="1" applyAlignment="1">
      <alignment horizontal="center" vertical="center" wrapText="1"/>
      <protection/>
    </xf>
    <xf numFmtId="49" fontId="146" fillId="0" borderId="56" xfId="684" applyNumberFormat="1" applyFont="1" applyBorder="1" applyAlignment="1">
      <alignment horizontal="center" vertical="center" wrapText="1"/>
      <protection/>
    </xf>
    <xf numFmtId="49" fontId="144" fillId="0" borderId="71" xfId="684" applyNumberFormat="1" applyFont="1" applyBorder="1" applyAlignment="1">
      <alignment horizontal="center" wrapText="1"/>
      <protection/>
    </xf>
    <xf numFmtId="49" fontId="144" fillId="0" borderId="71" xfId="684" applyNumberFormat="1" applyFont="1" applyBorder="1" applyAlignment="1">
      <alignment wrapText="1"/>
      <protection/>
    </xf>
    <xf numFmtId="49" fontId="144" fillId="0" borderId="71" xfId="684" applyNumberFormat="1" applyFont="1" applyBorder="1" applyAlignment="1">
      <alignment horizontal="right" wrapText="1"/>
      <protection/>
    </xf>
    <xf numFmtId="49" fontId="23" fillId="0" borderId="0" xfId="684" applyNumberFormat="1" applyFont="1" applyAlignment="1">
      <alignment horizontal="right" vertical="top"/>
      <protection/>
    </xf>
    <xf numFmtId="49" fontId="143" fillId="0" borderId="0" xfId="684" applyNumberFormat="1" applyFont="1">
      <alignment/>
      <protection/>
    </xf>
    <xf numFmtId="49" fontId="143" fillId="0" borderId="0" xfId="734" applyNumberFormat="1" applyFont="1">
      <alignment/>
      <protection/>
    </xf>
    <xf numFmtId="190" fontId="147" fillId="0" borderId="0" xfId="684" applyNumberFormat="1" applyFont="1" applyAlignment="1">
      <alignment horizontal="left" wrapText="1"/>
      <protection/>
    </xf>
    <xf numFmtId="190" fontId="147" fillId="0" borderId="0" xfId="684" applyNumberFormat="1" applyFont="1" applyAlignment="1">
      <alignment horizontal="center" wrapText="1"/>
      <protection/>
    </xf>
    <xf numFmtId="191" fontId="148" fillId="0" borderId="0" xfId="684" applyNumberFormat="1" applyFont="1" applyAlignment="1">
      <alignment horizontal="right"/>
      <protection/>
    </xf>
    <xf numFmtId="192" fontId="148" fillId="0" borderId="0" xfId="684" applyNumberFormat="1" applyFont="1" applyAlignment="1" applyProtection="1">
      <alignment horizontal="right"/>
      <protection locked="0"/>
    </xf>
    <xf numFmtId="4" fontId="149" fillId="0" borderId="0" xfId="684" applyNumberFormat="1" applyFont="1" applyAlignment="1" applyProtection="1">
      <alignment horizontal="right"/>
      <protection locked="0"/>
    </xf>
    <xf numFmtId="0" fontId="148" fillId="0" borderId="0" xfId="684" applyFont="1">
      <alignment/>
      <protection/>
    </xf>
    <xf numFmtId="49" fontId="145" fillId="0" borderId="0" xfId="684" applyNumberFormat="1" applyFont="1" applyAlignment="1">
      <alignment horizontal="left"/>
      <protection/>
    </xf>
    <xf numFmtId="190" fontId="145" fillId="0" borderId="0" xfId="684" applyNumberFormat="1" applyFont="1" applyAlignment="1">
      <alignment horizontal="left"/>
      <protection/>
    </xf>
    <xf numFmtId="190" fontId="145" fillId="0" borderId="0" xfId="684" applyNumberFormat="1" applyFont="1" applyAlignment="1">
      <alignment horizontal="center"/>
      <protection/>
    </xf>
    <xf numFmtId="191" fontId="145" fillId="0" borderId="0" xfId="684" applyNumberFormat="1" applyFont="1" applyAlignment="1">
      <alignment horizontal="right"/>
      <protection/>
    </xf>
    <xf numFmtId="192" fontId="145" fillId="0" borderId="0" xfId="684" applyNumberFormat="1" applyFont="1" applyAlignment="1" applyProtection="1">
      <alignment horizontal="right"/>
      <protection locked="0"/>
    </xf>
    <xf numFmtId="193" fontId="145" fillId="0" borderId="0" xfId="684" applyNumberFormat="1" applyFont="1" applyAlignment="1">
      <alignment horizontal="right"/>
      <protection/>
    </xf>
    <xf numFmtId="4" fontId="145" fillId="0" borderId="0" xfId="684" applyNumberFormat="1" applyFont="1" applyAlignment="1">
      <alignment horizontal="right"/>
      <protection/>
    </xf>
    <xf numFmtId="0" fontId="145" fillId="0" borderId="0" xfId="684" applyFont="1">
      <alignment/>
      <protection/>
    </xf>
    <xf numFmtId="190" fontId="150" fillId="0" borderId="72" xfId="684" applyNumberFormat="1" applyFont="1" applyBorder="1" applyAlignment="1">
      <alignment horizontal="right" vertical="center" wrapText="1"/>
      <protection/>
    </xf>
    <xf numFmtId="49" fontId="151" fillId="0" borderId="72" xfId="684" applyNumberFormat="1" applyFont="1" applyBorder="1" applyAlignment="1">
      <alignment horizontal="left"/>
      <protection/>
    </xf>
    <xf numFmtId="190" fontId="152" fillId="0" borderId="72" xfId="684" applyNumberFormat="1" applyFont="1" applyBorder="1" applyAlignment="1">
      <alignment horizontal="left"/>
      <protection/>
    </xf>
    <xf numFmtId="49" fontId="150" fillId="0" borderId="72" xfId="684" applyNumberFormat="1" applyFont="1" applyBorder="1" applyAlignment="1">
      <alignment horizontal="center" vertical="center" wrapText="1"/>
      <protection/>
    </xf>
    <xf numFmtId="4" fontId="150" fillId="0" borderId="72" xfId="684" applyNumberFormat="1" applyFont="1" applyBorder="1" applyAlignment="1">
      <alignment horizontal="center" vertical="center" wrapText="1"/>
      <protection/>
    </xf>
    <xf numFmtId="4" fontId="153" fillId="0" borderId="72" xfId="684" applyNumberFormat="1" applyFont="1" applyBorder="1" applyAlignment="1">
      <alignment horizontal="right" vertical="center" wrapText="1"/>
      <protection/>
    </xf>
    <xf numFmtId="4" fontId="150" fillId="0" borderId="72" xfId="684" applyNumberFormat="1" applyFont="1" applyBorder="1" applyAlignment="1">
      <alignment horizontal="right" vertical="center" wrapText="1"/>
      <protection/>
    </xf>
    <xf numFmtId="4" fontId="154" fillId="0" borderId="72" xfId="684" applyNumberFormat="1" applyFont="1" applyBorder="1" applyAlignment="1">
      <alignment horizontal="right" vertical="center" wrapText="1"/>
      <protection/>
    </xf>
    <xf numFmtId="188" fontId="150" fillId="0" borderId="73" xfId="684" applyNumberFormat="1" applyFont="1" applyBorder="1" applyAlignment="1">
      <alignment horizontal="right" vertical="center" wrapText="1"/>
      <protection/>
    </xf>
    <xf numFmtId="190" fontId="34" fillId="0" borderId="72" xfId="684" applyNumberFormat="1" applyFont="1" applyBorder="1" applyAlignment="1">
      <alignment horizontal="left" wrapText="1"/>
      <protection/>
    </xf>
    <xf numFmtId="49" fontId="150" fillId="0" borderId="72" xfId="684" applyNumberFormat="1" applyFont="1" applyBorder="1" applyAlignment="1">
      <alignment horizontal="left" vertical="center" wrapText="1"/>
      <protection/>
    </xf>
    <xf numFmtId="4" fontId="153" fillId="32" borderId="72" xfId="684" applyNumberFormat="1" applyFont="1" applyFill="1" applyBorder="1" applyAlignment="1">
      <alignment horizontal="right" vertical="center" wrapText="1"/>
      <protection/>
    </xf>
    <xf numFmtId="4" fontId="150" fillId="32" borderId="72" xfId="684" applyNumberFormat="1" applyFont="1" applyFill="1" applyBorder="1" applyAlignment="1">
      <alignment horizontal="right" vertical="center" wrapText="1"/>
      <protection/>
    </xf>
    <xf numFmtId="49" fontId="150" fillId="0" borderId="74" xfId="684" applyNumberFormat="1" applyFont="1" applyBorder="1" applyAlignment="1">
      <alignment horizontal="center" vertical="center" wrapText="1"/>
      <protection/>
    </xf>
    <xf numFmtId="4" fontId="150" fillId="0" borderId="74" xfId="684" applyNumberFormat="1" applyFont="1" applyBorder="1" applyAlignment="1">
      <alignment horizontal="center" vertical="center" wrapText="1"/>
      <protection/>
    </xf>
    <xf numFmtId="4" fontId="153" fillId="0" borderId="74" xfId="684" applyNumberFormat="1" applyFont="1" applyBorder="1" applyAlignment="1">
      <alignment horizontal="right" vertical="center" wrapText="1"/>
      <protection/>
    </xf>
    <xf numFmtId="4" fontId="150" fillId="0" borderId="74" xfId="684" applyNumberFormat="1" applyFont="1" applyBorder="1" applyAlignment="1">
      <alignment horizontal="right" vertical="center" wrapText="1"/>
      <protection/>
    </xf>
    <xf numFmtId="49" fontId="150" fillId="0" borderId="73" xfId="684" applyNumberFormat="1" applyFont="1" applyBorder="1" applyAlignment="1">
      <alignment horizontal="center" vertical="center" wrapText="1"/>
      <protection/>
    </xf>
    <xf numFmtId="49" fontId="150" fillId="0" borderId="73" xfId="684" applyNumberFormat="1" applyFont="1" applyBorder="1" applyAlignment="1">
      <alignment horizontal="left" vertical="center" wrapText="1"/>
      <protection/>
    </xf>
    <xf numFmtId="0" fontId="1" fillId="0" borderId="0" xfId="684" applyAlignment="1">
      <alignment horizontal="center"/>
      <protection/>
    </xf>
    <xf numFmtId="0" fontId="1" fillId="0" borderId="0" xfId="684" applyAlignment="1">
      <alignment horizontal="right"/>
      <protection/>
    </xf>
    <xf numFmtId="0" fontId="156" fillId="0" borderId="0" xfId="685" applyFont="1">
      <alignment/>
      <protection/>
    </xf>
    <xf numFmtId="0" fontId="157" fillId="0" borderId="75" xfId="685" applyFont="1" applyBorder="1">
      <alignment/>
      <protection/>
    </xf>
    <xf numFmtId="0" fontId="157" fillId="0" borderId="76" xfId="685" applyFont="1" applyBorder="1">
      <alignment/>
      <protection/>
    </xf>
    <xf numFmtId="0" fontId="156" fillId="0" borderId="76" xfId="685" applyFont="1" applyBorder="1">
      <alignment/>
      <protection/>
    </xf>
    <xf numFmtId="0" fontId="156" fillId="0" borderId="77" xfId="685" applyFont="1" applyBorder="1">
      <alignment/>
      <protection/>
    </xf>
    <xf numFmtId="0" fontId="157" fillId="0" borderId="78" xfId="685" applyFont="1" applyBorder="1">
      <alignment/>
      <protection/>
    </xf>
    <xf numFmtId="0" fontId="157" fillId="0" borderId="0" xfId="685" applyFont="1" applyAlignment="1">
      <alignment horizontal="right"/>
      <protection/>
    </xf>
    <xf numFmtId="0" fontId="158" fillId="0" borderId="0" xfId="685" applyFont="1">
      <alignment/>
      <protection/>
    </xf>
    <xf numFmtId="0" fontId="156" fillId="0" borderId="79" xfId="685" applyFont="1" applyBorder="1">
      <alignment/>
      <protection/>
    </xf>
    <xf numFmtId="14" fontId="157" fillId="0" borderId="0" xfId="685" applyNumberFormat="1" applyFont="1" applyAlignment="1">
      <alignment horizontal="left"/>
      <protection/>
    </xf>
    <xf numFmtId="49" fontId="156" fillId="0" borderId="0" xfId="685" applyNumberFormat="1" applyFont="1">
      <alignment/>
      <protection/>
    </xf>
    <xf numFmtId="194" fontId="156" fillId="0" borderId="0" xfId="685" applyNumberFormat="1" applyFont="1">
      <alignment/>
      <protection/>
    </xf>
    <xf numFmtId="14" fontId="156" fillId="0" borderId="0" xfId="685" applyNumberFormat="1" applyFont="1" applyAlignment="1">
      <alignment horizontal="left"/>
      <protection/>
    </xf>
    <xf numFmtId="0" fontId="157" fillId="0" borderId="80" xfId="685" applyFont="1" applyBorder="1">
      <alignment/>
      <protection/>
    </xf>
    <xf numFmtId="0" fontId="157" fillId="0" borderId="81" xfId="685" applyFont="1" applyBorder="1">
      <alignment/>
      <protection/>
    </xf>
    <xf numFmtId="0" fontId="156" fillId="0" borderId="81" xfId="685" applyFont="1" applyBorder="1">
      <alignment/>
      <protection/>
    </xf>
    <xf numFmtId="0" fontId="156" fillId="0" borderId="82" xfId="685" applyFont="1" applyBorder="1">
      <alignment/>
      <protection/>
    </xf>
    <xf numFmtId="0" fontId="157" fillId="0" borderId="0" xfId="685" applyFont="1">
      <alignment/>
      <protection/>
    </xf>
    <xf numFmtId="0" fontId="156" fillId="0" borderId="0" xfId="685" applyFont="1" applyAlignment="1">
      <alignment horizontal="left"/>
      <protection/>
    </xf>
    <xf numFmtId="0" fontId="156" fillId="0" borderId="0" xfId="685" applyFont="1" applyAlignment="1">
      <alignment horizontal="right"/>
      <protection/>
    </xf>
    <xf numFmtId="195" fontId="156" fillId="0" borderId="0" xfId="685" applyNumberFormat="1" applyFont="1" applyAlignment="1">
      <alignment horizontal="right"/>
      <protection/>
    </xf>
    <xf numFmtId="195" fontId="156" fillId="0" borderId="0" xfId="685" applyNumberFormat="1" applyFont="1">
      <alignment/>
      <protection/>
    </xf>
    <xf numFmtId="195" fontId="159" fillId="0" borderId="0" xfId="685" applyNumberFormat="1" applyFont="1">
      <alignment/>
      <protection/>
    </xf>
    <xf numFmtId="0" fontId="156" fillId="0" borderId="76" xfId="685" applyFont="1" applyBorder="1" applyAlignment="1">
      <alignment horizontal="right"/>
      <protection/>
    </xf>
    <xf numFmtId="0" fontId="156" fillId="0" borderId="77" xfId="685" applyFont="1" applyBorder="1" applyAlignment="1">
      <alignment horizontal="left"/>
      <protection/>
    </xf>
    <xf numFmtId="0" fontId="157" fillId="0" borderId="55" xfId="685" applyFont="1" applyBorder="1" applyAlignment="1">
      <alignment horizontal="right"/>
      <protection/>
    </xf>
    <xf numFmtId="0" fontId="156" fillId="0" borderId="79" xfId="685" applyFont="1" applyBorder="1" applyAlignment="1">
      <alignment horizontal="left"/>
      <protection/>
    </xf>
    <xf numFmtId="0" fontId="157" fillId="0" borderId="0" xfId="685" applyFont="1" applyAlignment="1">
      <alignment horizontal="left"/>
      <protection/>
    </xf>
    <xf numFmtId="0" fontId="156" fillId="0" borderId="81" xfId="685" applyFont="1" applyBorder="1" applyAlignment="1">
      <alignment horizontal="right"/>
      <protection/>
    </xf>
    <xf numFmtId="0" fontId="156" fillId="0" borderId="82" xfId="685" applyFont="1" applyBorder="1" applyAlignment="1">
      <alignment horizontal="left"/>
      <protection/>
    </xf>
    <xf numFmtId="0" fontId="160" fillId="0" borderId="0" xfId="685" applyFont="1">
      <alignment/>
      <protection/>
    </xf>
    <xf numFmtId="0" fontId="160" fillId="0" borderId="0" xfId="685" applyFont="1" applyAlignment="1">
      <alignment horizontal="right"/>
      <protection/>
    </xf>
    <xf numFmtId="0" fontId="160" fillId="0" borderId="0" xfId="685" applyFont="1" applyAlignment="1">
      <alignment horizontal="left"/>
      <protection/>
    </xf>
    <xf numFmtId="0" fontId="156" fillId="0" borderId="83" xfId="685" applyFont="1" applyBorder="1" applyAlignment="1">
      <alignment horizontal="center" vertical="center"/>
      <protection/>
    </xf>
    <xf numFmtId="0" fontId="156" fillId="0" borderId="84" xfId="685" applyFont="1" applyBorder="1" applyAlignment="1">
      <alignment horizontal="center"/>
      <protection/>
    </xf>
    <xf numFmtId="0" fontId="156" fillId="0" borderId="85" xfId="685" applyFont="1" applyBorder="1" applyAlignment="1">
      <alignment horizontal="center"/>
      <protection/>
    </xf>
    <xf numFmtId="0" fontId="156" fillId="0" borderId="86" xfId="685" applyFont="1" applyBorder="1" applyAlignment="1">
      <alignment horizontal="center"/>
      <protection/>
    </xf>
    <xf numFmtId="0" fontId="156" fillId="0" borderId="87" xfId="685" applyFont="1" applyBorder="1" applyAlignment="1">
      <alignment vertical="center"/>
      <protection/>
    </xf>
    <xf numFmtId="49" fontId="99" fillId="0" borderId="58" xfId="685" applyNumberFormat="1" applyBorder="1" applyAlignment="1">
      <alignment horizontal="center" vertical="center" wrapText="1"/>
      <protection/>
    </xf>
    <xf numFmtId="49" fontId="156" fillId="0" borderId="47" xfId="685" applyNumberFormat="1" applyFont="1" applyBorder="1" applyAlignment="1">
      <alignment horizontal="center" vertical="center"/>
      <protection/>
    </xf>
    <xf numFmtId="0" fontId="156" fillId="0" borderId="88" xfId="685" applyFont="1" applyBorder="1" applyAlignment="1">
      <alignment horizontal="left" vertical="center" wrapText="1"/>
      <protection/>
    </xf>
    <xf numFmtId="3" fontId="156" fillId="0" borderId="89" xfId="685" applyNumberFormat="1" applyFont="1" applyBorder="1" applyAlignment="1">
      <alignment horizontal="right"/>
      <protection/>
    </xf>
    <xf numFmtId="49" fontId="156" fillId="0" borderId="88" xfId="685" applyNumberFormat="1" applyFont="1" applyBorder="1" applyAlignment="1">
      <alignment horizontal="left"/>
      <protection/>
    </xf>
    <xf numFmtId="3" fontId="156" fillId="32" borderId="90" xfId="685" applyNumberFormat="1" applyFont="1" applyFill="1" applyBorder="1" applyAlignment="1">
      <alignment horizontal="right"/>
      <protection/>
    </xf>
    <xf numFmtId="3" fontId="156" fillId="0" borderId="91" xfId="685" applyNumberFormat="1" applyFont="1" applyBorder="1" applyAlignment="1">
      <alignment horizontal="right"/>
      <protection/>
    </xf>
    <xf numFmtId="0" fontId="156" fillId="0" borderId="0" xfId="685" applyFont="1" applyAlignment="1">
      <alignment horizontal="center" vertical="center"/>
      <protection/>
    </xf>
    <xf numFmtId="3" fontId="161" fillId="0" borderId="89" xfId="685" applyNumberFormat="1" applyFont="1" applyBorder="1" applyAlignment="1">
      <alignment horizontal="right"/>
      <protection/>
    </xf>
    <xf numFmtId="49" fontId="161" fillId="0" borderId="88" xfId="685" applyNumberFormat="1" applyFont="1" applyBorder="1" applyAlignment="1">
      <alignment horizontal="left"/>
      <protection/>
    </xf>
    <xf numFmtId="49" fontId="162" fillId="0" borderId="58" xfId="685" applyNumberFormat="1" applyFont="1" applyBorder="1" applyAlignment="1">
      <alignment horizontal="center" vertical="center" wrapText="1"/>
      <protection/>
    </xf>
    <xf numFmtId="49" fontId="161" fillId="0" borderId="47" xfId="685" applyNumberFormat="1" applyFont="1" applyBorder="1" applyAlignment="1">
      <alignment horizontal="center" vertical="center"/>
      <protection/>
    </xf>
    <xf numFmtId="0" fontId="161" fillId="0" borderId="88" xfId="685" applyFont="1" applyBorder="1" applyAlignment="1">
      <alignment horizontal="left" vertical="center" wrapText="1"/>
      <protection/>
    </xf>
    <xf numFmtId="3" fontId="161" fillId="32" borderId="90" xfId="685" applyNumberFormat="1" applyFont="1" applyFill="1" applyBorder="1" applyAlignment="1">
      <alignment horizontal="right"/>
      <protection/>
    </xf>
    <xf numFmtId="3" fontId="161" fillId="0" borderId="91" xfId="685" applyNumberFormat="1" applyFont="1" applyBorder="1" applyAlignment="1">
      <alignment horizontal="right"/>
      <protection/>
    </xf>
    <xf numFmtId="0" fontId="161" fillId="0" borderId="0" xfId="685" applyFont="1" applyAlignment="1">
      <alignment horizontal="center" vertical="center"/>
      <protection/>
    </xf>
    <xf numFmtId="49" fontId="157" fillId="0" borderId="78" xfId="685" applyNumberFormat="1" applyFont="1" applyBorder="1" applyAlignment="1">
      <alignment horizontal="left" vertical="top"/>
      <protection/>
    </xf>
    <xf numFmtId="0" fontId="157" fillId="0" borderId="79" xfId="685" applyFont="1" applyBorder="1" applyAlignment="1">
      <alignment horizontal="left"/>
      <protection/>
    </xf>
    <xf numFmtId="195" fontId="157" fillId="0" borderId="0" xfId="685" applyNumberFormat="1" applyFont="1" applyAlignment="1">
      <alignment horizontal="right"/>
      <protection/>
    </xf>
    <xf numFmtId="196" fontId="157" fillId="0" borderId="0" xfId="685" applyNumberFormat="1" applyFont="1" applyAlignment="1">
      <alignment horizontal="right"/>
      <protection/>
    </xf>
    <xf numFmtId="195" fontId="156" fillId="0" borderId="79" xfId="685" applyNumberFormat="1" applyFont="1" applyBorder="1" applyAlignment="1">
      <alignment horizontal="right"/>
      <protection/>
    </xf>
    <xf numFmtId="49" fontId="157" fillId="0" borderId="0" xfId="685" applyNumberFormat="1" applyFont="1" applyAlignment="1">
      <alignment horizontal="right" vertical="top"/>
      <protection/>
    </xf>
    <xf numFmtId="195" fontId="156" fillId="0" borderId="45" xfId="685" applyNumberFormat="1" applyFont="1" applyBorder="1" applyAlignment="1">
      <alignment horizontal="right"/>
      <protection/>
    </xf>
    <xf numFmtId="3" fontId="156" fillId="0" borderId="61" xfId="685" applyNumberFormat="1" applyFont="1" applyBorder="1" applyAlignment="1">
      <alignment horizontal="right"/>
      <protection/>
    </xf>
    <xf numFmtId="195" fontId="156" fillId="0" borderId="47" xfId="685" applyNumberFormat="1" applyFont="1" applyBorder="1" applyAlignment="1">
      <alignment horizontal="right"/>
      <protection/>
    </xf>
    <xf numFmtId="197" fontId="159" fillId="0" borderId="79" xfId="685" applyNumberFormat="1" applyFont="1" applyBorder="1" applyAlignment="1">
      <alignment horizontal="right"/>
      <protection/>
    </xf>
    <xf numFmtId="0" fontId="157" fillId="0" borderId="80" xfId="685" applyFont="1" applyBorder="1" applyAlignment="1">
      <alignment horizontal="left"/>
      <protection/>
    </xf>
    <xf numFmtId="0" fontId="157" fillId="0" borderId="81" xfId="685" applyFont="1" applyBorder="1" applyAlignment="1">
      <alignment horizontal="left"/>
      <protection/>
    </xf>
    <xf numFmtId="0" fontId="157" fillId="0" borderId="81" xfId="685" applyFont="1" applyBorder="1" applyAlignment="1">
      <alignment horizontal="right"/>
      <protection/>
    </xf>
    <xf numFmtId="0" fontId="157" fillId="0" borderId="82" xfId="685" applyFont="1" applyBorder="1" applyAlignment="1">
      <alignment horizontal="left"/>
      <protection/>
    </xf>
    <xf numFmtId="195" fontId="159" fillId="0" borderId="81" xfId="685" applyNumberFormat="1" applyFont="1" applyBorder="1" applyAlignment="1">
      <alignment horizontal="right"/>
      <protection/>
    </xf>
    <xf numFmtId="195" fontId="159" fillId="0" borderId="82" xfId="685" applyNumberFormat="1" applyFont="1" applyBorder="1" applyAlignment="1">
      <alignment horizontal="right"/>
      <protection/>
    </xf>
    <xf numFmtId="0" fontId="156" fillId="0" borderId="76" xfId="685" applyFont="1" applyBorder="1" applyAlignment="1">
      <alignment horizontal="left"/>
      <protection/>
    </xf>
    <xf numFmtId="0" fontId="156" fillId="0" borderId="77" xfId="685" applyFont="1" applyBorder="1" applyAlignment="1">
      <alignment horizontal="left" wrapText="1"/>
      <protection/>
    </xf>
    <xf numFmtId="3" fontId="156" fillId="0" borderId="75" xfId="685" applyNumberFormat="1" applyFont="1" applyBorder="1" applyAlignment="1">
      <alignment horizontal="right"/>
      <protection/>
    </xf>
    <xf numFmtId="49" fontId="156" fillId="0" borderId="77" xfId="685" applyNumberFormat="1" applyFont="1" applyBorder="1" applyAlignment="1">
      <alignment horizontal="left"/>
      <protection/>
    </xf>
    <xf numFmtId="196" fontId="156" fillId="32" borderId="92" xfId="685" applyNumberFormat="1" applyFont="1" applyFill="1" applyBorder="1" applyAlignment="1">
      <alignment horizontal="right"/>
      <protection/>
    </xf>
    <xf numFmtId="196" fontId="156" fillId="0" borderId="93" xfId="685" applyNumberFormat="1" applyFont="1" applyBorder="1" applyAlignment="1">
      <alignment horizontal="right"/>
      <protection/>
    </xf>
    <xf numFmtId="196" fontId="156" fillId="0" borderId="94" xfId="685" applyNumberFormat="1" applyFont="1" applyBorder="1" applyAlignment="1">
      <alignment horizontal="right"/>
      <protection/>
    </xf>
    <xf numFmtId="0" fontId="156" fillId="0" borderId="95" xfId="685" applyFont="1" applyBorder="1" applyAlignment="1">
      <alignment horizontal="left" wrapText="1"/>
      <protection/>
    </xf>
    <xf numFmtId="3" fontId="156" fillId="0" borderId="96" xfId="685" applyNumberFormat="1" applyFont="1" applyBorder="1" applyAlignment="1">
      <alignment horizontal="right"/>
      <protection/>
    </xf>
    <xf numFmtId="49" fontId="156" fillId="0" borderId="95" xfId="685" applyNumberFormat="1" applyFont="1" applyBorder="1" applyAlignment="1">
      <alignment horizontal="left"/>
      <protection/>
    </xf>
    <xf numFmtId="3" fontId="156" fillId="32" borderId="97" xfId="685" applyNumberFormat="1" applyFont="1" applyFill="1" applyBorder="1" applyAlignment="1">
      <alignment horizontal="right"/>
      <protection/>
    </xf>
    <xf numFmtId="3" fontId="156" fillId="0" borderId="98" xfId="685" applyNumberFormat="1" applyFont="1" applyBorder="1" applyAlignment="1">
      <alignment horizontal="right"/>
      <protection/>
    </xf>
    <xf numFmtId="3" fontId="156" fillId="0" borderId="99" xfId="685" applyNumberFormat="1" applyFont="1" applyBorder="1" applyAlignment="1">
      <alignment horizontal="right"/>
      <protection/>
    </xf>
    <xf numFmtId="0" fontId="156" fillId="0" borderId="79" xfId="685" applyFont="1" applyBorder="1" applyAlignment="1">
      <alignment horizontal="left" wrapText="1"/>
      <protection/>
    </xf>
    <xf numFmtId="3" fontId="156" fillId="0" borderId="78" xfId="685" applyNumberFormat="1" applyFont="1" applyBorder="1" applyAlignment="1">
      <alignment horizontal="right"/>
      <protection/>
    </xf>
    <xf numFmtId="49" fontId="156" fillId="0" borderId="79" xfId="685" applyNumberFormat="1" applyFont="1" applyBorder="1" applyAlignment="1">
      <alignment horizontal="left"/>
      <protection/>
    </xf>
    <xf numFmtId="3" fontId="156" fillId="32" borderId="100" xfId="685" applyNumberFormat="1" applyFont="1" applyFill="1" applyBorder="1" applyAlignment="1">
      <alignment horizontal="right"/>
      <protection/>
    </xf>
    <xf numFmtId="3" fontId="156" fillId="0" borderId="101" xfId="685" applyNumberFormat="1" applyFont="1" applyBorder="1" applyAlignment="1">
      <alignment horizontal="right"/>
      <protection/>
    </xf>
    <xf numFmtId="3" fontId="156" fillId="0" borderId="102" xfId="685" applyNumberFormat="1" applyFont="1" applyBorder="1" applyAlignment="1">
      <alignment horizontal="right"/>
      <protection/>
    </xf>
    <xf numFmtId="49" fontId="156" fillId="0" borderId="103" xfId="685" applyNumberFormat="1" applyFont="1" applyBorder="1" applyAlignment="1">
      <alignment horizontal="center" vertical="justify" wrapText="1"/>
      <protection/>
    </xf>
    <xf numFmtId="49" fontId="156" fillId="0" borderId="60" xfId="685" applyNumberFormat="1" applyFont="1" applyBorder="1" applyAlignment="1">
      <alignment horizontal="center" vertical="justify" wrapText="1"/>
      <protection/>
    </xf>
    <xf numFmtId="49" fontId="156" fillId="0" borderId="58" xfId="685" applyNumberFormat="1" applyFont="1" applyBorder="1" applyAlignment="1">
      <alignment horizontal="center" vertical="center" wrapText="1"/>
      <protection/>
    </xf>
    <xf numFmtId="0" fontId="156" fillId="0" borderId="88" xfId="685" applyFont="1" applyBorder="1" applyAlignment="1">
      <alignment horizontal="left" wrapText="1"/>
      <protection/>
    </xf>
    <xf numFmtId="49" fontId="156" fillId="0" borderId="104" xfId="685" applyNumberFormat="1" applyFont="1" applyBorder="1" applyAlignment="1">
      <alignment horizontal="center" vertical="justify" wrapText="1"/>
      <protection/>
    </xf>
    <xf numFmtId="0" fontId="156" fillId="0" borderId="105" xfId="685" applyFont="1" applyBorder="1" applyAlignment="1">
      <alignment horizontal="left" wrapText="1"/>
      <protection/>
    </xf>
    <xf numFmtId="3" fontId="156" fillId="0" borderId="106" xfId="685" applyNumberFormat="1" applyFont="1" applyBorder="1" applyAlignment="1">
      <alignment horizontal="right"/>
      <protection/>
    </xf>
    <xf numFmtId="49" fontId="156" fillId="0" borderId="105" xfId="685" applyNumberFormat="1" applyFont="1" applyBorder="1" applyAlignment="1">
      <alignment horizontal="left"/>
      <protection/>
    </xf>
    <xf numFmtId="3" fontId="156" fillId="0" borderId="107" xfId="685" applyNumberFormat="1" applyFont="1" applyBorder="1" applyAlignment="1">
      <alignment horizontal="right"/>
      <protection/>
    </xf>
    <xf numFmtId="0" fontId="163" fillId="0" borderId="0" xfId="685" applyFont="1">
      <alignment/>
      <protection/>
    </xf>
    <xf numFmtId="0" fontId="163" fillId="0" borderId="0" xfId="685" applyFont="1" applyAlignment="1">
      <alignment horizontal="right"/>
      <protection/>
    </xf>
    <xf numFmtId="0" fontId="163" fillId="0" borderId="0" xfId="685" applyFont="1" applyAlignment="1">
      <alignment horizontal="left"/>
      <protection/>
    </xf>
    <xf numFmtId="0" fontId="161" fillId="0" borderId="0" xfId="685" applyFont="1">
      <alignment/>
      <protection/>
    </xf>
    <xf numFmtId="0" fontId="0" fillId="0" borderId="0" xfId="0"/>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26" borderId="20" xfId="0" applyNumberFormat="1" applyFont="1" applyFill="1" applyBorder="1" applyAlignment="1">
      <alignment vertical="center"/>
    </xf>
    <xf numFmtId="0" fontId="0" fillId="26" borderId="20" xfId="0" applyFill="1" applyBorder="1" applyAlignment="1">
      <alignment vertical="center"/>
    </xf>
    <xf numFmtId="0" fontId="0" fillId="26" borderId="33" xfId="0" applyFill="1" applyBorder="1" applyAlignment="1">
      <alignment vertical="center"/>
    </xf>
    <xf numFmtId="0" fontId="5" fillId="26" borderId="20" xfId="0"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5"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18" xfId="0" applyNumberFormat="1" applyFont="1" applyBorder="1" applyAlignment="1">
      <alignment vertical="center"/>
    </xf>
    <xf numFmtId="0" fontId="0" fillId="0" borderId="18" xfId="0" applyBorder="1" applyAlignment="1">
      <alignment vertical="center"/>
    </xf>
    <xf numFmtId="0" fontId="2" fillId="0" borderId="0" xfId="0" applyFont="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8" fillId="0" borderId="0" xfId="0" applyFont="1" applyAlignment="1">
      <alignment horizontal="left" vertical="center" wrapText="1"/>
    </xf>
    <xf numFmtId="0" fontId="21" fillId="0" borderId="28" xfId="0" applyFont="1" applyBorder="1" applyAlignment="1">
      <alignment horizontal="center" vertical="center"/>
    </xf>
    <xf numFmtId="0" fontId="21" fillId="0" borderId="22" xfId="0" applyFont="1" applyBorder="1" applyAlignment="1">
      <alignment horizontal="left" vertical="center"/>
    </xf>
    <xf numFmtId="0" fontId="22" fillId="0" borderId="29" xfId="0" applyFont="1" applyBorder="1" applyAlignment="1">
      <alignment horizontal="left" vertical="center"/>
    </xf>
    <xf numFmtId="0" fontId="22" fillId="0" borderId="0" xfId="0" applyFont="1" applyAlignment="1">
      <alignment horizontal="left" vertical="center"/>
    </xf>
    <xf numFmtId="0" fontId="23" fillId="27" borderId="19" xfId="0" applyFont="1" applyFill="1" applyBorder="1" applyAlignment="1">
      <alignment horizontal="center" vertical="center"/>
    </xf>
    <xf numFmtId="0" fontId="23" fillId="27" borderId="20" xfId="0" applyFont="1" applyFill="1" applyBorder="1" applyAlignment="1">
      <alignment horizontal="left" vertical="center"/>
    </xf>
    <xf numFmtId="0" fontId="23" fillId="27" borderId="20" xfId="0" applyFont="1" applyFill="1" applyBorder="1" applyAlignment="1">
      <alignment horizontal="right" vertical="center"/>
    </xf>
    <xf numFmtId="0" fontId="23" fillId="27" borderId="20" xfId="0" applyFont="1" applyFill="1" applyBorder="1" applyAlignment="1">
      <alignment horizontal="center" vertical="center"/>
    </xf>
    <xf numFmtId="0" fontId="23" fillId="27" borderId="33" xfId="0" applyFont="1" applyFill="1" applyBorder="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 fontId="23" fillId="25" borderId="59" xfId="21" applyNumberFormat="1" applyFont="1" applyFill="1" applyBorder="1">
      <alignment/>
      <protection/>
    </xf>
    <xf numFmtId="49" fontId="23" fillId="0" borderId="55" xfId="21" applyNumberFormat="1" applyFont="1" applyBorder="1" applyAlignment="1">
      <alignment vertical="center" wrapText="1"/>
      <protection/>
    </xf>
    <xf numFmtId="49" fontId="23" fillId="0" borderId="0" xfId="21" applyNumberFormat="1" applyFont="1" applyAlignment="1">
      <alignment vertical="center" wrapText="1"/>
      <protection/>
    </xf>
    <xf numFmtId="4" fontId="23" fillId="0" borderId="60" xfId="21" applyNumberFormat="1" applyFont="1" applyBorder="1" applyAlignment="1">
      <alignment vertical="center"/>
      <protection/>
    </xf>
    <xf numFmtId="49" fontId="23" fillId="0" borderId="48" xfId="21" applyNumberFormat="1" applyFont="1" applyBorder="1" applyAlignment="1">
      <alignment vertical="center" wrapText="1"/>
      <protection/>
    </xf>
    <xf numFmtId="49" fontId="23" fillId="0" borderId="38" xfId="21" applyNumberFormat="1" applyFont="1" applyBorder="1" applyAlignment="1">
      <alignment vertical="center" wrapText="1"/>
      <protection/>
    </xf>
    <xf numFmtId="4" fontId="23" fillId="0" borderId="59" xfId="21" applyNumberFormat="1" applyFont="1" applyBorder="1" applyAlignment="1">
      <alignment vertical="center"/>
      <protection/>
    </xf>
    <xf numFmtId="3" fontId="3" fillId="25" borderId="47" xfId="21" applyNumberFormat="1" applyFill="1" applyBorder="1">
      <alignment/>
      <protection/>
    </xf>
    <xf numFmtId="3" fontId="3" fillId="25" borderId="45" xfId="21" applyNumberFormat="1" applyFill="1" applyBorder="1">
      <alignment/>
      <protection/>
    </xf>
    <xf numFmtId="3" fontId="3" fillId="25" borderId="61" xfId="21" applyNumberFormat="1" applyFill="1" applyBorder="1">
      <alignment/>
      <protection/>
    </xf>
    <xf numFmtId="0" fontId="41" fillId="28" borderId="57" xfId="21" applyFont="1" applyFill="1" applyBorder="1" applyAlignment="1">
      <alignment horizontal="center" vertical="center" wrapText="1"/>
      <protection/>
    </xf>
    <xf numFmtId="49" fontId="23" fillId="0" borderId="56" xfId="21" applyNumberFormat="1" applyFont="1" applyBorder="1" applyAlignment="1">
      <alignment vertical="center" wrapText="1"/>
      <protection/>
    </xf>
    <xf numFmtId="49" fontId="23" fillId="0" borderId="42" xfId="21" applyNumberFormat="1" applyFont="1" applyBorder="1" applyAlignment="1">
      <alignment vertical="center" wrapText="1"/>
      <protection/>
    </xf>
    <xf numFmtId="4" fontId="23" fillId="0" borderId="57" xfId="21" applyNumberFormat="1" applyFont="1" applyBorder="1" applyAlignment="1">
      <alignment vertical="center"/>
      <protection/>
    </xf>
    <xf numFmtId="3" fontId="3" fillId="0" borderId="45" xfId="21" applyNumberFormat="1" applyBorder="1">
      <alignment/>
      <protection/>
    </xf>
    <xf numFmtId="3" fontId="3" fillId="0" borderId="45" xfId="21" applyNumberFormat="1" applyBorder="1" applyAlignment="1">
      <alignment wrapText="1"/>
      <protection/>
    </xf>
    <xf numFmtId="4" fontId="4" fillId="0" borderId="47" xfId="21" applyNumberFormat="1" applyFont="1" applyBorder="1" applyAlignment="1">
      <alignment horizontal="right" vertical="center" indent="1"/>
      <protection/>
    </xf>
    <xf numFmtId="4" fontId="4" fillId="0" borderId="61" xfId="21" applyNumberFormat="1" applyFont="1" applyBorder="1" applyAlignment="1">
      <alignment horizontal="right" vertical="center" indent="1"/>
      <protection/>
    </xf>
    <xf numFmtId="4" fontId="4" fillId="0" borderId="46" xfId="21" applyNumberFormat="1" applyFont="1" applyBorder="1" applyAlignment="1">
      <alignment horizontal="right" vertical="center" indent="1"/>
      <protection/>
    </xf>
    <xf numFmtId="4" fontId="4" fillId="0" borderId="47" xfId="21" applyNumberFormat="1" applyFont="1" applyBorder="1" applyAlignment="1">
      <alignment vertical="center"/>
      <protection/>
    </xf>
    <xf numFmtId="4" fontId="4" fillId="0" borderId="45" xfId="21" applyNumberFormat="1" applyFont="1" applyBorder="1" applyAlignment="1">
      <alignment vertical="center"/>
      <protection/>
    </xf>
    <xf numFmtId="4" fontId="4" fillId="0" borderId="47" xfId="21" applyNumberFormat="1" applyFont="1" applyBorder="1" applyAlignment="1">
      <alignment horizontal="right" vertical="center"/>
      <protection/>
    </xf>
    <xf numFmtId="4" fontId="4" fillId="0" borderId="45" xfId="21" applyNumberFormat="1" applyFont="1" applyBorder="1" applyAlignment="1">
      <alignment horizontal="right" vertical="center"/>
      <protection/>
    </xf>
    <xf numFmtId="4" fontId="4" fillId="0" borderId="48" xfId="21" applyNumberFormat="1" applyFont="1" applyBorder="1" applyAlignment="1">
      <alignment horizontal="right" vertical="center"/>
      <protection/>
    </xf>
    <xf numFmtId="4" fontId="4" fillId="0" borderId="38" xfId="21" applyNumberFormat="1" applyFont="1" applyBorder="1" applyAlignment="1">
      <alignment horizontal="right" vertical="center"/>
      <protection/>
    </xf>
    <xf numFmtId="4" fontId="4" fillId="0" borderId="42" xfId="21" applyNumberFormat="1" applyFont="1" applyBorder="1" applyAlignment="1">
      <alignment horizontal="right" vertical="center"/>
      <protection/>
    </xf>
    <xf numFmtId="2" fontId="39" fillId="28" borderId="50" xfId="21" applyNumberFormat="1" applyFont="1" applyFill="1" applyBorder="1" applyAlignment="1">
      <alignment horizontal="right" vertical="center"/>
      <protection/>
    </xf>
    <xf numFmtId="4" fontId="39" fillId="28" borderId="50" xfId="21" applyNumberFormat="1" applyFont="1" applyFill="1" applyBorder="1" applyAlignment="1">
      <alignment horizontal="right" vertical="center"/>
      <protection/>
    </xf>
    <xf numFmtId="0" fontId="3" fillId="0" borderId="42" xfId="21" applyBorder="1" applyAlignment="1">
      <alignment horizontal="center"/>
      <protection/>
    </xf>
    <xf numFmtId="4" fontId="6" fillId="0" borderId="47" xfId="21" applyNumberFormat="1" applyFont="1" applyBorder="1" applyAlignment="1">
      <alignment horizontal="right" vertical="center" indent="1"/>
      <protection/>
    </xf>
    <xf numFmtId="4" fontId="6" fillId="0" borderId="61" xfId="21" applyNumberFormat="1" applyFont="1" applyBorder="1" applyAlignment="1">
      <alignment horizontal="right" vertical="center" indent="1"/>
      <protection/>
    </xf>
    <xf numFmtId="4" fontId="6" fillId="0" borderId="46" xfId="21" applyNumberFormat="1" applyFont="1" applyBorder="1" applyAlignment="1">
      <alignment horizontal="right" vertical="center" indent="1"/>
      <protection/>
    </xf>
    <xf numFmtId="1" fontId="3" fillId="0" borderId="38" xfId="21" applyNumberFormat="1" applyBorder="1" applyAlignment="1">
      <alignment horizontal="right" indent="1"/>
      <protection/>
    </xf>
    <xf numFmtId="0" fontId="3" fillId="0" borderId="38" xfId="21" applyBorder="1" applyAlignment="1">
      <alignment horizontal="right" indent="1"/>
      <protection/>
    </xf>
    <xf numFmtId="0" fontId="3" fillId="0" borderId="39" xfId="21" applyBorder="1" applyAlignment="1">
      <alignment horizontal="right" indent="1"/>
      <protection/>
    </xf>
    <xf numFmtId="49" fontId="18" fillId="29" borderId="38" xfId="21" applyNumberFormat="1" applyFont="1" applyFill="1" applyBorder="1" applyAlignment="1" applyProtection="1">
      <alignment horizontal="left" vertical="center"/>
      <protection locked="0"/>
    </xf>
    <xf numFmtId="0" fontId="14" fillId="0" borderId="108" xfId="21" applyFont="1" applyBorder="1" applyAlignment="1">
      <alignment horizontal="center" vertical="center"/>
      <protection/>
    </xf>
    <xf numFmtId="0" fontId="14" fillId="0" borderId="109" xfId="21" applyFont="1" applyBorder="1" applyAlignment="1">
      <alignment horizontal="center" vertical="center"/>
      <protection/>
    </xf>
    <xf numFmtId="0" fontId="14" fillId="0" borderId="110" xfId="21" applyFont="1" applyBorder="1" applyAlignment="1">
      <alignment horizontal="center" vertical="center"/>
      <protection/>
    </xf>
    <xf numFmtId="49" fontId="5" fillId="28" borderId="42" xfId="21" applyNumberFormat="1" applyFont="1" applyFill="1" applyBorder="1" applyAlignment="1">
      <alignment horizontal="center" vertical="center" shrinkToFit="1"/>
      <protection/>
    </xf>
    <xf numFmtId="0" fontId="5" fillId="28" borderId="42" xfId="21" applyFont="1" applyFill="1" applyBorder="1" applyAlignment="1">
      <alignment horizontal="center" vertical="center" shrinkToFit="1"/>
      <protection/>
    </xf>
    <xf numFmtId="0" fontId="5" fillId="28" borderId="43" xfId="21" applyFont="1" applyFill="1" applyBorder="1" applyAlignment="1">
      <alignment horizontal="center" vertical="center" shrinkToFit="1"/>
      <protection/>
    </xf>
    <xf numFmtId="49" fontId="18" fillId="28" borderId="0" xfId="21" applyNumberFormat="1" applyFont="1" applyFill="1" applyAlignment="1">
      <alignment horizontal="center" vertical="center"/>
      <protection/>
    </xf>
    <xf numFmtId="0" fontId="18" fillId="28" borderId="0" xfId="21" applyFont="1" applyFill="1" applyAlignment="1">
      <alignment horizontal="center" vertical="center"/>
      <protection/>
    </xf>
    <xf numFmtId="0" fontId="18" fillId="28" borderId="40" xfId="21" applyFont="1" applyFill="1" applyBorder="1" applyAlignment="1">
      <alignment horizontal="center" vertical="center"/>
      <protection/>
    </xf>
    <xf numFmtId="49" fontId="18" fillId="29" borderId="42" xfId="21" applyNumberFormat="1" applyFont="1" applyFill="1" applyBorder="1" applyAlignment="1" applyProtection="1">
      <alignment horizontal="left" vertical="center"/>
      <protection locked="0"/>
    </xf>
    <xf numFmtId="49" fontId="18" fillId="29" borderId="0" xfId="21" applyNumberFormat="1" applyFont="1" applyFill="1" applyAlignment="1" applyProtection="1">
      <alignment horizontal="left" vertical="center"/>
      <protection locked="0"/>
    </xf>
    <xf numFmtId="0" fontId="3" fillId="29" borderId="56" xfId="21" applyFill="1" applyBorder="1" applyAlignment="1" applyProtection="1">
      <alignment vertical="top" wrapText="1"/>
      <protection locked="0"/>
    </xf>
    <xf numFmtId="0" fontId="3" fillId="29" borderId="42" xfId="21" applyFill="1" applyBorder="1" applyAlignment="1" applyProtection="1">
      <alignment vertical="top" wrapText="1"/>
      <protection locked="0"/>
    </xf>
    <xf numFmtId="0" fontId="3" fillId="29" borderId="42" xfId="21" applyFill="1" applyBorder="1" applyAlignment="1" applyProtection="1">
      <alignment horizontal="left" vertical="top" wrapText="1"/>
      <protection locked="0"/>
    </xf>
    <xf numFmtId="0" fontId="3" fillId="29" borderId="111" xfId="21" applyFill="1" applyBorder="1" applyAlignment="1" applyProtection="1">
      <alignment vertical="top" wrapText="1"/>
      <protection locked="0"/>
    </xf>
    <xf numFmtId="0" fontId="3" fillId="29" borderId="55" xfId="21" applyFill="1" applyBorder="1" applyAlignment="1" applyProtection="1">
      <alignment vertical="top" wrapText="1"/>
      <protection locked="0"/>
    </xf>
    <xf numFmtId="0" fontId="3" fillId="29" borderId="0" xfId="21" applyFill="1" applyAlignment="1" applyProtection="1">
      <alignment vertical="top" wrapText="1"/>
      <protection locked="0"/>
    </xf>
    <xf numFmtId="0" fontId="3" fillId="29" borderId="0" xfId="21" applyFill="1" applyAlignment="1" applyProtection="1">
      <alignment horizontal="left" vertical="top" wrapText="1"/>
      <protection locked="0"/>
    </xf>
    <xf numFmtId="0" fontId="3" fillId="29" borderId="112" xfId="21" applyFill="1" applyBorder="1" applyAlignment="1" applyProtection="1">
      <alignment vertical="top" wrapText="1"/>
      <protection locked="0"/>
    </xf>
    <xf numFmtId="0" fontId="3" fillId="29" borderId="48" xfId="21" applyFill="1" applyBorder="1" applyAlignment="1" applyProtection="1">
      <alignment vertical="top" wrapText="1"/>
      <protection locked="0"/>
    </xf>
    <xf numFmtId="0" fontId="3" fillId="29" borderId="38" xfId="21" applyFill="1" applyBorder="1" applyAlignment="1" applyProtection="1">
      <alignment vertical="top" wrapText="1"/>
      <protection locked="0"/>
    </xf>
    <xf numFmtId="0" fontId="3" fillId="29" borderId="38" xfId="21" applyFill="1" applyBorder="1" applyAlignment="1" applyProtection="1">
      <alignment horizontal="left" vertical="top" wrapText="1"/>
      <protection locked="0"/>
    </xf>
    <xf numFmtId="0" fontId="3" fillId="29" borderId="113" xfId="21" applyFill="1" applyBorder="1" applyAlignment="1" applyProtection="1">
      <alignment vertical="top" wrapText="1"/>
      <protection locked="0"/>
    </xf>
    <xf numFmtId="0" fontId="43" fillId="0" borderId="55" xfId="21" applyFont="1" applyBorder="1" applyAlignment="1">
      <alignment horizontal="left" vertical="top" wrapText="1"/>
      <protection/>
    </xf>
    <xf numFmtId="0" fontId="43" fillId="0" borderId="0" xfId="21" applyFont="1" applyAlignment="1">
      <alignment vertical="top" wrapText="1" shrinkToFit="1"/>
      <protection/>
    </xf>
    <xf numFmtId="166" fontId="43" fillId="0" borderId="0" xfId="21" applyNumberFormat="1" applyFont="1" applyAlignment="1">
      <alignment vertical="top" wrapText="1" shrinkToFit="1"/>
      <protection/>
    </xf>
    <xf numFmtId="4" fontId="43" fillId="0" borderId="0" xfId="21" applyNumberFormat="1" applyFont="1" applyAlignment="1">
      <alignment vertical="top" wrapText="1" shrinkToFit="1"/>
      <protection/>
    </xf>
    <xf numFmtId="4" fontId="43" fillId="0" borderId="112" xfId="21" applyNumberFormat="1" applyFont="1" applyBorder="1" applyAlignment="1">
      <alignment vertical="top" wrapText="1" shrinkToFit="1"/>
      <protection/>
    </xf>
    <xf numFmtId="0" fontId="3" fillId="0" borderId="0" xfId="21" applyAlignment="1">
      <alignment vertical="top"/>
      <protection/>
    </xf>
    <xf numFmtId="0" fontId="3" fillId="0" borderId="0" xfId="21" applyAlignment="1">
      <alignment horizontal="left" vertical="top" wrapText="1"/>
      <protection/>
    </xf>
    <xf numFmtId="0" fontId="5" fillId="0" borderId="0" xfId="21" applyFont="1" applyAlignment="1">
      <alignment horizontal="center"/>
      <protection/>
    </xf>
    <xf numFmtId="49" fontId="3" fillId="0" borderId="45" xfId="21" applyNumberFormat="1" applyBorder="1" applyAlignment="1">
      <alignment vertical="center"/>
      <protection/>
    </xf>
    <xf numFmtId="0" fontId="3" fillId="0" borderId="45" xfId="21" applyBorder="1" applyAlignment="1">
      <alignment vertical="center"/>
      <protection/>
    </xf>
    <xf numFmtId="0" fontId="3" fillId="0" borderId="61" xfId="21" applyBorder="1" applyAlignment="1">
      <alignment vertical="center"/>
      <protection/>
    </xf>
    <xf numFmtId="0" fontId="100" fillId="0" borderId="0" xfId="688">
      <alignment/>
      <protection/>
    </xf>
    <xf numFmtId="49" fontId="126" fillId="0" borderId="1" xfId="688" applyNumberFormat="1" applyFont="1" applyBorder="1" applyAlignment="1">
      <alignment horizontal="left" vertical="center" textRotation="90" wrapText="1"/>
      <protection/>
    </xf>
    <xf numFmtId="49" fontId="127" fillId="0" borderId="1" xfId="688" applyNumberFormat="1" applyFont="1" applyBorder="1" applyAlignment="1">
      <alignment horizontal="center" vertical="center" wrapText="1"/>
      <protection/>
    </xf>
    <xf numFmtId="189" fontId="14" fillId="0" borderId="0" xfId="687" applyNumberFormat="1" applyFont="1" applyAlignment="1">
      <alignment horizontal="center" vertical="center"/>
      <protection/>
    </xf>
    <xf numFmtId="49" fontId="145" fillId="0" borderId="69" xfId="687" applyNumberFormat="1" applyFont="1" applyBorder="1" applyAlignment="1">
      <alignment horizontal="left" vertical="center" textRotation="90" wrapText="1"/>
      <protection/>
    </xf>
    <xf numFmtId="49" fontId="145" fillId="0" borderId="114" xfId="687" applyNumberFormat="1" applyFont="1" applyBorder="1" applyAlignment="1">
      <alignment horizontal="left" vertical="center" textRotation="90" wrapText="1"/>
      <protection/>
    </xf>
    <xf numFmtId="49" fontId="146" fillId="0" borderId="70" xfId="687" applyNumberFormat="1" applyFont="1" applyBorder="1" applyAlignment="1">
      <alignment horizontal="center" vertical="center" wrapText="1"/>
      <protection/>
    </xf>
    <xf numFmtId="49" fontId="146" fillId="0" borderId="115" xfId="687" applyNumberFormat="1" applyFont="1" applyBorder="1" applyAlignment="1">
      <alignment horizontal="center" vertical="center" wrapText="1"/>
      <protection/>
    </xf>
    <xf numFmtId="189" fontId="14" fillId="0" borderId="0" xfId="684" applyNumberFormat="1" applyFont="1" applyAlignment="1">
      <alignment horizontal="center" vertical="center"/>
      <protection/>
    </xf>
    <xf numFmtId="49" fontId="145" fillId="0" borderId="69" xfId="684" applyNumberFormat="1" applyFont="1" applyBorder="1" applyAlignment="1">
      <alignment horizontal="left" vertical="center" textRotation="90" wrapText="1"/>
      <protection/>
    </xf>
    <xf numFmtId="49" fontId="145" fillId="0" borderId="114" xfId="684" applyNumberFormat="1" applyFont="1" applyBorder="1" applyAlignment="1">
      <alignment horizontal="left" vertical="center" textRotation="90" wrapText="1"/>
      <protection/>
    </xf>
    <xf numFmtId="49" fontId="146" fillId="0" borderId="70" xfId="684" applyNumberFormat="1" applyFont="1" applyBorder="1" applyAlignment="1">
      <alignment horizontal="center" vertical="center" wrapText="1"/>
      <protection/>
    </xf>
    <xf numFmtId="49" fontId="146" fillId="0" borderId="115" xfId="684" applyNumberFormat="1" applyFont="1" applyBorder="1" applyAlignment="1">
      <alignment horizontal="center" vertical="center" wrapText="1"/>
      <protection/>
    </xf>
    <xf numFmtId="0" fontId="156" fillId="0" borderId="47" xfId="685" applyFont="1" applyBorder="1" applyAlignment="1">
      <alignment horizontal="center"/>
      <protection/>
    </xf>
    <xf numFmtId="0" fontId="156" fillId="0" borderId="45" xfId="685" applyFont="1" applyBorder="1" applyAlignment="1">
      <alignment horizontal="center"/>
      <protection/>
    </xf>
    <xf numFmtId="0" fontId="156" fillId="0" borderId="61" xfId="685" applyFont="1" applyBorder="1" applyAlignment="1">
      <alignment horizontal="center"/>
      <protection/>
    </xf>
    <xf numFmtId="3" fontId="156" fillId="0" borderId="0" xfId="685" applyNumberFormat="1" applyFont="1" applyAlignment="1">
      <alignment horizontal="right"/>
      <protection/>
    </xf>
    <xf numFmtId="3" fontId="156" fillId="0" borderId="79" xfId="685" applyNumberFormat="1" applyFont="1" applyBorder="1">
      <alignment/>
      <protection/>
    </xf>
    <xf numFmtId="49" fontId="156" fillId="0" borderId="116" xfId="685" applyNumberFormat="1" applyFont="1" applyBorder="1" applyAlignment="1">
      <alignment horizontal="center" vertical="center"/>
      <protection/>
    </xf>
    <xf numFmtId="0" fontId="99" fillId="0" borderId="48" xfId="685" applyBorder="1" applyAlignment="1">
      <alignment horizontal="center" vertical="center"/>
      <protection/>
    </xf>
    <xf numFmtId="0" fontId="156" fillId="0" borderId="75" xfId="685" applyFont="1" applyBorder="1" applyAlignment="1">
      <alignment horizontal="center" vertical="center"/>
      <protection/>
    </xf>
    <xf numFmtId="0" fontId="156" fillId="0" borderId="77" xfId="685" applyFont="1" applyBorder="1">
      <alignment/>
      <protection/>
    </xf>
    <xf numFmtId="0" fontId="156" fillId="0" borderId="78" xfId="685" applyFont="1" applyBorder="1">
      <alignment/>
      <protection/>
    </xf>
    <xf numFmtId="0" fontId="156" fillId="0" borderId="79" xfId="685" applyFont="1" applyBorder="1">
      <alignment/>
      <protection/>
    </xf>
    <xf numFmtId="0" fontId="156" fillId="0" borderId="117" xfId="685" applyFont="1" applyBorder="1" applyAlignment="1">
      <alignment horizontal="center"/>
      <protection/>
    </xf>
    <xf numFmtId="0" fontId="156" fillId="0" borderId="118" xfId="685" applyFont="1" applyBorder="1" applyAlignment="1">
      <alignment horizontal="center"/>
      <protection/>
    </xf>
    <xf numFmtId="0" fontId="156" fillId="0" borderId="119" xfId="685" applyFont="1" applyBorder="1" applyAlignment="1">
      <alignment horizontal="center"/>
      <protection/>
    </xf>
    <xf numFmtId="0" fontId="156" fillId="0" borderId="83" xfId="685" applyFont="1" applyBorder="1" applyAlignment="1">
      <alignment horizontal="center" vertical="center"/>
      <protection/>
    </xf>
    <xf numFmtId="0" fontId="156" fillId="0" borderId="87" xfId="685" applyFont="1" applyBorder="1" applyAlignment="1">
      <alignment horizontal="center" vertical="center"/>
      <protection/>
    </xf>
    <xf numFmtId="0" fontId="156" fillId="0" borderId="78" xfId="685" applyFont="1" applyBorder="1" applyAlignment="1">
      <alignment horizontal="center" vertical="center"/>
      <protection/>
    </xf>
    <xf numFmtId="0" fontId="156" fillId="0" borderId="77" xfId="685" applyFont="1" applyBorder="1" applyAlignment="1">
      <alignment horizontal="center" vertical="center"/>
      <protection/>
    </xf>
    <xf numFmtId="0" fontId="156" fillId="0" borderId="79" xfId="685" applyFont="1" applyBorder="1" applyAlignment="1">
      <alignment horizontal="center" vertical="center"/>
      <protection/>
    </xf>
    <xf numFmtId="49" fontId="156" fillId="0" borderId="103" xfId="685" applyNumberFormat="1" applyFont="1" applyBorder="1" applyAlignment="1">
      <alignment horizontal="center" vertical="justify" wrapText="1"/>
      <protection/>
    </xf>
    <xf numFmtId="49" fontId="156" fillId="0" borderId="114" xfId="685" applyNumberFormat="1" applyFont="1" applyBorder="1" applyAlignment="1">
      <alignment horizontal="center" vertical="justify" wrapText="1"/>
      <protection/>
    </xf>
    <xf numFmtId="49" fontId="156" fillId="0" borderId="55" xfId="685" applyNumberFormat="1" applyFont="1" applyBorder="1" applyAlignment="1">
      <alignment horizontal="center" vertical="center"/>
      <protection/>
    </xf>
    <xf numFmtId="49" fontId="156" fillId="0" borderId="60" xfId="685" applyNumberFormat="1" applyFont="1" applyBorder="1" applyAlignment="1">
      <alignment horizontal="center" vertical="justify" wrapText="1"/>
      <protection/>
    </xf>
    <xf numFmtId="14" fontId="156" fillId="0" borderId="0" xfId="685" applyNumberFormat="1" applyFont="1" applyAlignment="1">
      <alignment horizontal="left"/>
      <protection/>
    </xf>
    <xf numFmtId="14" fontId="156" fillId="0" borderId="0" xfId="685" applyNumberFormat="1" applyFont="1">
      <alignment/>
      <protection/>
    </xf>
  </cellXfs>
  <cellStyles count="823">
    <cellStyle name="Normal" xfId="0"/>
    <cellStyle name="Percent" xfId="15"/>
    <cellStyle name="Currency" xfId="16"/>
    <cellStyle name="Currency [0]" xfId="17"/>
    <cellStyle name="Comma" xfId="18"/>
    <cellStyle name="Comma [0]" xfId="19"/>
    <cellStyle name="Hypertextový odkaz" xfId="20"/>
    <cellStyle name="normální 37" xfId="21"/>
    <cellStyle name="normální 33" xfId="22"/>
    <cellStyle name="_1.1_Stavební část1" xfId="23"/>
    <cellStyle name="_FORMULAR SV" xfId="24"/>
    <cellStyle name="_Nabídka KV SiPass" xfId="25"/>
    <cellStyle name="_Nabídka KV SiPass 2" xfId="26"/>
    <cellStyle name="_PERSONAL" xfId="27"/>
    <cellStyle name="_PERSONAL_1" xfId="28"/>
    <cellStyle name="_SO 01c_ESO_specifikace" xfId="29"/>
    <cellStyle name="_stav" xfId="30"/>
    <cellStyle name="1" xfId="31"/>
    <cellStyle name="1 10" xfId="32"/>
    <cellStyle name="1 11" xfId="33"/>
    <cellStyle name="1 2" xfId="34"/>
    <cellStyle name="1 2 2" xfId="35"/>
    <cellStyle name="1 2_Xl0000028" xfId="36"/>
    <cellStyle name="1 3" xfId="37"/>
    <cellStyle name="1 3 2" xfId="38"/>
    <cellStyle name="1 3_Xl0000028" xfId="39"/>
    <cellStyle name="1 4" xfId="40"/>
    <cellStyle name="1 5" xfId="41"/>
    <cellStyle name="1 6" xfId="42"/>
    <cellStyle name="1 7" xfId="43"/>
    <cellStyle name="1 8" xfId="44"/>
    <cellStyle name="1 9" xfId="45"/>
    <cellStyle name="1_004_Vykaz_vymer_ZTI" xfId="46"/>
    <cellStyle name="1_4 ZTI" xfId="47"/>
    <cellStyle name="1_4 ZTI_Xl0000028" xfId="48"/>
    <cellStyle name="1_IO 06_5_1_Silnoproud" xfId="49"/>
    <cellStyle name="1_IO 06_5_1_Silnoproud_Xl0000028" xfId="50"/>
    <cellStyle name="1_Xl0000028" xfId="51"/>
    <cellStyle name="1_Xl0000039" xfId="52"/>
    <cellStyle name="1_Xl0000039_20111111_-_VZT_výkaz_výměr" xfId="53"/>
    <cellStyle name="1_Xl0000039_20111111_-_VZT_výkaz_výměr_Xl0000028" xfId="54"/>
    <cellStyle name="1_Xl0000039_3 VZT" xfId="55"/>
    <cellStyle name="1_Xl0000039_3 VZT_Xl0000028" xfId="56"/>
    <cellStyle name="1_Xl0000039_MWC_ESI_VV_23092013_1" xfId="57"/>
    <cellStyle name="20 % – Zvýraznění1 2" xfId="58"/>
    <cellStyle name="20 % – Zvýraznění1 3" xfId="59"/>
    <cellStyle name="20 % – Zvýraznění1 4" xfId="60"/>
    <cellStyle name="20 % – Zvýraznění2 2" xfId="61"/>
    <cellStyle name="20 % – Zvýraznění2 3" xfId="62"/>
    <cellStyle name="20 % – Zvýraznění2 4" xfId="63"/>
    <cellStyle name="20 % – Zvýraznění3 2" xfId="64"/>
    <cellStyle name="20 % – Zvýraznění3 3" xfId="65"/>
    <cellStyle name="20 % – Zvýraznění3 4" xfId="66"/>
    <cellStyle name="20 % – Zvýraznění4 2" xfId="67"/>
    <cellStyle name="20 % – Zvýraznění4 3" xfId="68"/>
    <cellStyle name="20 % – Zvýraznění4 4" xfId="69"/>
    <cellStyle name="20 % – Zvýraznění5 2" xfId="70"/>
    <cellStyle name="20 % – Zvýraznění5 3" xfId="71"/>
    <cellStyle name="20 % – Zvýraznění5 4" xfId="72"/>
    <cellStyle name="20 % – Zvýraznění6 2" xfId="73"/>
    <cellStyle name="20 % – Zvýraznění6 3" xfId="74"/>
    <cellStyle name="20 % – Zvýraznění6 4" xfId="75"/>
    <cellStyle name="20% - Accent1" xfId="76"/>
    <cellStyle name="20% - Accent2" xfId="77"/>
    <cellStyle name="20% - Accent3" xfId="78"/>
    <cellStyle name="20% - Accent4" xfId="79"/>
    <cellStyle name="20% - Accent5" xfId="80"/>
    <cellStyle name="20% - Accent6" xfId="81"/>
    <cellStyle name="40 % – Zvýraznění1 2" xfId="82"/>
    <cellStyle name="40 % – Zvýraznění1 3" xfId="83"/>
    <cellStyle name="40 % – Zvýraznění1 4" xfId="84"/>
    <cellStyle name="40 % – Zvýraznění2 2" xfId="85"/>
    <cellStyle name="40 % – Zvýraznění2 3" xfId="86"/>
    <cellStyle name="40 % – Zvýraznění2 4" xfId="87"/>
    <cellStyle name="40 % – Zvýraznění3 2" xfId="88"/>
    <cellStyle name="40 % – Zvýraznění3 3" xfId="89"/>
    <cellStyle name="40 % – Zvýraznění3 4" xfId="90"/>
    <cellStyle name="40 % – Zvýraznění4 2" xfId="91"/>
    <cellStyle name="40 % – Zvýraznění4 3" xfId="92"/>
    <cellStyle name="40 % – Zvýraznění4 4" xfId="93"/>
    <cellStyle name="40 % – Zvýraznění5 2" xfId="94"/>
    <cellStyle name="40 % – Zvýraznění5 3" xfId="95"/>
    <cellStyle name="40 % – Zvýraznění5 4" xfId="96"/>
    <cellStyle name="40 % – Zvýraznění6 2" xfId="97"/>
    <cellStyle name="40 % – Zvýraznění6 3" xfId="98"/>
    <cellStyle name="40 % – Zvýraznění6 4" xfId="99"/>
    <cellStyle name="40% - Accent1" xfId="100"/>
    <cellStyle name="40% - Accent2" xfId="101"/>
    <cellStyle name="40% - Accent3" xfId="102"/>
    <cellStyle name="40% - Accent4" xfId="103"/>
    <cellStyle name="40% - Accent5" xfId="104"/>
    <cellStyle name="40% - Accent6" xfId="105"/>
    <cellStyle name="5" xfId="106"/>
    <cellStyle name="5 10" xfId="107"/>
    <cellStyle name="5 10 2" xfId="108"/>
    <cellStyle name="5 10 2 2" xfId="109"/>
    <cellStyle name="5 10 3" xfId="110"/>
    <cellStyle name="5 11" xfId="111"/>
    <cellStyle name="5 11 2" xfId="112"/>
    <cellStyle name="5 11 2 2" xfId="113"/>
    <cellStyle name="5 11 3" xfId="114"/>
    <cellStyle name="5 12" xfId="115"/>
    <cellStyle name="5 12 2" xfId="116"/>
    <cellStyle name="5 12 2 2" xfId="117"/>
    <cellStyle name="5 12 3" xfId="118"/>
    <cellStyle name="5 13" xfId="119"/>
    <cellStyle name="5 13 2" xfId="120"/>
    <cellStyle name="5 13 2 2" xfId="121"/>
    <cellStyle name="5 13 3" xfId="122"/>
    <cellStyle name="5 14" xfId="123"/>
    <cellStyle name="5 14 2" xfId="124"/>
    <cellStyle name="5 14 2 2" xfId="125"/>
    <cellStyle name="5 14 3" xfId="126"/>
    <cellStyle name="5 15" xfId="127"/>
    <cellStyle name="5 15 2" xfId="128"/>
    <cellStyle name="5 15 2 2" xfId="129"/>
    <cellStyle name="5 15 3" xfId="130"/>
    <cellStyle name="5 16" xfId="131"/>
    <cellStyle name="5 16 2" xfId="132"/>
    <cellStyle name="5 16 2 2" xfId="133"/>
    <cellStyle name="5 16 3" xfId="134"/>
    <cellStyle name="5 17" xfId="135"/>
    <cellStyle name="5 17 2" xfId="136"/>
    <cellStyle name="5 17 2 2" xfId="137"/>
    <cellStyle name="5 17 3" xfId="138"/>
    <cellStyle name="5 18" xfId="139"/>
    <cellStyle name="5 18 2" xfId="140"/>
    <cellStyle name="5 18 2 2" xfId="141"/>
    <cellStyle name="5 18 3" xfId="142"/>
    <cellStyle name="5 19" xfId="143"/>
    <cellStyle name="5 19 2" xfId="144"/>
    <cellStyle name="5 19 2 2" xfId="145"/>
    <cellStyle name="5 19 3" xfId="146"/>
    <cellStyle name="5 2" xfId="147"/>
    <cellStyle name="5 2 2" xfId="148"/>
    <cellStyle name="5 2 2 2" xfId="149"/>
    <cellStyle name="5 2 3" xfId="150"/>
    <cellStyle name="5 20" xfId="151"/>
    <cellStyle name="5 20 2" xfId="152"/>
    <cellStyle name="5 20 2 2" xfId="153"/>
    <cellStyle name="5 20 3" xfId="154"/>
    <cellStyle name="5 21" xfId="155"/>
    <cellStyle name="5 21 2" xfId="156"/>
    <cellStyle name="5 21 2 2" xfId="157"/>
    <cellStyle name="5 21 3" xfId="158"/>
    <cellStyle name="5 22" xfId="159"/>
    <cellStyle name="5 22 2" xfId="160"/>
    <cellStyle name="5 22 2 2" xfId="161"/>
    <cellStyle name="5 22 3" xfId="162"/>
    <cellStyle name="5 23" xfId="163"/>
    <cellStyle name="5 23 2" xfId="164"/>
    <cellStyle name="5 23 2 2" xfId="165"/>
    <cellStyle name="5 23 3" xfId="166"/>
    <cellStyle name="5 24" xfId="167"/>
    <cellStyle name="5 24 2" xfId="168"/>
    <cellStyle name="5 24 2 2" xfId="169"/>
    <cellStyle name="5 24 3" xfId="170"/>
    <cellStyle name="5 25" xfId="171"/>
    <cellStyle name="5 25 2" xfId="172"/>
    <cellStyle name="5 25 2 2" xfId="173"/>
    <cellStyle name="5 25 3" xfId="174"/>
    <cellStyle name="5 26" xfId="175"/>
    <cellStyle name="5 26 2" xfId="176"/>
    <cellStyle name="5 26 2 2" xfId="177"/>
    <cellStyle name="5 26 3" xfId="178"/>
    <cellStyle name="5 27" xfId="179"/>
    <cellStyle name="5 27 2" xfId="180"/>
    <cellStyle name="5 27 2 2" xfId="181"/>
    <cellStyle name="5 27 3" xfId="182"/>
    <cellStyle name="5 28" xfId="183"/>
    <cellStyle name="5 28 2" xfId="184"/>
    <cellStyle name="5 28 2 2" xfId="185"/>
    <cellStyle name="5 28 3" xfId="186"/>
    <cellStyle name="5 29" xfId="187"/>
    <cellStyle name="5 29 2" xfId="188"/>
    <cellStyle name="5 29 2 2" xfId="189"/>
    <cellStyle name="5 29 3" xfId="190"/>
    <cellStyle name="5 3" xfId="191"/>
    <cellStyle name="5 3 2" xfId="192"/>
    <cellStyle name="5 3 2 2" xfId="193"/>
    <cellStyle name="5 3 3" xfId="194"/>
    <cellStyle name="5 30" xfId="195"/>
    <cellStyle name="5 30 2" xfId="196"/>
    <cellStyle name="5 30 2 2" xfId="197"/>
    <cellStyle name="5 30 3" xfId="198"/>
    <cellStyle name="5 31" xfId="199"/>
    <cellStyle name="5 31 2" xfId="200"/>
    <cellStyle name="5 31 2 2" xfId="201"/>
    <cellStyle name="5 31 3" xfId="202"/>
    <cellStyle name="5 32" xfId="203"/>
    <cellStyle name="5 32 2" xfId="204"/>
    <cellStyle name="5 32 2 2" xfId="205"/>
    <cellStyle name="5 32 3" xfId="206"/>
    <cellStyle name="5 33" xfId="207"/>
    <cellStyle name="5 33 2" xfId="208"/>
    <cellStyle name="5 33 2 2" xfId="209"/>
    <cellStyle name="5 33 3" xfId="210"/>
    <cellStyle name="5 34" xfId="211"/>
    <cellStyle name="5 34 2" xfId="212"/>
    <cellStyle name="5 34 2 2" xfId="213"/>
    <cellStyle name="5 34 3" xfId="214"/>
    <cellStyle name="5 35" xfId="215"/>
    <cellStyle name="5 35 2" xfId="216"/>
    <cellStyle name="5 35 2 2" xfId="217"/>
    <cellStyle name="5 35 3" xfId="218"/>
    <cellStyle name="5 36" xfId="219"/>
    <cellStyle name="5 36 2" xfId="220"/>
    <cellStyle name="5 36 2 2" xfId="221"/>
    <cellStyle name="5 36 3" xfId="222"/>
    <cellStyle name="5 37" xfId="223"/>
    <cellStyle name="5 37 2" xfId="224"/>
    <cellStyle name="5 37 2 2" xfId="225"/>
    <cellStyle name="5 37 3" xfId="226"/>
    <cellStyle name="5 38" xfId="227"/>
    <cellStyle name="5 38 2" xfId="228"/>
    <cellStyle name="5 38 2 2" xfId="229"/>
    <cellStyle name="5 38 3" xfId="230"/>
    <cellStyle name="5 39" xfId="231"/>
    <cellStyle name="5 39 2" xfId="232"/>
    <cellStyle name="5 39 2 2" xfId="233"/>
    <cellStyle name="5 39 3" xfId="234"/>
    <cellStyle name="5 4" xfId="235"/>
    <cellStyle name="5 4 2" xfId="236"/>
    <cellStyle name="5 4 2 2" xfId="237"/>
    <cellStyle name="5 4 3" xfId="238"/>
    <cellStyle name="5 40" xfId="239"/>
    <cellStyle name="5 40 2" xfId="240"/>
    <cellStyle name="5 41" xfId="241"/>
    <cellStyle name="5 41 2" xfId="242"/>
    <cellStyle name="5 42" xfId="243"/>
    <cellStyle name="5 5" xfId="244"/>
    <cellStyle name="5 5 2" xfId="245"/>
    <cellStyle name="5 5 2 2" xfId="246"/>
    <cellStyle name="5 5 3" xfId="247"/>
    <cellStyle name="5 6" xfId="248"/>
    <cellStyle name="5 6 2" xfId="249"/>
    <cellStyle name="5 6 2 2" xfId="250"/>
    <cellStyle name="5 6 3" xfId="251"/>
    <cellStyle name="5 7" xfId="252"/>
    <cellStyle name="5 7 2" xfId="253"/>
    <cellStyle name="5 7 2 2" xfId="254"/>
    <cellStyle name="5 7 3" xfId="255"/>
    <cellStyle name="5 8" xfId="256"/>
    <cellStyle name="5 8 2" xfId="257"/>
    <cellStyle name="5 8 2 2" xfId="258"/>
    <cellStyle name="5 8 3" xfId="259"/>
    <cellStyle name="5 9" xfId="260"/>
    <cellStyle name="5 9 2" xfId="261"/>
    <cellStyle name="5 9 2 2" xfId="262"/>
    <cellStyle name="5 9 3" xfId="263"/>
    <cellStyle name="60 % – Zvýraznění1 2" xfId="264"/>
    <cellStyle name="60 % – Zvýraznění1 3" xfId="265"/>
    <cellStyle name="60 % – Zvýraznění1 4" xfId="266"/>
    <cellStyle name="60 % – Zvýraznění2 2" xfId="267"/>
    <cellStyle name="60 % – Zvýraznění2 3" xfId="268"/>
    <cellStyle name="60 % – Zvýraznění2 4" xfId="269"/>
    <cellStyle name="60 % – Zvýraznění3 2" xfId="270"/>
    <cellStyle name="60 % – Zvýraznění3 3" xfId="271"/>
    <cellStyle name="60 % – Zvýraznění3 4" xfId="272"/>
    <cellStyle name="60 % – Zvýraznění4 2" xfId="273"/>
    <cellStyle name="60 % – Zvýraznění4 3" xfId="274"/>
    <cellStyle name="60 % – Zvýraznění4 4" xfId="275"/>
    <cellStyle name="60 % – Zvýraznění5 2" xfId="276"/>
    <cellStyle name="60 % – Zvýraznění5 3" xfId="277"/>
    <cellStyle name="60 % – Zvýraznění5 4" xfId="278"/>
    <cellStyle name="60 % – Zvýraznění6 2" xfId="279"/>
    <cellStyle name="60 % – Zvýraznění6 3" xfId="280"/>
    <cellStyle name="60 % – Zvýraznění6 4" xfId="281"/>
    <cellStyle name="60% - Accent1" xfId="282"/>
    <cellStyle name="60% - Accent2" xfId="283"/>
    <cellStyle name="60% - Accent3" xfId="284"/>
    <cellStyle name="60% - Accent4" xfId="285"/>
    <cellStyle name="60% - Accent5" xfId="286"/>
    <cellStyle name="60% - Accent6" xfId="287"/>
    <cellStyle name="Accent1" xfId="288"/>
    <cellStyle name="Accent2" xfId="289"/>
    <cellStyle name="Accent3" xfId="290"/>
    <cellStyle name="Accent4" xfId="291"/>
    <cellStyle name="Accent5" xfId="292"/>
    <cellStyle name="Accent6" xfId="293"/>
    <cellStyle name="Bad" xfId="294"/>
    <cellStyle name="bezčárky_" xfId="295"/>
    <cellStyle name="Calculation" xfId="296"/>
    <cellStyle name="Celkem 2" xfId="297"/>
    <cellStyle name="Celkem 3" xfId="298"/>
    <cellStyle name="Celkem 4" xfId="299"/>
    <cellStyle name="cf1" xfId="300"/>
    <cellStyle name="cf2" xfId="301"/>
    <cellStyle name="ConditionalStyle_1" xfId="302"/>
    <cellStyle name="čárky 2" xfId="303"/>
    <cellStyle name="čárky 2 10" xfId="304"/>
    <cellStyle name="čárky 2 10 2" xfId="305"/>
    <cellStyle name="čárky 2 10 2 2" xfId="306"/>
    <cellStyle name="čárky 2 10 3" xfId="307"/>
    <cellStyle name="čárky 2 11" xfId="308"/>
    <cellStyle name="čárky 2 11 2" xfId="309"/>
    <cellStyle name="čárky 2 11 2 2" xfId="310"/>
    <cellStyle name="čárky 2 11 3" xfId="311"/>
    <cellStyle name="čárky 2 12" xfId="312"/>
    <cellStyle name="čárky 2 12 2" xfId="313"/>
    <cellStyle name="čárky 2 12 2 2" xfId="314"/>
    <cellStyle name="čárky 2 12 3" xfId="315"/>
    <cellStyle name="čárky 2 13" xfId="316"/>
    <cellStyle name="čárky 2 13 2" xfId="317"/>
    <cellStyle name="čárky 2 13 2 2" xfId="318"/>
    <cellStyle name="čárky 2 13 3" xfId="319"/>
    <cellStyle name="čárky 2 14" xfId="320"/>
    <cellStyle name="čárky 2 14 2" xfId="321"/>
    <cellStyle name="čárky 2 14 2 2" xfId="322"/>
    <cellStyle name="čárky 2 14 3" xfId="323"/>
    <cellStyle name="čárky 2 15" xfId="324"/>
    <cellStyle name="čárky 2 15 2" xfId="325"/>
    <cellStyle name="čárky 2 15 2 2" xfId="326"/>
    <cellStyle name="čárky 2 15 3" xfId="327"/>
    <cellStyle name="čárky 2 16" xfId="328"/>
    <cellStyle name="čárky 2 16 2" xfId="329"/>
    <cellStyle name="čárky 2 16 2 2" xfId="330"/>
    <cellStyle name="čárky 2 16 3" xfId="331"/>
    <cellStyle name="čárky 2 17" xfId="332"/>
    <cellStyle name="čárky 2 17 2" xfId="333"/>
    <cellStyle name="čárky 2 17 2 2" xfId="334"/>
    <cellStyle name="čárky 2 17 3" xfId="335"/>
    <cellStyle name="čárky 2 18" xfId="336"/>
    <cellStyle name="čárky 2 18 2" xfId="337"/>
    <cellStyle name="čárky 2 18 2 2" xfId="338"/>
    <cellStyle name="čárky 2 18 3" xfId="339"/>
    <cellStyle name="čárky 2 19" xfId="340"/>
    <cellStyle name="čárky 2 19 2" xfId="341"/>
    <cellStyle name="čárky 2 19 2 2" xfId="342"/>
    <cellStyle name="čárky 2 19 3" xfId="343"/>
    <cellStyle name="čárky 2 2" xfId="344"/>
    <cellStyle name="čárky 2 2 2" xfId="345"/>
    <cellStyle name="čárky 2 2 2 2" xfId="346"/>
    <cellStyle name="čárky 2 2 3" xfId="347"/>
    <cellStyle name="čárky 2 2 3 2" xfId="348"/>
    <cellStyle name="čárky 2 2 4" xfId="349"/>
    <cellStyle name="čárky 2 20" xfId="350"/>
    <cellStyle name="čárky 2 20 2" xfId="351"/>
    <cellStyle name="čárky 2 20 2 2" xfId="352"/>
    <cellStyle name="čárky 2 20 3" xfId="353"/>
    <cellStyle name="čárky 2 21" xfId="354"/>
    <cellStyle name="čárky 2 21 2" xfId="355"/>
    <cellStyle name="čárky 2 21 2 2" xfId="356"/>
    <cellStyle name="čárky 2 21 3" xfId="357"/>
    <cellStyle name="čárky 2 22" xfId="358"/>
    <cellStyle name="čárky 2 22 2" xfId="359"/>
    <cellStyle name="čárky 2 22 2 2" xfId="360"/>
    <cellStyle name="čárky 2 22 3" xfId="361"/>
    <cellStyle name="čárky 2 23" xfId="362"/>
    <cellStyle name="čárky 2 23 2" xfId="363"/>
    <cellStyle name="čárky 2 23 2 2" xfId="364"/>
    <cellStyle name="čárky 2 23 3" xfId="365"/>
    <cellStyle name="čárky 2 24" xfId="366"/>
    <cellStyle name="čárky 2 24 2" xfId="367"/>
    <cellStyle name="čárky 2 24 2 2" xfId="368"/>
    <cellStyle name="čárky 2 24 3" xfId="369"/>
    <cellStyle name="čárky 2 25" xfId="370"/>
    <cellStyle name="čárky 2 25 2" xfId="371"/>
    <cellStyle name="čárky 2 25 2 2" xfId="372"/>
    <cellStyle name="čárky 2 25 3" xfId="373"/>
    <cellStyle name="čárky 2 26" xfId="374"/>
    <cellStyle name="čárky 2 26 2" xfId="375"/>
    <cellStyle name="čárky 2 26 2 2" xfId="376"/>
    <cellStyle name="čárky 2 26 3" xfId="377"/>
    <cellStyle name="čárky 2 27" xfId="378"/>
    <cellStyle name="čárky 2 27 2" xfId="379"/>
    <cellStyle name="čárky 2 27 2 2" xfId="380"/>
    <cellStyle name="čárky 2 27 3" xfId="381"/>
    <cellStyle name="čárky 2 28" xfId="382"/>
    <cellStyle name="čárky 2 28 2" xfId="383"/>
    <cellStyle name="čárky 2 28 2 2" xfId="384"/>
    <cellStyle name="čárky 2 28 3" xfId="385"/>
    <cellStyle name="čárky 2 29" xfId="386"/>
    <cellStyle name="čárky 2 29 2" xfId="387"/>
    <cellStyle name="čárky 2 29 2 2" xfId="388"/>
    <cellStyle name="čárky 2 29 3" xfId="389"/>
    <cellStyle name="čárky 2 3" xfId="390"/>
    <cellStyle name="čárky 2 3 2" xfId="391"/>
    <cellStyle name="čárky 2 3 2 2" xfId="392"/>
    <cellStyle name="čárky 2 3 3" xfId="393"/>
    <cellStyle name="čárky 2 30" xfId="394"/>
    <cellStyle name="čárky 2 30 2" xfId="395"/>
    <cellStyle name="čárky 2 30 2 2" xfId="396"/>
    <cellStyle name="čárky 2 30 3" xfId="397"/>
    <cellStyle name="čárky 2 31" xfId="398"/>
    <cellStyle name="čárky 2 31 2" xfId="399"/>
    <cellStyle name="čárky 2 31 2 2" xfId="400"/>
    <cellStyle name="čárky 2 31 3" xfId="401"/>
    <cellStyle name="čárky 2 32" xfId="402"/>
    <cellStyle name="čárky 2 32 2" xfId="403"/>
    <cellStyle name="čárky 2 32 2 2" xfId="404"/>
    <cellStyle name="čárky 2 32 3" xfId="405"/>
    <cellStyle name="čárky 2 33" xfId="406"/>
    <cellStyle name="čárky 2 33 2" xfId="407"/>
    <cellStyle name="čárky 2 33 2 2" xfId="408"/>
    <cellStyle name="čárky 2 33 3" xfId="409"/>
    <cellStyle name="čárky 2 34" xfId="410"/>
    <cellStyle name="čárky 2 34 2" xfId="411"/>
    <cellStyle name="čárky 2 34 2 2" xfId="412"/>
    <cellStyle name="čárky 2 34 3" xfId="413"/>
    <cellStyle name="čárky 2 35" xfId="414"/>
    <cellStyle name="čárky 2 35 2" xfId="415"/>
    <cellStyle name="čárky 2 35 2 2" xfId="416"/>
    <cellStyle name="čárky 2 35 3" xfId="417"/>
    <cellStyle name="čárky 2 36" xfId="418"/>
    <cellStyle name="čárky 2 36 2" xfId="419"/>
    <cellStyle name="čárky 2 36 2 2" xfId="420"/>
    <cellStyle name="čárky 2 36 3" xfId="421"/>
    <cellStyle name="čárky 2 37" xfId="422"/>
    <cellStyle name="čárky 2 37 2" xfId="423"/>
    <cellStyle name="čárky 2 37 2 2" xfId="424"/>
    <cellStyle name="čárky 2 37 3" xfId="425"/>
    <cellStyle name="čárky 2 38" xfId="426"/>
    <cellStyle name="čárky 2 38 2" xfId="427"/>
    <cellStyle name="čárky 2 38 2 2" xfId="428"/>
    <cellStyle name="čárky 2 38 3" xfId="429"/>
    <cellStyle name="čárky 2 39" xfId="430"/>
    <cellStyle name="čárky 2 39 2" xfId="431"/>
    <cellStyle name="čárky 2 39 2 2" xfId="432"/>
    <cellStyle name="čárky 2 39 3" xfId="433"/>
    <cellStyle name="čárky 2 4" xfId="434"/>
    <cellStyle name="čárky 2 4 2" xfId="435"/>
    <cellStyle name="čárky 2 4 2 2" xfId="436"/>
    <cellStyle name="čárky 2 4 3" xfId="437"/>
    <cellStyle name="čárky 2 40" xfId="438"/>
    <cellStyle name="čárky 2 40 2" xfId="439"/>
    <cellStyle name="čárky 2 40 2 2" xfId="440"/>
    <cellStyle name="čárky 2 40 3" xfId="441"/>
    <cellStyle name="čárky 2 41" xfId="442"/>
    <cellStyle name="čárky 2 41 2" xfId="443"/>
    <cellStyle name="čárky 2 41 2 2" xfId="444"/>
    <cellStyle name="čárky 2 41 3" xfId="445"/>
    <cellStyle name="čárky 2 42" xfId="446"/>
    <cellStyle name="čárky 2 42 2" xfId="447"/>
    <cellStyle name="čárky 2 42 2 2" xfId="448"/>
    <cellStyle name="čárky 2 42 3" xfId="449"/>
    <cellStyle name="čárky 2 43" xfId="450"/>
    <cellStyle name="čárky 2 43 2" xfId="451"/>
    <cellStyle name="čárky 2 44" xfId="452"/>
    <cellStyle name="čárky 2 44 2" xfId="453"/>
    <cellStyle name="čárky 2 45" xfId="454"/>
    <cellStyle name="čárky 2 5" xfId="455"/>
    <cellStyle name="čárky 2 5 2" xfId="456"/>
    <cellStyle name="čárky 2 5 2 2" xfId="457"/>
    <cellStyle name="čárky 2 5 3" xfId="458"/>
    <cellStyle name="čárky 2 6" xfId="459"/>
    <cellStyle name="čárky 2 6 2" xfId="460"/>
    <cellStyle name="čárky 2 6 2 2" xfId="461"/>
    <cellStyle name="čárky 2 6 3" xfId="462"/>
    <cellStyle name="čárky 2 7" xfId="463"/>
    <cellStyle name="čárky 2 7 2" xfId="464"/>
    <cellStyle name="čárky 2 7 2 2" xfId="465"/>
    <cellStyle name="čárky 2 7 3" xfId="466"/>
    <cellStyle name="čárky 2 8" xfId="467"/>
    <cellStyle name="čárky 2 8 2" xfId="468"/>
    <cellStyle name="čárky 2 8 2 2" xfId="469"/>
    <cellStyle name="čárky 2 8 3" xfId="470"/>
    <cellStyle name="čárky 2 9" xfId="471"/>
    <cellStyle name="čárky 2 9 2" xfId="472"/>
    <cellStyle name="čárky 2 9 2 2" xfId="473"/>
    <cellStyle name="čárky 2 9 3" xfId="474"/>
    <cellStyle name="číslo.00_" xfId="475"/>
    <cellStyle name="Dziesiętny [0]_laroux" xfId="476"/>
    <cellStyle name="Dziesiętny_laroux" xfId="477"/>
    <cellStyle name="Excel Built-in 20% - Accent1" xfId="478"/>
    <cellStyle name="Excel Built-in 20% - Accent2" xfId="479"/>
    <cellStyle name="Excel Built-in 20% - Accent3" xfId="480"/>
    <cellStyle name="Excel Built-in 20% - Accent4" xfId="481"/>
    <cellStyle name="Excel Built-in 20% - Accent5" xfId="482"/>
    <cellStyle name="Excel Built-in 20% - Accent6" xfId="483"/>
    <cellStyle name="Excel Built-in 40% - Accent1" xfId="484"/>
    <cellStyle name="Excel Built-in 40% - Accent2" xfId="485"/>
    <cellStyle name="Excel Built-in 40% - Accent3" xfId="486"/>
    <cellStyle name="Excel Built-in 40% - Accent4" xfId="487"/>
    <cellStyle name="Excel Built-in 40% - Accent5" xfId="488"/>
    <cellStyle name="Excel Built-in 40% - Accent6" xfId="489"/>
    <cellStyle name="Excel Built-in 60% - Accent1" xfId="490"/>
    <cellStyle name="Excel Built-in 60% - Accent2" xfId="491"/>
    <cellStyle name="Excel Built-in 60% - Accent3" xfId="492"/>
    <cellStyle name="Excel Built-in 60% - Accent4" xfId="493"/>
    <cellStyle name="Excel Built-in 60% - Accent5" xfId="494"/>
    <cellStyle name="Excel Built-in 60% - Accent6" xfId="495"/>
    <cellStyle name="Excel Built-in Accent1" xfId="496"/>
    <cellStyle name="Excel Built-in Accent2" xfId="497"/>
    <cellStyle name="Excel Built-in Accent3" xfId="498"/>
    <cellStyle name="Excel Built-in Accent4" xfId="499"/>
    <cellStyle name="Excel Built-in Accent5" xfId="500"/>
    <cellStyle name="Excel Built-in Accent6" xfId="501"/>
    <cellStyle name="Excel Built-in Bad" xfId="502"/>
    <cellStyle name="Excel Built-in Calculation" xfId="503"/>
    <cellStyle name="Excel Built-in Explanatory Text" xfId="504"/>
    <cellStyle name="Excel Built-in Good" xfId="505"/>
    <cellStyle name="Excel Built-in Heading 1" xfId="506"/>
    <cellStyle name="Excel Built-in Heading 2" xfId="507"/>
    <cellStyle name="Excel Built-in Heading 3" xfId="508"/>
    <cellStyle name="Excel Built-in Heading 4" xfId="509"/>
    <cellStyle name="Excel Built-in Check Cell" xfId="510"/>
    <cellStyle name="Excel Built-in Input" xfId="511"/>
    <cellStyle name="Excel Built-in Linked Cell" xfId="512"/>
    <cellStyle name="Excel Built-in Neutral" xfId="513"/>
    <cellStyle name="Excel Built-in Note" xfId="514"/>
    <cellStyle name="Excel Built-in Output" xfId="515"/>
    <cellStyle name="Excel Built-in Title" xfId="516"/>
    <cellStyle name="Excel Built-in Total" xfId="517"/>
    <cellStyle name="Excel Built-in Warning Text" xfId="518"/>
    <cellStyle name="Explanatory Text" xfId="519"/>
    <cellStyle name="Good" xfId="520"/>
    <cellStyle name="Heading" xfId="521"/>
    <cellStyle name="Heading 1" xfId="522"/>
    <cellStyle name="Heading 2" xfId="523"/>
    <cellStyle name="Heading 3" xfId="524"/>
    <cellStyle name="Heading 4" xfId="525"/>
    <cellStyle name="Heading1" xfId="526"/>
    <cellStyle name="Hypertextový odkaz 2" xfId="527"/>
    <cellStyle name="Hypertextový odkaz 2 2" xfId="528"/>
    <cellStyle name="Hypertextový odkaz 2 3" xfId="529"/>
    <cellStyle name="Check Cell" xfId="530"/>
    <cellStyle name="Chybně 2" xfId="531"/>
    <cellStyle name="Chybně 3" xfId="532"/>
    <cellStyle name="Chybně 4" xfId="533"/>
    <cellStyle name="Input" xfId="534"/>
    <cellStyle name="Kontrolní buňka 2" xfId="535"/>
    <cellStyle name="Kontrolní buňka 3" xfId="536"/>
    <cellStyle name="Kontrolní buňka 4" xfId="537"/>
    <cellStyle name="lehký dolní okraj" xfId="538"/>
    <cellStyle name="Linked Cell" xfId="539"/>
    <cellStyle name="měny 10" xfId="540"/>
    <cellStyle name="měny 11" xfId="541"/>
    <cellStyle name="měny 12" xfId="542"/>
    <cellStyle name="měny 13" xfId="543"/>
    <cellStyle name="měny 2" xfId="544"/>
    <cellStyle name="měny 2 2" xfId="545"/>
    <cellStyle name="měny 2 2 2" xfId="546"/>
    <cellStyle name="měny 2 3" xfId="547"/>
    <cellStyle name="měny 3" xfId="548"/>
    <cellStyle name="měny 4" xfId="549"/>
    <cellStyle name="měny 5" xfId="550"/>
    <cellStyle name="měny 6" xfId="551"/>
    <cellStyle name="měny 7" xfId="552"/>
    <cellStyle name="měny 8" xfId="553"/>
    <cellStyle name="měny 9" xfId="554"/>
    <cellStyle name="nadpis" xfId="555"/>
    <cellStyle name="Nadpis 1 2" xfId="556"/>
    <cellStyle name="Nadpis 1 3" xfId="557"/>
    <cellStyle name="Nadpis 1 4" xfId="558"/>
    <cellStyle name="Nadpis 2 2" xfId="559"/>
    <cellStyle name="Nadpis 2 3" xfId="560"/>
    <cellStyle name="Nadpis 2 4" xfId="561"/>
    <cellStyle name="Nadpis 3 2" xfId="562"/>
    <cellStyle name="Nadpis 3 3" xfId="563"/>
    <cellStyle name="Nadpis 3 4" xfId="564"/>
    <cellStyle name="Nadpis 4 2" xfId="565"/>
    <cellStyle name="Nadpis 4 3" xfId="566"/>
    <cellStyle name="Nadpis 4 4" xfId="567"/>
    <cellStyle name="nadpis-12" xfId="568"/>
    <cellStyle name="nadpis-podtr." xfId="569"/>
    <cellStyle name="nadpis-podtr. 2" xfId="570"/>
    <cellStyle name="nadpis-podtr. 3" xfId="571"/>
    <cellStyle name="nadpis-podtr-12" xfId="572"/>
    <cellStyle name="nadpis-podtr-šik" xfId="573"/>
    <cellStyle name="Název 2" xfId="574"/>
    <cellStyle name="Název 3" xfId="575"/>
    <cellStyle name="Název 4" xfId="576"/>
    <cellStyle name="Neutral" xfId="577"/>
    <cellStyle name="Neutrální 2" xfId="578"/>
    <cellStyle name="Neutrální 3" xfId="579"/>
    <cellStyle name="Neutrální 4" xfId="580"/>
    <cellStyle name="Normal_Power Voltage Bill 08.06" xfId="581"/>
    <cellStyle name="normální 10" xfId="582"/>
    <cellStyle name="Normální 10 10" xfId="583"/>
    <cellStyle name="normální 10 2" xfId="584"/>
    <cellStyle name="normální 10 3" xfId="585"/>
    <cellStyle name="normální 10 4" xfId="586"/>
    <cellStyle name="normální 10 5" xfId="587"/>
    <cellStyle name="normální 10 6" xfId="588"/>
    <cellStyle name="normální 10 7" xfId="589"/>
    <cellStyle name="Normální 10 8" xfId="590"/>
    <cellStyle name="Normální 10 9" xfId="591"/>
    <cellStyle name="normální 11" xfId="592"/>
    <cellStyle name="normální 11 2" xfId="593"/>
    <cellStyle name="normální 11 3" xfId="594"/>
    <cellStyle name="normální 11 4" xfId="595"/>
    <cellStyle name="normální 11 5" xfId="596"/>
    <cellStyle name="normální 11 6" xfId="597"/>
    <cellStyle name="normální 11 7" xfId="598"/>
    <cellStyle name="normální 12" xfId="599"/>
    <cellStyle name="normální 12 2" xfId="600"/>
    <cellStyle name="normální 12 3" xfId="601"/>
    <cellStyle name="normální 12 4" xfId="602"/>
    <cellStyle name="normální 12 5" xfId="603"/>
    <cellStyle name="normální 12 6" xfId="604"/>
    <cellStyle name="normální 12 7" xfId="605"/>
    <cellStyle name="normální 12 8" xfId="606"/>
    <cellStyle name="normální 13" xfId="607"/>
    <cellStyle name="normální 13 2" xfId="608"/>
    <cellStyle name="normální 13 3" xfId="609"/>
    <cellStyle name="normální 13 4" xfId="610"/>
    <cellStyle name="normální 13 5" xfId="611"/>
    <cellStyle name="normální 13 6" xfId="612"/>
    <cellStyle name="normální 13 7" xfId="613"/>
    <cellStyle name="normální 14" xfId="614"/>
    <cellStyle name="normální 14 2" xfId="615"/>
    <cellStyle name="normální 14 3" xfId="616"/>
    <cellStyle name="normální 14 4" xfId="617"/>
    <cellStyle name="normální 14 5" xfId="618"/>
    <cellStyle name="normální 14 6" xfId="619"/>
    <cellStyle name="normální 14 7" xfId="620"/>
    <cellStyle name="normální 15" xfId="621"/>
    <cellStyle name="normální 16" xfId="622"/>
    <cellStyle name="normální 16 2" xfId="623"/>
    <cellStyle name="normální 17" xfId="624"/>
    <cellStyle name="normální 17 2" xfId="625"/>
    <cellStyle name="normální 18" xfId="626"/>
    <cellStyle name="normální 18 2" xfId="627"/>
    <cellStyle name="normální 19" xfId="628"/>
    <cellStyle name="normální 2" xfId="629"/>
    <cellStyle name="Normální 2 10" xfId="630"/>
    <cellStyle name="normální 2 2" xfId="631"/>
    <cellStyle name="normální 2 2 2" xfId="632"/>
    <cellStyle name="normální 2 2 2 2" xfId="633"/>
    <cellStyle name="normální 2 2 2 3" xfId="634"/>
    <cellStyle name="normální 2 2 2 3 2" xfId="635"/>
    <cellStyle name="normální 2 2 2 4" xfId="636"/>
    <cellStyle name="normální 2 2 3" xfId="637"/>
    <cellStyle name="normální 2 2 3 2" xfId="638"/>
    <cellStyle name="normální 2 2 3 3" xfId="639"/>
    <cellStyle name="normální 2 2 3 3 2" xfId="640"/>
    <cellStyle name="normální 2 2 3 4" xfId="641"/>
    <cellStyle name="normální 2 2 4" xfId="642"/>
    <cellStyle name="normální 2 2 4 2" xfId="643"/>
    <cellStyle name="normální 2 2 4 3" xfId="644"/>
    <cellStyle name="normální 2 2 4 3 2" xfId="645"/>
    <cellStyle name="normální 2 2 4 4" xfId="646"/>
    <cellStyle name="normální 2 2 5" xfId="647"/>
    <cellStyle name="normální 2 2 5 2" xfId="648"/>
    <cellStyle name="normální 2 2 5 3" xfId="649"/>
    <cellStyle name="normální 2 2 5 3 2" xfId="650"/>
    <cellStyle name="normální 2 2 5 4" xfId="651"/>
    <cellStyle name="normální 2 2 6" xfId="652"/>
    <cellStyle name="normální 2 2 7" xfId="653"/>
    <cellStyle name="normální 2 3" xfId="654"/>
    <cellStyle name="normální 2 4" xfId="655"/>
    <cellStyle name="normální 2 5" xfId="656"/>
    <cellStyle name="normální 2 6" xfId="657"/>
    <cellStyle name="Normální 2 7" xfId="658"/>
    <cellStyle name="Normální 2 8" xfId="659"/>
    <cellStyle name="Normální 2 9" xfId="660"/>
    <cellStyle name="normální 2_004_Vykaz_vymer_ZTI" xfId="661"/>
    <cellStyle name="normální 20" xfId="662"/>
    <cellStyle name="normální 21" xfId="663"/>
    <cellStyle name="normální 22" xfId="664"/>
    <cellStyle name="normální 23" xfId="665"/>
    <cellStyle name="normální 23 2" xfId="666"/>
    <cellStyle name="normální 24" xfId="667"/>
    <cellStyle name="normální 25" xfId="668"/>
    <cellStyle name="normální 26" xfId="669"/>
    <cellStyle name="normální 27" xfId="670"/>
    <cellStyle name="Normální 28" xfId="671"/>
    <cellStyle name="Normální 29" xfId="672"/>
    <cellStyle name="normální 3" xfId="673"/>
    <cellStyle name="normální 3 2" xfId="674"/>
    <cellStyle name="normální 3 2 2" xfId="675"/>
    <cellStyle name="normální 3 3" xfId="676"/>
    <cellStyle name="normální 3 4" xfId="677"/>
    <cellStyle name="normální 3 5" xfId="678"/>
    <cellStyle name="normální 3 6" xfId="679"/>
    <cellStyle name="normální 3 7" xfId="680"/>
    <cellStyle name="normální 3_01-DSP-10.20.30-001-MAR-vv" xfId="681"/>
    <cellStyle name="Normální 30" xfId="682"/>
    <cellStyle name="Normální 31" xfId="683"/>
    <cellStyle name="normální 32" xfId="684"/>
    <cellStyle name="normální 34" xfId="685"/>
    <cellStyle name="normální 35" xfId="686"/>
    <cellStyle name="normální 36" xfId="687"/>
    <cellStyle name="normální 36 2" xfId="688"/>
    <cellStyle name="normální 4" xfId="689"/>
    <cellStyle name="normální 4 2" xfId="690"/>
    <cellStyle name="normální 4 3" xfId="691"/>
    <cellStyle name="normální 4 4" xfId="692"/>
    <cellStyle name="normální 4 5" xfId="693"/>
    <cellStyle name="normální 4 6" xfId="694"/>
    <cellStyle name="normální 4 7" xfId="695"/>
    <cellStyle name="normální 5" xfId="696"/>
    <cellStyle name="normální 5 2" xfId="697"/>
    <cellStyle name="normální 5 3" xfId="698"/>
    <cellStyle name="normální 5 4" xfId="699"/>
    <cellStyle name="normální 5 5" xfId="700"/>
    <cellStyle name="normální 5 6" xfId="701"/>
    <cellStyle name="normální 5 7" xfId="702"/>
    <cellStyle name="normální 6" xfId="703"/>
    <cellStyle name="normální 6 2" xfId="704"/>
    <cellStyle name="normální 6 3" xfId="705"/>
    <cellStyle name="normální 6 4" xfId="706"/>
    <cellStyle name="normální 6 5" xfId="707"/>
    <cellStyle name="normální 6 6" xfId="708"/>
    <cellStyle name="normální 6 7" xfId="709"/>
    <cellStyle name="normální 6 8" xfId="710"/>
    <cellStyle name="normální 6 8 2" xfId="711"/>
    <cellStyle name="normální 7" xfId="712"/>
    <cellStyle name="normální 7 2" xfId="713"/>
    <cellStyle name="normální 7 3" xfId="714"/>
    <cellStyle name="normální 7 4" xfId="715"/>
    <cellStyle name="normální 7 5" xfId="716"/>
    <cellStyle name="normální 7 6" xfId="717"/>
    <cellStyle name="normální 7 7" xfId="718"/>
    <cellStyle name="normální 8" xfId="719"/>
    <cellStyle name="normální 8 2" xfId="720"/>
    <cellStyle name="normální 8 3" xfId="721"/>
    <cellStyle name="normální 8 4" xfId="722"/>
    <cellStyle name="normální 8 5" xfId="723"/>
    <cellStyle name="normální 8 6" xfId="724"/>
    <cellStyle name="normální 8 7" xfId="725"/>
    <cellStyle name="normální 9" xfId="726"/>
    <cellStyle name="normální 9 2" xfId="727"/>
    <cellStyle name="normální 9 3" xfId="728"/>
    <cellStyle name="normální 9 4" xfId="729"/>
    <cellStyle name="normální 9 5" xfId="730"/>
    <cellStyle name="normální 9 6" xfId="731"/>
    <cellStyle name="normální 9 7" xfId="732"/>
    <cellStyle name="normální_slaboproud 2" xfId="733"/>
    <cellStyle name="normální_slaboproud 3" xfId="734"/>
    <cellStyle name="normální_slaboproud 4" xfId="735"/>
    <cellStyle name="Normalny_laroux" xfId="736"/>
    <cellStyle name="Note" xfId="737"/>
    <cellStyle name="Output" xfId="738"/>
    <cellStyle name="Poznámka 2" xfId="739"/>
    <cellStyle name="Poznámka 2 2" xfId="740"/>
    <cellStyle name="Poznámka 2 2 2" xfId="741"/>
    <cellStyle name="Poznámka 2 2_Xl0000028" xfId="742"/>
    <cellStyle name="Poznámka 2 3" xfId="743"/>
    <cellStyle name="Poznámka 2_Xl0000028" xfId="744"/>
    <cellStyle name="Poznámka 3" xfId="745"/>
    <cellStyle name="Poznámka 3 2" xfId="746"/>
    <cellStyle name="Poznámka 3 2 2" xfId="747"/>
    <cellStyle name="Poznámka 3 2_Xl0000028" xfId="748"/>
    <cellStyle name="Poznámka 3 3" xfId="749"/>
    <cellStyle name="Poznámka 3_Xl0000028" xfId="750"/>
    <cellStyle name="Poznámka 4" xfId="751"/>
    <cellStyle name="Poznámka 4 2" xfId="752"/>
    <cellStyle name="Poznámka 4 2 2" xfId="753"/>
    <cellStyle name="Poznámka 4 2_Xl0000028" xfId="754"/>
    <cellStyle name="Poznámka 4 3" xfId="755"/>
    <cellStyle name="Poznámka 4_Xl0000028" xfId="756"/>
    <cellStyle name="Propojená buňka 2" xfId="757"/>
    <cellStyle name="Propojená buňka 3" xfId="758"/>
    <cellStyle name="Propojená buňka 4" xfId="759"/>
    <cellStyle name="R_text" xfId="760"/>
    <cellStyle name="R_text_Xl0000028" xfId="761"/>
    <cellStyle name="Result" xfId="762"/>
    <cellStyle name="Result2" xfId="763"/>
    <cellStyle name="Specifikace" xfId="764"/>
    <cellStyle name="Specifikace 10" xfId="765"/>
    <cellStyle name="Specifikace 11" xfId="766"/>
    <cellStyle name="Specifikace 2" xfId="767"/>
    <cellStyle name="Specifikace 2 2" xfId="768"/>
    <cellStyle name="Specifikace 2 3" xfId="769"/>
    <cellStyle name="Specifikace 2_01-DSP-10.20.30-001-MAR-vv" xfId="770"/>
    <cellStyle name="Specifikace 3" xfId="771"/>
    <cellStyle name="Specifikace 3 2" xfId="772"/>
    <cellStyle name="Specifikace 3_01-DSP-10.20.30-001-MAR-vv" xfId="773"/>
    <cellStyle name="Specifikace 4" xfId="774"/>
    <cellStyle name="Specifikace 5" xfId="775"/>
    <cellStyle name="Specifikace 6" xfId="776"/>
    <cellStyle name="Specifikace 7" xfId="777"/>
    <cellStyle name="Specifikace 8" xfId="778"/>
    <cellStyle name="Specifikace 9" xfId="779"/>
    <cellStyle name="Specifikace_004_Vykaz_vymer_ZTI" xfId="780"/>
    <cellStyle name="Správně 2" xfId="781"/>
    <cellStyle name="Správně 3" xfId="782"/>
    <cellStyle name="Správně 4" xfId="783"/>
    <cellStyle name="Standard_aktuell" xfId="784"/>
    <cellStyle name="standardní-Courier12" xfId="785"/>
    <cellStyle name="standardní-podtržený" xfId="786"/>
    <cellStyle name="standardní-podtržený-šikmý" xfId="787"/>
    <cellStyle name="standardní-tučně" xfId="788"/>
    <cellStyle name="standard-podtr" xfId="789"/>
    <cellStyle name="standard-podtr/tučně" xfId="790"/>
    <cellStyle name="Styl 1" xfId="791"/>
    <cellStyle name="Styl 1 2" xfId="792"/>
    <cellStyle name="Styl 1 3" xfId="793"/>
    <cellStyle name="Styl 1 4" xfId="794"/>
    <cellStyle name="Styl 1 5" xfId="795"/>
    <cellStyle name="Styl 1_01-DSP-10.20.30-001-MAR-vv" xfId="796"/>
    <cellStyle name="Styl 2" xfId="797"/>
    <cellStyle name="text" xfId="798"/>
    <cellStyle name="Text upozornění 2" xfId="799"/>
    <cellStyle name="Text upozornění 3" xfId="800"/>
    <cellStyle name="Text upozornění 4" xfId="801"/>
    <cellStyle name="Title" xfId="802"/>
    <cellStyle name="Total" xfId="803"/>
    <cellStyle name="Vstup 2" xfId="804"/>
    <cellStyle name="Vstup 3" xfId="805"/>
    <cellStyle name="Vstup 4" xfId="806"/>
    <cellStyle name="Výpočet 2" xfId="807"/>
    <cellStyle name="Výpočet 3" xfId="808"/>
    <cellStyle name="Výpočet 4" xfId="809"/>
    <cellStyle name="Výstup 2" xfId="810"/>
    <cellStyle name="Výstup 3" xfId="811"/>
    <cellStyle name="Výstup 4" xfId="812"/>
    <cellStyle name="Vysvětlující text 2" xfId="813"/>
    <cellStyle name="Vysvětlující text 3" xfId="814"/>
    <cellStyle name="Vysvětlující text 4" xfId="815"/>
    <cellStyle name="Walutowy [0]_laroux" xfId="816"/>
    <cellStyle name="Walutowy_laroux" xfId="817"/>
    <cellStyle name="Warning Text" xfId="818"/>
    <cellStyle name="Zvýraznění 1 2" xfId="819"/>
    <cellStyle name="Zvýraznění 1 3" xfId="820"/>
    <cellStyle name="Zvýraznění 1 4" xfId="821"/>
    <cellStyle name="Zvýraznění 2 2" xfId="822"/>
    <cellStyle name="Zvýraznění 2 3" xfId="823"/>
    <cellStyle name="Zvýraznění 2 4" xfId="824"/>
    <cellStyle name="Zvýraznění 3 2" xfId="825"/>
    <cellStyle name="Zvýraznění 3 3" xfId="826"/>
    <cellStyle name="Zvýraznění 3 4" xfId="827"/>
    <cellStyle name="Zvýraznění 4 2" xfId="828"/>
    <cellStyle name="Zvýraznění 4 3" xfId="829"/>
    <cellStyle name="Zvýraznění 4 4" xfId="830"/>
    <cellStyle name="Zvýraznění 5 2" xfId="831"/>
    <cellStyle name="Zvýraznění 5 3" xfId="832"/>
    <cellStyle name="Zvýraznění 5 4" xfId="833"/>
    <cellStyle name="Zvýraznění 6 2" xfId="834"/>
    <cellStyle name="Zvýraznění 6 3" xfId="835"/>
    <cellStyle name="Zvýraznění 6 4" xfId="836"/>
  </cellStyles>
  <dxfs count="4">
    <dxf>
      <font>
        <color indexed="10"/>
        <condense val="0"/>
        <extend val="0"/>
      </font>
      <border/>
    </dxf>
    <dxf>
      <font>
        <color indexed="12"/>
        <condense val="0"/>
        <extend val="0"/>
      </font>
      <border/>
    </dxf>
    <dxf>
      <font>
        <color indexed="10"/>
        <condense val="0"/>
        <extend val="0"/>
      </font>
      <border/>
    </dxf>
    <dxf>
      <font>
        <color indexed="12"/>
        <condense val="0"/>
        <extend val="0"/>
      </font>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ables/table1.xml><?xml version="1.0" encoding="utf-8"?>
<table xmlns="http://schemas.openxmlformats.org/spreadsheetml/2006/main" id="1" name="__xlnm._FilterDatabase" displayName="__xlnm._FilterDatabase" ref="A10:K103" totalsRowShown="0">
  <tableColumns count="11">
    <tableColumn id="1" name="Sloupec1"/>
    <tableColumn id="2" name="Sloupec2"/>
    <tableColumn id="3" name="Sloupec3"/>
    <tableColumn id="4" name="Sloupec4"/>
    <tableColumn id="5" name="Sloupec5"/>
    <tableColumn id="6" name="Sloupec6"/>
    <tableColumn id="7" name="Sloupec7"/>
    <tableColumn id="8" name="Sloupec8"/>
    <tableColumn id="9" name="Sloupec9"/>
    <tableColumn id="10" name="Sloupec10"/>
    <tableColumn id="11" name="Sloupec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workbookViewId="0" topLeftCell="A1">
      <selection activeCell="AI30" sqref="AI30"/>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739"/>
      <c r="AS2" s="739"/>
      <c r="AT2" s="739"/>
      <c r="AU2" s="739"/>
      <c r="AV2" s="739"/>
      <c r="AW2" s="739"/>
      <c r="AX2" s="739"/>
      <c r="AY2" s="739"/>
      <c r="AZ2" s="739"/>
      <c r="BA2" s="739"/>
      <c r="BB2" s="739"/>
      <c r="BC2" s="739"/>
      <c r="BD2" s="739"/>
      <c r="BE2" s="739"/>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19"/>
      <c r="D4" s="20" t="s">
        <v>9</v>
      </c>
      <c r="AR4" s="19"/>
      <c r="AS4" s="21" t="s">
        <v>10</v>
      </c>
      <c r="BE4" s="22" t="s">
        <v>11</v>
      </c>
      <c r="BS4" s="16" t="s">
        <v>12</v>
      </c>
    </row>
    <row r="5" spans="2:71" ht="12" customHeight="1">
      <c r="B5" s="19"/>
      <c r="D5" s="23" t="s">
        <v>13</v>
      </c>
      <c r="K5" s="750" t="s">
        <v>14</v>
      </c>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c r="AM5" s="739"/>
      <c r="AN5" s="739"/>
      <c r="AO5" s="739"/>
      <c r="AR5" s="19"/>
      <c r="BE5" s="747" t="s">
        <v>15</v>
      </c>
      <c r="BS5" s="16" t="s">
        <v>6</v>
      </c>
    </row>
    <row r="6" spans="2:71" ht="36.95" customHeight="1">
      <c r="B6" s="19"/>
      <c r="D6" s="25" t="s">
        <v>16</v>
      </c>
      <c r="K6" s="751" t="s">
        <v>17</v>
      </c>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39"/>
      <c r="AL6" s="739"/>
      <c r="AM6" s="739"/>
      <c r="AN6" s="739"/>
      <c r="AO6" s="739"/>
      <c r="AR6" s="19"/>
      <c r="BE6" s="748"/>
      <c r="BS6" s="16" t="s">
        <v>6</v>
      </c>
    </row>
    <row r="7" spans="2:71" ht="12" customHeight="1">
      <c r="B7" s="19"/>
      <c r="D7" s="26" t="s">
        <v>18</v>
      </c>
      <c r="K7" s="24" t="s">
        <v>1</v>
      </c>
      <c r="AK7" s="26" t="s">
        <v>19</v>
      </c>
      <c r="AN7" s="24" t="s">
        <v>1</v>
      </c>
      <c r="AR7" s="19"/>
      <c r="BE7" s="748"/>
      <c r="BS7" s="16" t="s">
        <v>6</v>
      </c>
    </row>
    <row r="8" spans="2:71" ht="12" customHeight="1">
      <c r="B8" s="19"/>
      <c r="D8" s="26" t="s">
        <v>20</v>
      </c>
      <c r="K8" s="24" t="s">
        <v>21</v>
      </c>
      <c r="AK8" s="26" t="s">
        <v>22</v>
      </c>
      <c r="AN8" s="27" t="s">
        <v>23</v>
      </c>
      <c r="AR8" s="19"/>
      <c r="BE8" s="748"/>
      <c r="BS8" s="16" t="s">
        <v>6</v>
      </c>
    </row>
    <row r="9" spans="2:71" ht="14.45" customHeight="1">
      <c r="B9" s="19"/>
      <c r="AR9" s="19"/>
      <c r="BE9" s="748"/>
      <c r="BS9" s="16" t="s">
        <v>6</v>
      </c>
    </row>
    <row r="10" spans="2:71" ht="12" customHeight="1">
      <c r="B10" s="19"/>
      <c r="D10" s="26" t="s">
        <v>24</v>
      </c>
      <c r="AK10" s="26" t="s">
        <v>25</v>
      </c>
      <c r="AN10" s="24" t="s">
        <v>1</v>
      </c>
      <c r="AR10" s="19"/>
      <c r="BE10" s="748"/>
      <c r="BS10" s="16" t="s">
        <v>6</v>
      </c>
    </row>
    <row r="11" spans="2:71" ht="18.6" customHeight="1">
      <c r="B11" s="19"/>
      <c r="E11" s="24" t="s">
        <v>26</v>
      </c>
      <c r="AK11" s="26" t="s">
        <v>27</v>
      </c>
      <c r="AN11" s="24" t="s">
        <v>1</v>
      </c>
      <c r="AR11" s="19"/>
      <c r="BE11" s="748"/>
      <c r="BS11" s="16" t="s">
        <v>6</v>
      </c>
    </row>
    <row r="12" spans="2:71" ht="6.95" customHeight="1">
      <c r="B12" s="19"/>
      <c r="AR12" s="19"/>
      <c r="BE12" s="748"/>
      <c r="BS12" s="16" t="s">
        <v>6</v>
      </c>
    </row>
    <row r="13" spans="2:71" ht="12" customHeight="1">
      <c r="B13" s="19"/>
      <c r="D13" s="26" t="s">
        <v>28</v>
      </c>
      <c r="AK13" s="26" t="s">
        <v>25</v>
      </c>
      <c r="AN13" s="28" t="s">
        <v>29</v>
      </c>
      <c r="AR13" s="19"/>
      <c r="BE13" s="748"/>
      <c r="BS13" s="16" t="s">
        <v>6</v>
      </c>
    </row>
    <row r="14" spans="2:71" ht="12.75">
      <c r="B14" s="19"/>
      <c r="E14" s="752" t="s">
        <v>29</v>
      </c>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26" t="s">
        <v>27</v>
      </c>
      <c r="AN14" s="28" t="s">
        <v>29</v>
      </c>
      <c r="AR14" s="19"/>
      <c r="BE14" s="748"/>
      <c r="BS14" s="16" t="s">
        <v>6</v>
      </c>
    </row>
    <row r="15" spans="2:71" ht="6.95" customHeight="1">
      <c r="B15" s="19"/>
      <c r="AR15" s="19"/>
      <c r="BE15" s="748"/>
      <c r="BS15" s="16" t="s">
        <v>4</v>
      </c>
    </row>
    <row r="16" spans="2:71" ht="12" customHeight="1">
      <c r="B16" s="19"/>
      <c r="D16" s="26" t="s">
        <v>30</v>
      </c>
      <c r="AK16" s="26" t="s">
        <v>25</v>
      </c>
      <c r="AN16" s="24" t="s">
        <v>1</v>
      </c>
      <c r="AR16" s="19"/>
      <c r="BE16" s="748"/>
      <c r="BS16" s="16" t="s">
        <v>4</v>
      </c>
    </row>
    <row r="17" spans="2:71" ht="18.6" customHeight="1">
      <c r="B17" s="19"/>
      <c r="E17" s="24" t="s">
        <v>31</v>
      </c>
      <c r="AK17" s="26" t="s">
        <v>27</v>
      </c>
      <c r="AN17" s="24" t="s">
        <v>1</v>
      </c>
      <c r="AR17" s="19"/>
      <c r="BE17" s="748"/>
      <c r="BS17" s="16" t="s">
        <v>32</v>
      </c>
    </row>
    <row r="18" spans="2:71" ht="6.95" customHeight="1">
      <c r="B18" s="19"/>
      <c r="AR18" s="19"/>
      <c r="BE18" s="748"/>
      <c r="BS18" s="16" t="s">
        <v>6</v>
      </c>
    </row>
    <row r="19" spans="2:71" ht="12" customHeight="1">
      <c r="B19" s="19"/>
      <c r="D19" s="26" t="s">
        <v>33</v>
      </c>
      <c r="AK19" s="26" t="s">
        <v>25</v>
      </c>
      <c r="AN19" s="24" t="s">
        <v>1</v>
      </c>
      <c r="AR19" s="19"/>
      <c r="BE19" s="748"/>
      <c r="BS19" s="16" t="s">
        <v>6</v>
      </c>
    </row>
    <row r="20" spans="2:71" ht="18.6" customHeight="1">
      <c r="B20" s="19"/>
      <c r="E20" s="24" t="s">
        <v>34</v>
      </c>
      <c r="AK20" s="26" t="s">
        <v>27</v>
      </c>
      <c r="AN20" s="24" t="s">
        <v>1</v>
      </c>
      <c r="AR20" s="19"/>
      <c r="BE20" s="748"/>
      <c r="BS20" s="16" t="s">
        <v>32</v>
      </c>
    </row>
    <row r="21" spans="2:57" ht="6.95" customHeight="1">
      <c r="B21" s="19"/>
      <c r="AR21" s="19"/>
      <c r="BE21" s="748"/>
    </row>
    <row r="22" spans="2:57" ht="12" customHeight="1">
      <c r="B22" s="19"/>
      <c r="D22" s="26" t="s">
        <v>35</v>
      </c>
      <c r="AR22" s="19"/>
      <c r="BE22" s="748"/>
    </row>
    <row r="23" spans="2:57" ht="16.5" customHeight="1">
      <c r="B23" s="19"/>
      <c r="E23" s="754" t="s">
        <v>1</v>
      </c>
      <c r="F23" s="754"/>
      <c r="G23" s="754"/>
      <c r="H23" s="754"/>
      <c r="I23" s="754"/>
      <c r="J23" s="754"/>
      <c r="K23" s="754"/>
      <c r="L23" s="754"/>
      <c r="M23" s="754"/>
      <c r="N23" s="754"/>
      <c r="O23" s="754"/>
      <c r="P23" s="754"/>
      <c r="Q23" s="754"/>
      <c r="R23" s="754"/>
      <c r="S23" s="754"/>
      <c r="T23" s="754"/>
      <c r="U23" s="754"/>
      <c r="V23" s="754"/>
      <c r="W23" s="754"/>
      <c r="X23" s="754"/>
      <c r="Y23" s="754"/>
      <c r="Z23" s="754"/>
      <c r="AA23" s="754"/>
      <c r="AB23" s="754"/>
      <c r="AC23" s="754"/>
      <c r="AD23" s="754"/>
      <c r="AE23" s="754"/>
      <c r="AF23" s="754"/>
      <c r="AG23" s="754"/>
      <c r="AH23" s="754"/>
      <c r="AI23" s="754"/>
      <c r="AJ23" s="754"/>
      <c r="AK23" s="754"/>
      <c r="AL23" s="754"/>
      <c r="AM23" s="754"/>
      <c r="AN23" s="754"/>
      <c r="AR23" s="19"/>
      <c r="BE23" s="748"/>
    </row>
    <row r="24" spans="2:57" ht="6.95" customHeight="1">
      <c r="B24" s="19"/>
      <c r="AR24" s="19"/>
      <c r="BE24" s="748"/>
    </row>
    <row r="25" spans="2:57"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748"/>
    </row>
    <row r="26" spans="2:57" s="1" customFormat="1" ht="25.9" customHeight="1">
      <c r="B26" s="31"/>
      <c r="D26" s="32" t="s">
        <v>36</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755">
        <f>ROUND(AG94,2)</f>
        <v>0</v>
      </c>
      <c r="AL26" s="756"/>
      <c r="AM26" s="756"/>
      <c r="AN26" s="756"/>
      <c r="AO26" s="756"/>
      <c r="AR26" s="31"/>
      <c r="BE26" s="748"/>
    </row>
    <row r="27" spans="2:57" s="1" customFormat="1" ht="6.95" customHeight="1">
      <c r="B27" s="31"/>
      <c r="AR27" s="31"/>
      <c r="BE27" s="748"/>
    </row>
    <row r="28" spans="2:57" s="1" customFormat="1" ht="12.75">
      <c r="B28" s="31"/>
      <c r="L28" s="757" t="s">
        <v>37</v>
      </c>
      <c r="M28" s="757"/>
      <c r="N28" s="757"/>
      <c r="O28" s="757"/>
      <c r="P28" s="757"/>
      <c r="W28" s="757" t="s">
        <v>38</v>
      </c>
      <c r="X28" s="757"/>
      <c r="Y28" s="757"/>
      <c r="Z28" s="757"/>
      <c r="AA28" s="757"/>
      <c r="AB28" s="757"/>
      <c r="AC28" s="757"/>
      <c r="AD28" s="757"/>
      <c r="AE28" s="757"/>
      <c r="AK28" s="757" t="s">
        <v>39</v>
      </c>
      <c r="AL28" s="757"/>
      <c r="AM28" s="757"/>
      <c r="AN28" s="757"/>
      <c r="AO28" s="757"/>
      <c r="AR28" s="31"/>
      <c r="BE28" s="748"/>
    </row>
    <row r="29" spans="2:57" s="2" customFormat="1" ht="14.45" customHeight="1">
      <c r="B29" s="34"/>
      <c r="D29" s="26" t="s">
        <v>40</v>
      </c>
      <c r="F29" s="26" t="s">
        <v>41</v>
      </c>
      <c r="L29" s="742">
        <v>0.21</v>
      </c>
      <c r="M29" s="741"/>
      <c r="N29" s="741"/>
      <c r="O29" s="741"/>
      <c r="P29" s="741"/>
      <c r="W29" s="740">
        <f>ROUND(AZ94,2)</f>
        <v>0</v>
      </c>
      <c r="X29" s="741"/>
      <c r="Y29" s="741"/>
      <c r="Z29" s="741"/>
      <c r="AA29" s="741"/>
      <c r="AB29" s="741"/>
      <c r="AC29" s="741"/>
      <c r="AD29" s="741"/>
      <c r="AE29" s="741"/>
      <c r="AK29" s="740">
        <f>ROUND(AV94,2)</f>
        <v>0</v>
      </c>
      <c r="AL29" s="741"/>
      <c r="AM29" s="741"/>
      <c r="AN29" s="741"/>
      <c r="AO29" s="741"/>
      <c r="AR29" s="34"/>
      <c r="BE29" s="749"/>
    </row>
    <row r="30" spans="2:57" s="2" customFormat="1" ht="14.45" customHeight="1">
      <c r="B30" s="34"/>
      <c r="F30" s="26" t="s">
        <v>42</v>
      </c>
      <c r="L30" s="742">
        <v>0.15</v>
      </c>
      <c r="M30" s="741"/>
      <c r="N30" s="741"/>
      <c r="O30" s="741"/>
      <c r="P30" s="741"/>
      <c r="W30" s="740">
        <f>ROUND(BA94,2)</f>
        <v>0</v>
      </c>
      <c r="X30" s="741"/>
      <c r="Y30" s="741"/>
      <c r="Z30" s="741"/>
      <c r="AA30" s="741"/>
      <c r="AB30" s="741"/>
      <c r="AC30" s="741"/>
      <c r="AD30" s="741"/>
      <c r="AE30" s="741"/>
      <c r="AK30" s="740">
        <f>ROUND(AW94,2)</f>
        <v>0</v>
      </c>
      <c r="AL30" s="741"/>
      <c r="AM30" s="741"/>
      <c r="AN30" s="741"/>
      <c r="AO30" s="741"/>
      <c r="AR30" s="34"/>
      <c r="BE30" s="749"/>
    </row>
    <row r="31" spans="2:57" s="2" customFormat="1" ht="14.45" customHeight="1" hidden="1">
      <c r="B31" s="34"/>
      <c r="F31" s="26" t="s">
        <v>43</v>
      </c>
      <c r="L31" s="742">
        <v>0.21</v>
      </c>
      <c r="M31" s="741"/>
      <c r="N31" s="741"/>
      <c r="O31" s="741"/>
      <c r="P31" s="741"/>
      <c r="W31" s="740">
        <f>ROUND(BB94,2)</f>
        <v>0</v>
      </c>
      <c r="X31" s="741"/>
      <c r="Y31" s="741"/>
      <c r="Z31" s="741"/>
      <c r="AA31" s="741"/>
      <c r="AB31" s="741"/>
      <c r="AC31" s="741"/>
      <c r="AD31" s="741"/>
      <c r="AE31" s="741"/>
      <c r="AK31" s="740">
        <v>0</v>
      </c>
      <c r="AL31" s="741"/>
      <c r="AM31" s="741"/>
      <c r="AN31" s="741"/>
      <c r="AO31" s="741"/>
      <c r="AR31" s="34"/>
      <c r="BE31" s="749"/>
    </row>
    <row r="32" spans="2:57" s="2" customFormat="1" ht="14.45" customHeight="1" hidden="1">
      <c r="B32" s="34"/>
      <c r="F32" s="26" t="s">
        <v>44</v>
      </c>
      <c r="L32" s="742">
        <v>0.15</v>
      </c>
      <c r="M32" s="741"/>
      <c r="N32" s="741"/>
      <c r="O32" s="741"/>
      <c r="P32" s="741"/>
      <c r="W32" s="740">
        <f>ROUND(BC94,2)</f>
        <v>0</v>
      </c>
      <c r="X32" s="741"/>
      <c r="Y32" s="741"/>
      <c r="Z32" s="741"/>
      <c r="AA32" s="741"/>
      <c r="AB32" s="741"/>
      <c r="AC32" s="741"/>
      <c r="AD32" s="741"/>
      <c r="AE32" s="741"/>
      <c r="AK32" s="740">
        <v>0</v>
      </c>
      <c r="AL32" s="741"/>
      <c r="AM32" s="741"/>
      <c r="AN32" s="741"/>
      <c r="AO32" s="741"/>
      <c r="AR32" s="34"/>
      <c r="BE32" s="749"/>
    </row>
    <row r="33" spans="2:57" s="2" customFormat="1" ht="14.45" customHeight="1" hidden="1">
      <c r="B33" s="34"/>
      <c r="F33" s="26" t="s">
        <v>45</v>
      </c>
      <c r="L33" s="742">
        <v>0</v>
      </c>
      <c r="M33" s="741"/>
      <c r="N33" s="741"/>
      <c r="O33" s="741"/>
      <c r="P33" s="741"/>
      <c r="W33" s="740">
        <f>ROUND(BD94,2)</f>
        <v>0</v>
      </c>
      <c r="X33" s="741"/>
      <c r="Y33" s="741"/>
      <c r="Z33" s="741"/>
      <c r="AA33" s="741"/>
      <c r="AB33" s="741"/>
      <c r="AC33" s="741"/>
      <c r="AD33" s="741"/>
      <c r="AE33" s="741"/>
      <c r="AK33" s="740">
        <v>0</v>
      </c>
      <c r="AL33" s="741"/>
      <c r="AM33" s="741"/>
      <c r="AN33" s="741"/>
      <c r="AO33" s="741"/>
      <c r="AR33" s="34"/>
      <c r="BE33" s="749"/>
    </row>
    <row r="34" spans="2:57" s="1" customFormat="1" ht="6.95" customHeight="1">
      <c r="B34" s="31"/>
      <c r="AR34" s="31"/>
      <c r="BE34" s="748"/>
    </row>
    <row r="35" spans="2:44" s="1" customFormat="1" ht="25.9" customHeight="1">
      <c r="B35" s="31"/>
      <c r="C35" s="35"/>
      <c r="D35" s="36" t="s">
        <v>46</v>
      </c>
      <c r="E35" s="37"/>
      <c r="F35" s="37"/>
      <c r="G35" s="37"/>
      <c r="H35" s="37"/>
      <c r="I35" s="37"/>
      <c r="J35" s="37"/>
      <c r="K35" s="37"/>
      <c r="L35" s="37"/>
      <c r="M35" s="37"/>
      <c r="N35" s="37"/>
      <c r="O35" s="37"/>
      <c r="P35" s="37"/>
      <c r="Q35" s="37"/>
      <c r="R35" s="37"/>
      <c r="S35" s="37"/>
      <c r="T35" s="38" t="s">
        <v>47</v>
      </c>
      <c r="U35" s="37"/>
      <c r="V35" s="37"/>
      <c r="W35" s="37"/>
      <c r="X35" s="746" t="s">
        <v>48</v>
      </c>
      <c r="Y35" s="744"/>
      <c r="Z35" s="744"/>
      <c r="AA35" s="744"/>
      <c r="AB35" s="744"/>
      <c r="AC35" s="37"/>
      <c r="AD35" s="37"/>
      <c r="AE35" s="37"/>
      <c r="AF35" s="37"/>
      <c r="AG35" s="37"/>
      <c r="AH35" s="37"/>
      <c r="AI35" s="37"/>
      <c r="AJ35" s="37"/>
      <c r="AK35" s="743">
        <f>SUM(AK26:AK33)</f>
        <v>0</v>
      </c>
      <c r="AL35" s="744"/>
      <c r="AM35" s="744"/>
      <c r="AN35" s="744"/>
      <c r="AO35" s="745"/>
      <c r="AP35" s="35"/>
      <c r="AQ35" s="35"/>
      <c r="AR35" s="31"/>
    </row>
    <row r="36" spans="2:44" s="1" customFormat="1" ht="6.95" customHeight="1">
      <c r="B36" s="31"/>
      <c r="AR36" s="31"/>
    </row>
    <row r="37" spans="2:44" s="1" customFormat="1" ht="14.45" customHeight="1">
      <c r="B37" s="31"/>
      <c r="AR37" s="31"/>
    </row>
    <row r="38" spans="2:44" ht="14.45" customHeight="1">
      <c r="B38" s="19"/>
      <c r="AR38" s="19"/>
    </row>
    <row r="39" spans="2:44" ht="14.45" customHeight="1">
      <c r="B39" s="19"/>
      <c r="AR39" s="19"/>
    </row>
    <row r="40" spans="2:44" ht="14.45" customHeight="1">
      <c r="B40" s="19"/>
      <c r="AR40" s="19"/>
    </row>
    <row r="41" spans="2:44" ht="14.45" customHeight="1">
      <c r="B41" s="19"/>
      <c r="AR41" s="19"/>
    </row>
    <row r="42" spans="2:44" ht="14.45" customHeight="1">
      <c r="B42" s="19"/>
      <c r="AR42" s="19"/>
    </row>
    <row r="43" spans="2:44" ht="14.45" customHeight="1">
      <c r="B43" s="19"/>
      <c r="AR43" s="19"/>
    </row>
    <row r="44" spans="2:44" ht="14.45" customHeight="1">
      <c r="B44" s="19"/>
      <c r="AR44" s="19"/>
    </row>
    <row r="45" spans="2:44" ht="14.45" customHeight="1">
      <c r="B45" s="19"/>
      <c r="AR45" s="19"/>
    </row>
    <row r="46" spans="2:44" ht="14.45" customHeight="1">
      <c r="B46" s="19"/>
      <c r="AR46" s="19"/>
    </row>
    <row r="47" spans="2:44" ht="14.45" customHeight="1">
      <c r="B47" s="19"/>
      <c r="AR47" s="19"/>
    </row>
    <row r="48" spans="2:44" ht="14.45" customHeight="1">
      <c r="B48" s="19"/>
      <c r="AR48" s="19"/>
    </row>
    <row r="49" spans="2:44" s="1" customFormat="1" ht="14.45" customHeight="1">
      <c r="B49" s="31"/>
      <c r="D49" s="39" t="s">
        <v>49</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50</v>
      </c>
      <c r="AI49" s="40"/>
      <c r="AJ49" s="40"/>
      <c r="AK49" s="40"/>
      <c r="AL49" s="40"/>
      <c r="AM49" s="40"/>
      <c r="AN49" s="40"/>
      <c r="AO49" s="40"/>
      <c r="AR49" s="31"/>
    </row>
    <row r="50" spans="2:44" ht="12">
      <c r="B50" s="19"/>
      <c r="AR50" s="19"/>
    </row>
    <row r="51" spans="2:44" ht="12">
      <c r="B51" s="19"/>
      <c r="AR51" s="19"/>
    </row>
    <row r="52" spans="2:44" ht="12">
      <c r="B52" s="19"/>
      <c r="AR52" s="19"/>
    </row>
    <row r="53" spans="2:44" ht="12">
      <c r="B53" s="19"/>
      <c r="AR53" s="19"/>
    </row>
    <row r="54" spans="2:44" ht="12">
      <c r="B54" s="19"/>
      <c r="AR54" s="19"/>
    </row>
    <row r="55" spans="2:44" ht="12">
      <c r="B55" s="19"/>
      <c r="AR55" s="19"/>
    </row>
    <row r="56" spans="2:44" ht="12">
      <c r="B56" s="19"/>
      <c r="AR56" s="19"/>
    </row>
    <row r="57" spans="2:44" ht="12">
      <c r="B57" s="19"/>
      <c r="AR57" s="19"/>
    </row>
    <row r="58" spans="2:44" ht="12">
      <c r="B58" s="19"/>
      <c r="AR58" s="19"/>
    </row>
    <row r="59" spans="2:44" ht="12">
      <c r="B59" s="19"/>
      <c r="AR59" s="19"/>
    </row>
    <row r="60" spans="2:44" s="1" customFormat="1" ht="12.75">
      <c r="B60" s="31"/>
      <c r="D60" s="41" t="s">
        <v>51</v>
      </c>
      <c r="E60" s="33"/>
      <c r="F60" s="33"/>
      <c r="G60" s="33"/>
      <c r="H60" s="33"/>
      <c r="I60" s="33"/>
      <c r="J60" s="33"/>
      <c r="K60" s="33"/>
      <c r="L60" s="33"/>
      <c r="M60" s="33"/>
      <c r="N60" s="33"/>
      <c r="O60" s="33"/>
      <c r="P60" s="33"/>
      <c r="Q60" s="33"/>
      <c r="R60" s="33"/>
      <c r="S60" s="33"/>
      <c r="T60" s="33"/>
      <c r="U60" s="33"/>
      <c r="V60" s="41" t="s">
        <v>52</v>
      </c>
      <c r="W60" s="33"/>
      <c r="X60" s="33"/>
      <c r="Y60" s="33"/>
      <c r="Z60" s="33"/>
      <c r="AA60" s="33"/>
      <c r="AB60" s="33"/>
      <c r="AC60" s="33"/>
      <c r="AD60" s="33"/>
      <c r="AE60" s="33"/>
      <c r="AF60" s="33"/>
      <c r="AG60" s="33"/>
      <c r="AH60" s="41" t="s">
        <v>51</v>
      </c>
      <c r="AI60" s="33"/>
      <c r="AJ60" s="33"/>
      <c r="AK60" s="33"/>
      <c r="AL60" s="33"/>
      <c r="AM60" s="41" t="s">
        <v>52</v>
      </c>
      <c r="AN60" s="33"/>
      <c r="AO60" s="33"/>
      <c r="AR60" s="31"/>
    </row>
    <row r="61" spans="2:44" ht="12">
      <c r="B61" s="19"/>
      <c r="AR61" s="19"/>
    </row>
    <row r="62" spans="2:44" ht="12">
      <c r="B62" s="19"/>
      <c r="AR62" s="19"/>
    </row>
    <row r="63" spans="2:44" ht="12">
      <c r="B63" s="19"/>
      <c r="AR63" s="19"/>
    </row>
    <row r="64" spans="2:44" s="1" customFormat="1" ht="12.75">
      <c r="B64" s="31"/>
      <c r="D64" s="39" t="s">
        <v>53</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39" t="s">
        <v>54</v>
      </c>
      <c r="AI64" s="40"/>
      <c r="AJ64" s="40"/>
      <c r="AK64" s="40"/>
      <c r="AL64" s="40"/>
      <c r="AM64" s="40"/>
      <c r="AN64" s="40"/>
      <c r="AO64" s="40"/>
      <c r="AR64" s="31"/>
    </row>
    <row r="65" spans="2:44" ht="12">
      <c r="B65" s="19"/>
      <c r="AR65" s="19"/>
    </row>
    <row r="66" spans="2:44" ht="12">
      <c r="B66" s="19"/>
      <c r="AR66" s="19"/>
    </row>
    <row r="67" spans="2:44" ht="12">
      <c r="B67" s="19"/>
      <c r="AR67" s="19"/>
    </row>
    <row r="68" spans="2:44" ht="12">
      <c r="B68" s="19"/>
      <c r="AR68" s="19"/>
    </row>
    <row r="69" spans="2:44" ht="12">
      <c r="B69" s="19"/>
      <c r="AR69" s="19"/>
    </row>
    <row r="70" spans="2:44" ht="12">
      <c r="B70" s="19"/>
      <c r="AR70" s="19"/>
    </row>
    <row r="71" spans="2:44" ht="12">
      <c r="B71" s="19"/>
      <c r="AR71" s="19"/>
    </row>
    <row r="72" spans="2:44" ht="12">
      <c r="B72" s="19"/>
      <c r="AR72" s="19"/>
    </row>
    <row r="73" spans="2:44" ht="12">
      <c r="B73" s="19"/>
      <c r="AR73" s="19"/>
    </row>
    <row r="74" spans="2:44" ht="12">
      <c r="B74" s="19"/>
      <c r="AR74" s="19"/>
    </row>
    <row r="75" spans="2:44" s="1" customFormat="1" ht="12.75">
      <c r="B75" s="31"/>
      <c r="D75" s="41" t="s">
        <v>51</v>
      </c>
      <c r="E75" s="33"/>
      <c r="F75" s="33"/>
      <c r="G75" s="33"/>
      <c r="H75" s="33"/>
      <c r="I75" s="33"/>
      <c r="J75" s="33"/>
      <c r="K75" s="33"/>
      <c r="L75" s="33"/>
      <c r="M75" s="33"/>
      <c r="N75" s="33"/>
      <c r="O75" s="33"/>
      <c r="P75" s="33"/>
      <c r="Q75" s="33"/>
      <c r="R75" s="33"/>
      <c r="S75" s="33"/>
      <c r="T75" s="33"/>
      <c r="U75" s="33"/>
      <c r="V75" s="41" t="s">
        <v>52</v>
      </c>
      <c r="W75" s="33"/>
      <c r="X75" s="33"/>
      <c r="Y75" s="33"/>
      <c r="Z75" s="33"/>
      <c r="AA75" s="33"/>
      <c r="AB75" s="33"/>
      <c r="AC75" s="33"/>
      <c r="AD75" s="33"/>
      <c r="AE75" s="33"/>
      <c r="AF75" s="33"/>
      <c r="AG75" s="33"/>
      <c r="AH75" s="41" t="s">
        <v>51</v>
      </c>
      <c r="AI75" s="33"/>
      <c r="AJ75" s="33"/>
      <c r="AK75" s="33"/>
      <c r="AL75" s="33"/>
      <c r="AM75" s="41" t="s">
        <v>52</v>
      </c>
      <c r="AN75" s="33"/>
      <c r="AO75" s="33"/>
      <c r="AR75" s="31"/>
    </row>
    <row r="76" spans="2:44" s="1" customFormat="1" ht="12">
      <c r="B76" s="31"/>
      <c r="AR76" s="31"/>
    </row>
    <row r="77" spans="2:44" s="1" customFormat="1" ht="6.95" customHeight="1">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31"/>
    </row>
    <row r="81" spans="2:44" s="1" customFormat="1" ht="6.95" customHeight="1">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31"/>
    </row>
    <row r="82" spans="2:44" s="1" customFormat="1" ht="24.95" customHeight="1">
      <c r="B82" s="31"/>
      <c r="C82" s="20" t="s">
        <v>55</v>
      </c>
      <c r="AR82" s="31"/>
    </row>
    <row r="83" spans="2:44" s="1" customFormat="1" ht="6.95" customHeight="1">
      <c r="B83" s="31"/>
      <c r="AR83" s="31"/>
    </row>
    <row r="84" spans="2:44" s="3" customFormat="1" ht="12" customHeight="1">
      <c r="B84" s="46"/>
      <c r="C84" s="26" t="s">
        <v>13</v>
      </c>
      <c r="L84" s="3" t="str">
        <f>K5</f>
        <v>Kourim-vstup-1-2024</v>
      </c>
      <c r="AR84" s="46"/>
    </row>
    <row r="85" spans="2:44" s="4" customFormat="1" ht="36.95" customHeight="1">
      <c r="B85" s="47"/>
      <c r="C85" s="48" t="s">
        <v>16</v>
      </c>
      <c r="L85" s="760" t="str">
        <f>K6</f>
        <v>Vstupní budova Muzea lidových staveb v Kouřimi</v>
      </c>
      <c r="M85" s="761"/>
      <c r="N85" s="761"/>
      <c r="O85" s="761"/>
      <c r="P85" s="761"/>
      <c r="Q85" s="761"/>
      <c r="R85" s="761"/>
      <c r="S85" s="761"/>
      <c r="T85" s="761"/>
      <c r="U85" s="761"/>
      <c r="V85" s="761"/>
      <c r="W85" s="761"/>
      <c r="X85" s="761"/>
      <c r="Y85" s="761"/>
      <c r="Z85" s="761"/>
      <c r="AA85" s="761"/>
      <c r="AB85" s="761"/>
      <c r="AC85" s="761"/>
      <c r="AD85" s="761"/>
      <c r="AE85" s="761"/>
      <c r="AF85" s="761"/>
      <c r="AG85" s="761"/>
      <c r="AH85" s="761"/>
      <c r="AI85" s="761"/>
      <c r="AJ85" s="761"/>
      <c r="AK85" s="761"/>
      <c r="AL85" s="761"/>
      <c r="AM85" s="761"/>
      <c r="AN85" s="761"/>
      <c r="AO85" s="761"/>
      <c r="AR85" s="47"/>
    </row>
    <row r="86" spans="2:44" s="1" customFormat="1" ht="6.95" customHeight="1">
      <c r="B86" s="31"/>
      <c r="AR86" s="31"/>
    </row>
    <row r="87" spans="2:44" s="1" customFormat="1" ht="12" customHeight="1">
      <c r="B87" s="31"/>
      <c r="C87" s="26" t="s">
        <v>20</v>
      </c>
      <c r="L87" s="49" t="str">
        <f>IF(K8="","",K8)</f>
        <v>Kouřim</v>
      </c>
      <c r="AI87" s="26" t="s">
        <v>22</v>
      </c>
      <c r="AM87" s="762" t="str">
        <f>IF(AN8="","",AN8)</f>
        <v>4. 1. 2024</v>
      </c>
      <c r="AN87" s="762"/>
      <c r="AR87" s="31"/>
    </row>
    <row r="88" spans="2:44" s="1" customFormat="1" ht="6.95" customHeight="1">
      <c r="B88" s="31"/>
      <c r="AR88" s="31"/>
    </row>
    <row r="89" spans="2:56" s="1" customFormat="1" ht="15.2" customHeight="1">
      <c r="B89" s="31"/>
      <c r="C89" s="26" t="s">
        <v>24</v>
      </c>
      <c r="L89" s="3" t="str">
        <f>IF(E11="","",E11)</f>
        <v>Regionální muzeum v Kouřimi</v>
      </c>
      <c r="AI89" s="26" t="s">
        <v>30</v>
      </c>
      <c r="AM89" s="763" t="str">
        <f>IF(E17="","",E17)</f>
        <v>IHARCH s.r.o.</v>
      </c>
      <c r="AN89" s="764"/>
      <c r="AO89" s="764"/>
      <c r="AP89" s="764"/>
      <c r="AR89" s="31"/>
      <c r="AS89" s="768" t="s">
        <v>56</v>
      </c>
      <c r="AT89" s="769"/>
      <c r="AU89" s="51"/>
      <c r="AV89" s="51"/>
      <c r="AW89" s="51"/>
      <c r="AX89" s="51"/>
      <c r="AY89" s="51"/>
      <c r="AZ89" s="51"/>
      <c r="BA89" s="51"/>
      <c r="BB89" s="51"/>
      <c r="BC89" s="51"/>
      <c r="BD89" s="52"/>
    </row>
    <row r="90" spans="2:56" s="1" customFormat="1" ht="15.2" customHeight="1">
      <c r="B90" s="31"/>
      <c r="C90" s="26" t="s">
        <v>28</v>
      </c>
      <c r="L90" s="3" t="str">
        <f>IF(E14="Vyplň údaj","",E14)</f>
        <v/>
      </c>
      <c r="AI90" s="26" t="s">
        <v>33</v>
      </c>
      <c r="AM90" s="763" t="str">
        <f>IF(E20="","",E20)</f>
        <v xml:space="preserve"> </v>
      </c>
      <c r="AN90" s="764"/>
      <c r="AO90" s="764"/>
      <c r="AP90" s="764"/>
      <c r="AR90" s="31"/>
      <c r="AS90" s="770"/>
      <c r="AT90" s="771"/>
      <c r="BD90" s="53"/>
    </row>
    <row r="91" spans="2:56" s="1" customFormat="1" ht="10.7" customHeight="1">
      <c r="B91" s="31"/>
      <c r="AR91" s="31"/>
      <c r="AS91" s="770"/>
      <c r="AT91" s="771"/>
      <c r="BD91" s="53"/>
    </row>
    <row r="92" spans="2:56" s="1" customFormat="1" ht="29.25" customHeight="1">
      <c r="B92" s="31"/>
      <c r="C92" s="772" t="s">
        <v>57</v>
      </c>
      <c r="D92" s="773"/>
      <c r="E92" s="773"/>
      <c r="F92" s="773"/>
      <c r="G92" s="773"/>
      <c r="H92" s="54"/>
      <c r="I92" s="775" t="s">
        <v>58</v>
      </c>
      <c r="J92" s="773"/>
      <c r="K92" s="773"/>
      <c r="L92" s="773"/>
      <c r="M92" s="773"/>
      <c r="N92" s="773"/>
      <c r="O92" s="773"/>
      <c r="P92" s="773"/>
      <c r="Q92" s="773"/>
      <c r="R92" s="773"/>
      <c r="S92" s="773"/>
      <c r="T92" s="773"/>
      <c r="U92" s="773"/>
      <c r="V92" s="773"/>
      <c r="W92" s="773"/>
      <c r="X92" s="773"/>
      <c r="Y92" s="773"/>
      <c r="Z92" s="773"/>
      <c r="AA92" s="773"/>
      <c r="AB92" s="773"/>
      <c r="AC92" s="773"/>
      <c r="AD92" s="773"/>
      <c r="AE92" s="773"/>
      <c r="AF92" s="773"/>
      <c r="AG92" s="774" t="s">
        <v>59</v>
      </c>
      <c r="AH92" s="773"/>
      <c r="AI92" s="773"/>
      <c r="AJ92" s="773"/>
      <c r="AK92" s="773"/>
      <c r="AL92" s="773"/>
      <c r="AM92" s="773"/>
      <c r="AN92" s="775" t="s">
        <v>60</v>
      </c>
      <c r="AO92" s="773"/>
      <c r="AP92" s="776"/>
      <c r="AQ92" s="55" t="s">
        <v>61</v>
      </c>
      <c r="AR92" s="31"/>
      <c r="AS92" s="56" t="s">
        <v>62</v>
      </c>
      <c r="AT92" s="57" t="s">
        <v>63</v>
      </c>
      <c r="AU92" s="57" t="s">
        <v>64</v>
      </c>
      <c r="AV92" s="57" t="s">
        <v>65</v>
      </c>
      <c r="AW92" s="57" t="s">
        <v>66</v>
      </c>
      <c r="AX92" s="57" t="s">
        <v>67</v>
      </c>
      <c r="AY92" s="57" t="s">
        <v>68</v>
      </c>
      <c r="AZ92" s="57" t="s">
        <v>69</v>
      </c>
      <c r="BA92" s="57" t="s">
        <v>70</v>
      </c>
      <c r="BB92" s="57" t="s">
        <v>71</v>
      </c>
      <c r="BC92" s="57" t="s">
        <v>72</v>
      </c>
      <c r="BD92" s="58" t="s">
        <v>73</v>
      </c>
    </row>
    <row r="93" spans="2:56" s="1" customFormat="1" ht="10.7" customHeight="1">
      <c r="B93" s="31"/>
      <c r="AR93" s="31"/>
      <c r="AS93" s="59"/>
      <c r="AT93" s="51"/>
      <c r="AU93" s="51"/>
      <c r="AV93" s="51"/>
      <c r="AW93" s="51"/>
      <c r="AX93" s="51"/>
      <c r="AY93" s="51"/>
      <c r="AZ93" s="51"/>
      <c r="BA93" s="51"/>
      <c r="BB93" s="51"/>
      <c r="BC93" s="51"/>
      <c r="BD93" s="52"/>
    </row>
    <row r="94" spans="2:90" s="5" customFormat="1" ht="32.45" customHeight="1">
      <c r="B94" s="60"/>
      <c r="C94" s="61" t="s">
        <v>74</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765">
        <f>ROUND(SUM(AG95:AG98),2)</f>
        <v>0</v>
      </c>
      <c r="AH94" s="765"/>
      <c r="AI94" s="765"/>
      <c r="AJ94" s="765"/>
      <c r="AK94" s="765"/>
      <c r="AL94" s="765"/>
      <c r="AM94" s="765"/>
      <c r="AN94" s="766">
        <f>SUM(AG94,AT94)</f>
        <v>0</v>
      </c>
      <c r="AO94" s="766"/>
      <c r="AP94" s="766"/>
      <c r="AQ94" s="64" t="s">
        <v>1</v>
      </c>
      <c r="AR94" s="60"/>
      <c r="AS94" s="65">
        <f>ROUND(SUM(AS95:AS98),2)</f>
        <v>0</v>
      </c>
      <c r="AT94" s="66">
        <f>ROUND(SUM(AV94:AW94),2)</f>
        <v>0</v>
      </c>
      <c r="AU94" s="67">
        <f>ROUND(SUM(AU95:AU98),5)</f>
        <v>0</v>
      </c>
      <c r="AV94" s="66">
        <f>ROUND(AZ94*L29,2)</f>
        <v>0</v>
      </c>
      <c r="AW94" s="66">
        <f>ROUND(BA94*L30,2)</f>
        <v>0</v>
      </c>
      <c r="AX94" s="66">
        <f>ROUND(BB94*L29,2)</f>
        <v>0</v>
      </c>
      <c r="AY94" s="66">
        <f>ROUND(BC94*L30,2)</f>
        <v>0</v>
      </c>
      <c r="AZ94" s="66">
        <f>ROUND(SUM(AZ95:AZ98),2)</f>
        <v>0</v>
      </c>
      <c r="BA94" s="66">
        <f>ROUND(SUM(BA95:BA98),2)</f>
        <v>0</v>
      </c>
      <c r="BB94" s="66">
        <f>ROUND(SUM(BB95:BB98),2)</f>
        <v>0</v>
      </c>
      <c r="BC94" s="66">
        <f>ROUND(SUM(BC95:BC98),2)</f>
        <v>0</v>
      </c>
      <c r="BD94" s="68">
        <f>ROUND(SUM(BD95:BD98),2)</f>
        <v>0</v>
      </c>
      <c r="BS94" s="69" t="s">
        <v>75</v>
      </c>
      <c r="BT94" s="69" t="s">
        <v>76</v>
      </c>
      <c r="BU94" s="70" t="s">
        <v>77</v>
      </c>
      <c r="BV94" s="69" t="s">
        <v>78</v>
      </c>
      <c r="BW94" s="69" t="s">
        <v>5</v>
      </c>
      <c r="BX94" s="69" t="s">
        <v>79</v>
      </c>
      <c r="CL94" s="69" t="s">
        <v>1</v>
      </c>
    </row>
    <row r="95" spans="1:91" s="6" customFormat="1" ht="24.75" customHeight="1">
      <c r="A95" s="71" t="s">
        <v>80</v>
      </c>
      <c r="B95" s="72"/>
      <c r="C95" s="73"/>
      <c r="D95" s="767" t="s">
        <v>81</v>
      </c>
      <c r="E95" s="767"/>
      <c r="F95" s="767"/>
      <c r="G95" s="767"/>
      <c r="H95" s="767"/>
      <c r="I95" s="74"/>
      <c r="J95" s="767" t="s">
        <v>17</v>
      </c>
      <c r="K95" s="767"/>
      <c r="L95" s="767"/>
      <c r="M95" s="767"/>
      <c r="N95" s="767"/>
      <c r="O95" s="767"/>
      <c r="P95" s="767"/>
      <c r="Q95" s="767"/>
      <c r="R95" s="767"/>
      <c r="S95" s="767"/>
      <c r="T95" s="767"/>
      <c r="U95" s="767"/>
      <c r="V95" s="767"/>
      <c r="W95" s="767"/>
      <c r="X95" s="767"/>
      <c r="Y95" s="767"/>
      <c r="Z95" s="767"/>
      <c r="AA95" s="767"/>
      <c r="AB95" s="767"/>
      <c r="AC95" s="767"/>
      <c r="AD95" s="767"/>
      <c r="AE95" s="767"/>
      <c r="AF95" s="767"/>
      <c r="AG95" s="758">
        <f>'01 - Vstupní budova Muzea...'!J30</f>
        <v>0</v>
      </c>
      <c r="AH95" s="759"/>
      <c r="AI95" s="759"/>
      <c r="AJ95" s="759"/>
      <c r="AK95" s="759"/>
      <c r="AL95" s="759"/>
      <c r="AM95" s="759"/>
      <c r="AN95" s="758">
        <f>SUM(AG95,AT95)</f>
        <v>0</v>
      </c>
      <c r="AO95" s="759"/>
      <c r="AP95" s="759"/>
      <c r="AQ95" s="75" t="s">
        <v>82</v>
      </c>
      <c r="AR95" s="72"/>
      <c r="AS95" s="76">
        <v>0</v>
      </c>
      <c r="AT95" s="77">
        <f>ROUND(SUM(AV95:AW95),2)</f>
        <v>0</v>
      </c>
      <c r="AU95" s="78">
        <f>'01 - Vstupní budova Muzea...'!P147</f>
        <v>0</v>
      </c>
      <c r="AV95" s="77">
        <f>'01 - Vstupní budova Muzea...'!J33</f>
        <v>0</v>
      </c>
      <c r="AW95" s="77">
        <f>'01 - Vstupní budova Muzea...'!J34</f>
        <v>0</v>
      </c>
      <c r="AX95" s="77">
        <f>'01 - Vstupní budova Muzea...'!J35</f>
        <v>0</v>
      </c>
      <c r="AY95" s="77">
        <f>'01 - Vstupní budova Muzea...'!J36</f>
        <v>0</v>
      </c>
      <c r="AZ95" s="77">
        <f>'01 - Vstupní budova Muzea...'!F33</f>
        <v>0</v>
      </c>
      <c r="BA95" s="77">
        <f>'01 - Vstupní budova Muzea...'!F34</f>
        <v>0</v>
      </c>
      <c r="BB95" s="77">
        <f>'01 - Vstupní budova Muzea...'!F35</f>
        <v>0</v>
      </c>
      <c r="BC95" s="77">
        <f>'01 - Vstupní budova Muzea...'!F36</f>
        <v>0</v>
      </c>
      <c r="BD95" s="79">
        <f>'01 - Vstupní budova Muzea...'!F37</f>
        <v>0</v>
      </c>
      <c r="BT95" s="80" t="s">
        <v>83</v>
      </c>
      <c r="BV95" s="80" t="s">
        <v>78</v>
      </c>
      <c r="BW95" s="80" t="s">
        <v>84</v>
      </c>
      <c r="BX95" s="80" t="s">
        <v>5</v>
      </c>
      <c r="CL95" s="80" t="s">
        <v>1</v>
      </c>
      <c r="CM95" s="80" t="s">
        <v>85</v>
      </c>
    </row>
    <row r="96" spans="1:91" s="6" customFormat="1" ht="16.5" customHeight="1">
      <c r="A96" s="71" t="s">
        <v>80</v>
      </c>
      <c r="B96" s="72"/>
      <c r="C96" s="73"/>
      <c r="D96" s="767" t="s">
        <v>86</v>
      </c>
      <c r="E96" s="767"/>
      <c r="F96" s="767"/>
      <c r="G96" s="767"/>
      <c r="H96" s="767"/>
      <c r="I96" s="74"/>
      <c r="J96" s="767" t="s">
        <v>87</v>
      </c>
      <c r="K96" s="767"/>
      <c r="L96" s="767"/>
      <c r="M96" s="767"/>
      <c r="N96" s="767"/>
      <c r="O96" s="767"/>
      <c r="P96" s="767"/>
      <c r="Q96" s="767"/>
      <c r="R96" s="767"/>
      <c r="S96" s="767"/>
      <c r="T96" s="767"/>
      <c r="U96" s="767"/>
      <c r="V96" s="767"/>
      <c r="W96" s="767"/>
      <c r="X96" s="767"/>
      <c r="Y96" s="767"/>
      <c r="Z96" s="767"/>
      <c r="AA96" s="767"/>
      <c r="AB96" s="767"/>
      <c r="AC96" s="767"/>
      <c r="AD96" s="767"/>
      <c r="AE96" s="767"/>
      <c r="AF96" s="767"/>
      <c r="AG96" s="758">
        <f>'02 - Profese'!J30</f>
        <v>0</v>
      </c>
      <c r="AH96" s="759"/>
      <c r="AI96" s="759"/>
      <c r="AJ96" s="759"/>
      <c r="AK96" s="759"/>
      <c r="AL96" s="759"/>
      <c r="AM96" s="759"/>
      <c r="AN96" s="758">
        <f>SUM(AG96,AT96)</f>
        <v>0</v>
      </c>
      <c r="AO96" s="759"/>
      <c r="AP96" s="759"/>
      <c r="AQ96" s="75" t="s">
        <v>82</v>
      </c>
      <c r="AR96" s="72"/>
      <c r="AS96" s="76">
        <v>0</v>
      </c>
      <c r="AT96" s="77">
        <f>ROUND(SUM(AV96:AW96),2)</f>
        <v>0</v>
      </c>
      <c r="AU96" s="78">
        <f>'02 - Profese'!P123</f>
        <v>0</v>
      </c>
      <c r="AV96" s="77">
        <f>'02 - Profese'!J33</f>
        <v>0</v>
      </c>
      <c r="AW96" s="77">
        <f>'02 - Profese'!J34</f>
        <v>0</v>
      </c>
      <c r="AX96" s="77">
        <f>'02 - Profese'!J35</f>
        <v>0</v>
      </c>
      <c r="AY96" s="77">
        <f>'02 - Profese'!J36</f>
        <v>0</v>
      </c>
      <c r="AZ96" s="77">
        <f>'02 - Profese'!F33</f>
        <v>0</v>
      </c>
      <c r="BA96" s="77">
        <f>'02 - Profese'!F34</f>
        <v>0</v>
      </c>
      <c r="BB96" s="77">
        <f>'02 - Profese'!F35</f>
        <v>0</v>
      </c>
      <c r="BC96" s="77">
        <f>'02 - Profese'!F36</f>
        <v>0</v>
      </c>
      <c r="BD96" s="79">
        <f>'02 - Profese'!F37</f>
        <v>0</v>
      </c>
      <c r="BT96" s="80" t="s">
        <v>83</v>
      </c>
      <c r="BV96" s="80" t="s">
        <v>78</v>
      </c>
      <c r="BW96" s="80" t="s">
        <v>88</v>
      </c>
      <c r="BX96" s="80" t="s">
        <v>5</v>
      </c>
      <c r="CL96" s="80" t="s">
        <v>1</v>
      </c>
      <c r="CM96" s="80" t="s">
        <v>85</v>
      </c>
    </row>
    <row r="97" spans="1:91" s="6" customFormat="1" ht="16.5" customHeight="1">
      <c r="A97" s="71" t="s">
        <v>80</v>
      </c>
      <c r="B97" s="72"/>
      <c r="C97" s="73"/>
      <c r="D97" s="767" t="s">
        <v>89</v>
      </c>
      <c r="E97" s="767"/>
      <c r="F97" s="767"/>
      <c r="G97" s="767"/>
      <c r="H97" s="767"/>
      <c r="I97" s="74"/>
      <c r="J97" s="767" t="s">
        <v>90</v>
      </c>
      <c r="K97" s="767"/>
      <c r="L97" s="767"/>
      <c r="M97" s="767"/>
      <c r="N97" s="767"/>
      <c r="O97" s="767"/>
      <c r="P97" s="767"/>
      <c r="Q97" s="767"/>
      <c r="R97" s="767"/>
      <c r="S97" s="767"/>
      <c r="T97" s="767"/>
      <c r="U97" s="767"/>
      <c r="V97" s="767"/>
      <c r="W97" s="767"/>
      <c r="X97" s="767"/>
      <c r="Y97" s="767"/>
      <c r="Z97" s="767"/>
      <c r="AA97" s="767"/>
      <c r="AB97" s="767"/>
      <c r="AC97" s="767"/>
      <c r="AD97" s="767"/>
      <c r="AE97" s="767"/>
      <c r="AF97" s="767"/>
      <c r="AG97" s="758">
        <f>'03 - Venkovní objekty'!J30</f>
        <v>0</v>
      </c>
      <c r="AH97" s="759"/>
      <c r="AI97" s="759"/>
      <c r="AJ97" s="759"/>
      <c r="AK97" s="759"/>
      <c r="AL97" s="759"/>
      <c r="AM97" s="759"/>
      <c r="AN97" s="758">
        <f>SUM(AG97,AT97)</f>
        <v>0</v>
      </c>
      <c r="AO97" s="759"/>
      <c r="AP97" s="759"/>
      <c r="AQ97" s="75" t="s">
        <v>82</v>
      </c>
      <c r="AR97" s="72"/>
      <c r="AS97" s="76">
        <v>0</v>
      </c>
      <c r="AT97" s="77">
        <f>ROUND(SUM(AV97:AW97),2)</f>
        <v>0</v>
      </c>
      <c r="AU97" s="78">
        <f>'03 - Venkovní objekty'!P129</f>
        <v>0</v>
      </c>
      <c r="AV97" s="77">
        <f>'03 - Venkovní objekty'!J33</f>
        <v>0</v>
      </c>
      <c r="AW97" s="77">
        <f>'03 - Venkovní objekty'!J34</f>
        <v>0</v>
      </c>
      <c r="AX97" s="77">
        <f>'03 - Venkovní objekty'!J35</f>
        <v>0</v>
      </c>
      <c r="AY97" s="77">
        <f>'03 - Venkovní objekty'!J36</f>
        <v>0</v>
      </c>
      <c r="AZ97" s="77">
        <f>'03 - Venkovní objekty'!F33</f>
        <v>0</v>
      </c>
      <c r="BA97" s="77">
        <f>'03 - Venkovní objekty'!F34</f>
        <v>0</v>
      </c>
      <c r="BB97" s="77">
        <f>'03 - Venkovní objekty'!F35</f>
        <v>0</v>
      </c>
      <c r="BC97" s="77">
        <f>'03 - Venkovní objekty'!F36</f>
        <v>0</v>
      </c>
      <c r="BD97" s="79">
        <f>'03 - Venkovní objekty'!F37</f>
        <v>0</v>
      </c>
      <c r="BT97" s="80" t="s">
        <v>83</v>
      </c>
      <c r="BV97" s="80" t="s">
        <v>78</v>
      </c>
      <c r="BW97" s="80" t="s">
        <v>91</v>
      </c>
      <c r="BX97" s="80" t="s">
        <v>5</v>
      </c>
      <c r="CL97" s="80" t="s">
        <v>1</v>
      </c>
      <c r="CM97" s="80" t="s">
        <v>85</v>
      </c>
    </row>
    <row r="98" spans="1:91" s="6" customFormat="1" ht="16.5" customHeight="1">
      <c r="A98" s="71" t="s">
        <v>80</v>
      </c>
      <c r="B98" s="72"/>
      <c r="C98" s="73"/>
      <c r="D98" s="767" t="s">
        <v>92</v>
      </c>
      <c r="E98" s="767"/>
      <c r="F98" s="767"/>
      <c r="G98" s="767"/>
      <c r="H98" s="767"/>
      <c r="I98" s="74"/>
      <c r="J98" s="767" t="s">
        <v>93</v>
      </c>
      <c r="K98" s="767"/>
      <c r="L98" s="767"/>
      <c r="M98" s="767"/>
      <c r="N98" s="767"/>
      <c r="O98" s="767"/>
      <c r="P98" s="767"/>
      <c r="Q98" s="767"/>
      <c r="R98" s="767"/>
      <c r="S98" s="767"/>
      <c r="T98" s="767"/>
      <c r="U98" s="767"/>
      <c r="V98" s="767"/>
      <c r="W98" s="767"/>
      <c r="X98" s="767"/>
      <c r="Y98" s="767"/>
      <c r="Z98" s="767"/>
      <c r="AA98" s="767"/>
      <c r="AB98" s="767"/>
      <c r="AC98" s="767"/>
      <c r="AD98" s="767"/>
      <c r="AE98" s="767"/>
      <c r="AF98" s="767"/>
      <c r="AG98" s="758">
        <f>'05 - Náklady spojené s um...'!J30</f>
        <v>0</v>
      </c>
      <c r="AH98" s="759"/>
      <c r="AI98" s="759"/>
      <c r="AJ98" s="759"/>
      <c r="AK98" s="759"/>
      <c r="AL98" s="759"/>
      <c r="AM98" s="759"/>
      <c r="AN98" s="758">
        <f>SUM(AG98,AT98)</f>
        <v>0</v>
      </c>
      <c r="AO98" s="759"/>
      <c r="AP98" s="759"/>
      <c r="AQ98" s="75" t="s">
        <v>82</v>
      </c>
      <c r="AR98" s="72"/>
      <c r="AS98" s="81">
        <v>0</v>
      </c>
      <c r="AT98" s="82">
        <f>ROUND(SUM(AV98:AW98),2)</f>
        <v>0</v>
      </c>
      <c r="AU98" s="83">
        <f>'05 - Náklady spojené s um...'!P121</f>
        <v>0</v>
      </c>
      <c r="AV98" s="82">
        <f>'05 - Náklady spojené s um...'!J33</f>
        <v>0</v>
      </c>
      <c r="AW98" s="82">
        <f>'05 - Náklady spojené s um...'!J34</f>
        <v>0</v>
      </c>
      <c r="AX98" s="82">
        <f>'05 - Náklady spojené s um...'!J35</f>
        <v>0</v>
      </c>
      <c r="AY98" s="82">
        <f>'05 - Náklady spojené s um...'!J36</f>
        <v>0</v>
      </c>
      <c r="AZ98" s="82">
        <f>'05 - Náklady spojené s um...'!F33</f>
        <v>0</v>
      </c>
      <c r="BA98" s="82">
        <f>'05 - Náklady spojené s um...'!F34</f>
        <v>0</v>
      </c>
      <c r="BB98" s="82">
        <f>'05 - Náklady spojené s um...'!F35</f>
        <v>0</v>
      </c>
      <c r="BC98" s="82">
        <f>'05 - Náklady spojené s um...'!F36</f>
        <v>0</v>
      </c>
      <c r="BD98" s="84">
        <f>'05 - Náklady spojené s um...'!F37</f>
        <v>0</v>
      </c>
      <c r="BT98" s="80" t="s">
        <v>83</v>
      </c>
      <c r="BV98" s="80" t="s">
        <v>78</v>
      </c>
      <c r="BW98" s="80" t="s">
        <v>94</v>
      </c>
      <c r="BX98" s="80" t="s">
        <v>5</v>
      </c>
      <c r="CL98" s="80" t="s">
        <v>1</v>
      </c>
      <c r="CM98" s="80" t="s">
        <v>85</v>
      </c>
    </row>
    <row r="99" spans="2:44" s="1" customFormat="1" ht="30" customHeight="1">
      <c r="B99" s="31"/>
      <c r="AR99" s="31"/>
    </row>
    <row r="100" spans="2:44" s="1" customFormat="1" ht="6.95" customHeight="1">
      <c r="B100" s="42"/>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31"/>
    </row>
  </sheetData>
  <sheetProtection algorithmName="SHA-512" hashValue="pwl8+iY8Un7QjQ4+jJq5wzotxpRbBqjnpJAZb4K4jQloRDfzMCYvkMYi0eNf++/ifRLUZZnACvLF6SJHZC2KDw==" saltValue="TJ7aAzhCtbSkN69fcOQoSQPDsfwH/ZEJf6wRBR04uTSrhYAHVkfRvZ4chC61VVWdjyd754uL+VXHPmc2MQFf2g==" spinCount="100000" sheet="1" objects="1" scenarios="1" formatColumns="0" formatRows="0"/>
  <mergeCells count="54">
    <mergeCell ref="AS89:AT91"/>
    <mergeCell ref="AM90:AP90"/>
    <mergeCell ref="C92:G92"/>
    <mergeCell ref="AG92:AM92"/>
    <mergeCell ref="I92:AF92"/>
    <mergeCell ref="AN92:AP92"/>
    <mergeCell ref="D98:H98"/>
    <mergeCell ref="J98:AF98"/>
    <mergeCell ref="AN97:AP97"/>
    <mergeCell ref="D97:H97"/>
    <mergeCell ref="J97:AF97"/>
    <mergeCell ref="AG97:AM97"/>
    <mergeCell ref="D96:H96"/>
    <mergeCell ref="AG96:AM96"/>
    <mergeCell ref="AN96:AP96"/>
    <mergeCell ref="D95:H95"/>
    <mergeCell ref="AG95:AM95"/>
    <mergeCell ref="J95:AF95"/>
    <mergeCell ref="AN95:AP95"/>
    <mergeCell ref="AK30:AO30"/>
    <mergeCell ref="L30:P30"/>
    <mergeCell ref="W30:AE30"/>
    <mergeCell ref="L31:P31"/>
    <mergeCell ref="AN98:AP98"/>
    <mergeCell ref="AG98:AM98"/>
    <mergeCell ref="L85:AO85"/>
    <mergeCell ref="AM87:AN87"/>
    <mergeCell ref="AM89:AP89"/>
    <mergeCell ref="AG94:AM94"/>
    <mergeCell ref="AN94:AP94"/>
    <mergeCell ref="J96:AF96"/>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s>
  <hyperlinks>
    <hyperlink ref="A95" location="'01 - Vstupní budova Muzea...'!C2" display="/"/>
    <hyperlink ref="A96" location="'02 - Profese'!C2" display="/"/>
    <hyperlink ref="A97" location="'03 - Venkovní objekty'!C2" display="/"/>
    <hyperlink ref="A98" location="'05 - Náklady spojené s um...'!C2" display="/"/>
  </hyperlinks>
  <printOptions/>
  <pageMargins left="0.39375" right="0.39375" top="0.39375" bottom="0.39375" header="0" footer="0"/>
  <pageSetup blackAndWhite="1" fitToHeight="100" fitToWidth="1" horizontalDpi="600" verticalDpi="600" orientation="portrait" paperSize="9" scale="75"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K95"/>
  <sheetViews>
    <sheetView showGridLines="0" zoomScaleSheetLayoutView="90" workbookViewId="0" topLeftCell="A1">
      <pane ySplit="4" topLeftCell="A65" activePane="bottomLeft" state="frozen"/>
      <selection pane="topLeft" activeCell="N39" sqref="N39"/>
      <selection pane="bottomLeft" activeCell="F94" sqref="F94"/>
    </sheetView>
  </sheetViews>
  <sheetFormatPr defaultColWidth="10.8515625" defaultRowHeight="12"/>
  <cols>
    <col min="1" max="1" width="5.8515625" style="502" customWidth="1"/>
    <col min="2" max="2" width="11.00390625" style="502" customWidth="1"/>
    <col min="3" max="3" width="50.28125" style="502" customWidth="1"/>
    <col min="4" max="4" width="11.140625" style="567" customWidth="1"/>
    <col min="5" max="5" width="14.421875" style="568" customWidth="1"/>
    <col min="6" max="6" width="11.140625" style="569" customWidth="1"/>
    <col min="7" max="7" width="13.7109375" style="502" bestFit="1" customWidth="1"/>
    <col min="8" max="8" width="18.28125" style="502" bestFit="1" customWidth="1"/>
    <col min="9" max="9" width="12.00390625" style="502" bestFit="1" customWidth="1"/>
    <col min="10" max="10" width="15.7109375" style="502" customWidth="1"/>
    <col min="11" max="11" width="18.28125" style="502" bestFit="1" customWidth="1"/>
    <col min="12" max="16384" width="10.8515625" style="502" customWidth="1"/>
  </cols>
  <sheetData>
    <row r="1" spans="1:11" ht="21.75" customHeight="1">
      <c r="A1" s="493"/>
      <c r="B1" s="494"/>
      <c r="C1" s="495" t="s">
        <v>2681</v>
      </c>
      <c r="D1" s="496"/>
      <c r="E1" s="497"/>
      <c r="F1" s="498"/>
      <c r="G1" s="499"/>
      <c r="H1" s="500"/>
      <c r="I1" s="500"/>
      <c r="J1" s="500"/>
      <c r="K1" s="501"/>
    </row>
    <row r="2" spans="1:11" ht="21.75" customHeight="1">
      <c r="A2" s="503" t="s">
        <v>2508</v>
      </c>
      <c r="B2" s="504"/>
      <c r="C2" s="505" t="s">
        <v>2787</v>
      </c>
      <c r="D2" s="506"/>
      <c r="E2" s="507"/>
      <c r="F2" s="854"/>
      <c r="G2" s="854"/>
      <c r="H2" s="500"/>
      <c r="I2" s="500"/>
      <c r="J2" s="500"/>
      <c r="K2" s="501"/>
    </row>
    <row r="3" spans="1:11" ht="21.75" customHeight="1">
      <c r="A3" s="503" t="s">
        <v>30</v>
      </c>
      <c r="B3" s="504"/>
      <c r="C3" s="505" t="s">
        <v>2788</v>
      </c>
      <c r="D3" s="506"/>
      <c r="E3" s="507"/>
      <c r="F3" s="498"/>
      <c r="G3" s="508"/>
      <c r="H3" s="500"/>
      <c r="I3" s="500"/>
      <c r="J3" s="500"/>
      <c r="K3" s="501"/>
    </row>
    <row r="4" spans="1:11" ht="21.75" customHeight="1">
      <c r="A4" s="503" t="s">
        <v>2509</v>
      </c>
      <c r="B4" s="509"/>
      <c r="C4" s="505" t="s">
        <v>2510</v>
      </c>
      <c r="D4" s="506"/>
      <c r="E4" s="507"/>
      <c r="F4" s="498"/>
      <c r="G4" s="508"/>
      <c r="H4" s="500"/>
      <c r="I4" s="500"/>
      <c r="J4" s="500"/>
      <c r="K4" s="501"/>
    </row>
    <row r="5" spans="1:11" ht="11.45" customHeight="1" thickBot="1">
      <c r="A5" s="510"/>
      <c r="B5" s="511"/>
      <c r="C5" s="511"/>
      <c r="D5" s="512"/>
      <c r="E5" s="510"/>
      <c r="F5" s="513"/>
      <c r="G5" s="513"/>
      <c r="H5" s="513"/>
      <c r="I5" s="513"/>
      <c r="J5" s="513"/>
      <c r="K5" s="513"/>
    </row>
    <row r="6" spans="1:11" ht="11.45" customHeight="1" thickBot="1">
      <c r="A6" s="855" t="s">
        <v>2684</v>
      </c>
      <c r="B6" s="855" t="s">
        <v>57</v>
      </c>
      <c r="C6" s="514" t="s">
        <v>2513</v>
      </c>
      <c r="D6" s="515"/>
      <c r="E6" s="515"/>
      <c r="F6" s="857" t="s">
        <v>2685</v>
      </c>
      <c r="G6" s="858"/>
      <c r="H6" s="857" t="s">
        <v>2789</v>
      </c>
      <c r="I6" s="858"/>
      <c r="J6" s="516" t="s">
        <v>2687</v>
      </c>
      <c r="K6" s="515"/>
    </row>
    <row r="7" spans="1:11" ht="34.5" customHeight="1">
      <c r="A7" s="856"/>
      <c r="B7" s="856"/>
      <c r="C7" s="517"/>
      <c r="D7" s="515" t="s">
        <v>2688</v>
      </c>
      <c r="E7" s="518" t="s">
        <v>138</v>
      </c>
      <c r="F7" s="519" t="s">
        <v>2195</v>
      </c>
      <c r="G7" s="519" t="s">
        <v>2197</v>
      </c>
      <c r="H7" s="519" t="s">
        <v>2195</v>
      </c>
      <c r="I7" s="519" t="s">
        <v>2197</v>
      </c>
      <c r="J7" s="520" t="s">
        <v>2144</v>
      </c>
      <c r="K7" s="518" t="s">
        <v>2689</v>
      </c>
    </row>
    <row r="8" spans="1:11" ht="13.5" thickBot="1">
      <c r="A8" s="521"/>
      <c r="B8" s="522"/>
      <c r="C8" s="522"/>
      <c r="D8" s="523"/>
      <c r="E8" s="521"/>
      <c r="F8" s="521" t="s">
        <v>2690</v>
      </c>
      <c r="G8" s="521" t="s">
        <v>2690</v>
      </c>
      <c r="H8" s="521" t="s">
        <v>2690</v>
      </c>
      <c r="I8" s="521" t="s">
        <v>2690</v>
      </c>
      <c r="J8" s="521" t="s">
        <v>2690</v>
      </c>
      <c r="K8" s="524"/>
    </row>
    <row r="9" spans="1:11" s="533" customFormat="1" ht="29.45" customHeight="1">
      <c r="A9" s="525"/>
      <c r="B9" s="526"/>
      <c r="C9" s="527" t="s">
        <v>2790</v>
      </c>
      <c r="D9" s="528"/>
      <c r="E9" s="529"/>
      <c r="F9" s="530"/>
      <c r="G9" s="531"/>
      <c r="H9" s="531"/>
      <c r="I9" s="531"/>
      <c r="J9" s="532">
        <f>J11+J42+J65+J86</f>
        <v>0</v>
      </c>
      <c r="K9" s="501"/>
    </row>
    <row r="10" spans="1:11" s="542" customFormat="1" ht="17.1" customHeight="1">
      <c r="A10" s="525"/>
      <c r="B10" s="534"/>
      <c r="C10" s="535"/>
      <c r="D10" s="536"/>
      <c r="E10" s="537"/>
      <c r="F10" s="538"/>
      <c r="G10" s="539"/>
      <c r="H10" s="540"/>
      <c r="I10" s="539"/>
      <c r="J10" s="541"/>
      <c r="K10" s="540"/>
    </row>
    <row r="11" spans="1:11" ht="15">
      <c r="A11" s="543"/>
      <c r="B11" s="544" t="s">
        <v>83</v>
      </c>
      <c r="C11" s="545" t="s">
        <v>2791</v>
      </c>
      <c r="D11" s="546"/>
      <c r="E11" s="547"/>
      <c r="F11" s="548"/>
      <c r="G11" s="549"/>
      <c r="H11" s="549"/>
      <c r="I11" s="549"/>
      <c r="J11" s="550">
        <f>SUM(J13:J40)</f>
        <v>0</v>
      </c>
      <c r="K11" s="551"/>
    </row>
    <row r="12" spans="1:11" ht="12">
      <c r="A12" s="543"/>
      <c r="B12" s="544"/>
      <c r="C12" s="552"/>
      <c r="D12" s="546"/>
      <c r="E12" s="547"/>
      <c r="F12" s="548"/>
      <c r="G12" s="549"/>
      <c r="H12" s="549"/>
      <c r="I12" s="549"/>
      <c r="J12" s="549"/>
      <c r="K12" s="551"/>
    </row>
    <row r="13" spans="1:11" ht="24" customHeight="1">
      <c r="A13" s="543"/>
      <c r="B13" s="553" t="s">
        <v>83</v>
      </c>
      <c r="C13" s="553" t="s">
        <v>2792</v>
      </c>
      <c r="D13" s="546" t="s">
        <v>2482</v>
      </c>
      <c r="E13" s="547">
        <v>1</v>
      </c>
      <c r="F13" s="554"/>
      <c r="G13" s="549"/>
      <c r="H13" s="549">
        <f aca="true" t="shared" si="0" ref="H13:H39">E13*F13</f>
        <v>0</v>
      </c>
      <c r="I13" s="549">
        <f aca="true" t="shared" si="1" ref="I13:I39">E13*G13</f>
        <v>0</v>
      </c>
      <c r="J13" s="549">
        <f aca="true" t="shared" si="2" ref="J13:J40">H13+I13</f>
        <v>0</v>
      </c>
      <c r="K13" s="551"/>
    </row>
    <row r="14" spans="1:11" ht="12">
      <c r="A14" s="543"/>
      <c r="B14" s="553" t="s">
        <v>85</v>
      </c>
      <c r="C14" s="553" t="s">
        <v>2793</v>
      </c>
      <c r="D14" s="546" t="s">
        <v>2482</v>
      </c>
      <c r="E14" s="547">
        <v>1</v>
      </c>
      <c r="F14" s="554"/>
      <c r="G14" s="549"/>
      <c r="H14" s="549">
        <f t="shared" si="0"/>
        <v>0</v>
      </c>
      <c r="I14" s="549">
        <f t="shared" si="1"/>
        <v>0</v>
      </c>
      <c r="J14" s="549">
        <f t="shared" si="2"/>
        <v>0</v>
      </c>
      <c r="K14" s="551"/>
    </row>
    <row r="15" spans="1:11" ht="12">
      <c r="A15" s="543"/>
      <c r="B15" s="553" t="s">
        <v>168</v>
      </c>
      <c r="C15" s="553" t="s">
        <v>2794</v>
      </c>
      <c r="D15" s="546" t="s">
        <v>2482</v>
      </c>
      <c r="E15" s="547">
        <v>1</v>
      </c>
      <c r="F15" s="554"/>
      <c r="G15" s="549"/>
      <c r="H15" s="549">
        <f t="shared" si="0"/>
        <v>0</v>
      </c>
      <c r="I15" s="549">
        <f t="shared" si="1"/>
        <v>0</v>
      </c>
      <c r="J15" s="549">
        <f t="shared" si="2"/>
        <v>0</v>
      </c>
      <c r="K15" s="551"/>
    </row>
    <row r="16" spans="1:11" ht="12">
      <c r="A16" s="543"/>
      <c r="B16" s="553" t="s">
        <v>156</v>
      </c>
      <c r="C16" s="553" t="s">
        <v>2795</v>
      </c>
      <c r="D16" s="546" t="s">
        <v>2482</v>
      </c>
      <c r="E16" s="547">
        <v>6</v>
      </c>
      <c r="F16" s="554"/>
      <c r="G16" s="549"/>
      <c r="H16" s="549">
        <f t="shared" si="0"/>
        <v>0</v>
      </c>
      <c r="I16" s="549">
        <f t="shared" si="1"/>
        <v>0</v>
      </c>
      <c r="J16" s="549">
        <f t="shared" si="2"/>
        <v>0</v>
      </c>
      <c r="K16" s="551"/>
    </row>
    <row r="17" spans="1:11" ht="12">
      <c r="A17" s="543"/>
      <c r="B17" s="553" t="s">
        <v>182</v>
      </c>
      <c r="C17" s="553" t="s">
        <v>2796</v>
      </c>
      <c r="D17" s="546" t="s">
        <v>2482</v>
      </c>
      <c r="E17" s="547">
        <v>1</v>
      </c>
      <c r="F17" s="554"/>
      <c r="G17" s="549"/>
      <c r="H17" s="549">
        <f t="shared" si="0"/>
        <v>0</v>
      </c>
      <c r="I17" s="549">
        <f t="shared" si="1"/>
        <v>0</v>
      </c>
      <c r="J17" s="549">
        <f t="shared" si="2"/>
        <v>0</v>
      </c>
      <c r="K17" s="551"/>
    </row>
    <row r="18" spans="1:11" ht="12">
      <c r="A18" s="543"/>
      <c r="B18" s="553" t="s">
        <v>187</v>
      </c>
      <c r="C18" s="553" t="s">
        <v>2797</v>
      </c>
      <c r="D18" s="546" t="s">
        <v>2482</v>
      </c>
      <c r="E18" s="547">
        <v>4</v>
      </c>
      <c r="F18" s="554"/>
      <c r="G18" s="549"/>
      <c r="H18" s="549">
        <f t="shared" si="0"/>
        <v>0</v>
      </c>
      <c r="I18" s="549">
        <f t="shared" si="1"/>
        <v>0</v>
      </c>
      <c r="J18" s="549">
        <f t="shared" si="2"/>
        <v>0</v>
      </c>
      <c r="K18" s="551"/>
    </row>
    <row r="19" spans="1:11" ht="12">
      <c r="A19" s="543"/>
      <c r="B19" s="553" t="s">
        <v>192</v>
      </c>
      <c r="C19" s="553" t="s">
        <v>2798</v>
      </c>
      <c r="D19" s="546" t="s">
        <v>2482</v>
      </c>
      <c r="E19" s="547">
        <v>3</v>
      </c>
      <c r="F19" s="554"/>
      <c r="G19" s="549"/>
      <c r="H19" s="549">
        <f t="shared" si="0"/>
        <v>0</v>
      </c>
      <c r="I19" s="549">
        <f t="shared" si="1"/>
        <v>0</v>
      </c>
      <c r="J19" s="549">
        <f t="shared" si="2"/>
        <v>0</v>
      </c>
      <c r="K19" s="551"/>
    </row>
    <row r="20" spans="1:11" ht="12">
      <c r="A20" s="543"/>
      <c r="B20" s="553" t="s">
        <v>197</v>
      </c>
      <c r="C20" s="553" t="s">
        <v>2799</v>
      </c>
      <c r="D20" s="546" t="s">
        <v>2482</v>
      </c>
      <c r="E20" s="547">
        <v>3</v>
      </c>
      <c r="F20" s="554"/>
      <c r="G20" s="549"/>
      <c r="H20" s="549">
        <f t="shared" si="0"/>
        <v>0</v>
      </c>
      <c r="I20" s="549">
        <f t="shared" si="1"/>
        <v>0</v>
      </c>
      <c r="J20" s="549">
        <f t="shared" si="2"/>
        <v>0</v>
      </c>
      <c r="K20" s="551"/>
    </row>
    <row r="21" spans="1:11" ht="12">
      <c r="A21" s="543"/>
      <c r="B21" s="553" t="s">
        <v>202</v>
      </c>
      <c r="C21" s="553" t="s">
        <v>2800</v>
      </c>
      <c r="D21" s="546" t="s">
        <v>2482</v>
      </c>
      <c r="E21" s="547">
        <v>80</v>
      </c>
      <c r="F21" s="554"/>
      <c r="G21" s="549"/>
      <c r="H21" s="549">
        <f t="shared" si="0"/>
        <v>0</v>
      </c>
      <c r="I21" s="549">
        <f t="shared" si="1"/>
        <v>0</v>
      </c>
      <c r="J21" s="549">
        <f t="shared" si="2"/>
        <v>0</v>
      </c>
      <c r="K21" s="551"/>
    </row>
    <row r="22" spans="1:11" ht="12">
      <c r="A22" s="543"/>
      <c r="B22" s="553" t="s">
        <v>208</v>
      </c>
      <c r="C22" s="553" t="s">
        <v>2801</v>
      </c>
      <c r="D22" s="546" t="s">
        <v>2482</v>
      </c>
      <c r="E22" s="547">
        <v>2</v>
      </c>
      <c r="F22" s="554"/>
      <c r="G22" s="549"/>
      <c r="H22" s="549">
        <f t="shared" si="0"/>
        <v>0</v>
      </c>
      <c r="I22" s="549">
        <f t="shared" si="1"/>
        <v>0</v>
      </c>
      <c r="J22" s="549">
        <f t="shared" si="2"/>
        <v>0</v>
      </c>
      <c r="K22" s="551"/>
    </row>
    <row r="23" spans="1:11" ht="12">
      <c r="A23" s="543"/>
      <c r="B23" s="553" t="s">
        <v>214</v>
      </c>
      <c r="C23" s="553" t="s">
        <v>2802</v>
      </c>
      <c r="D23" s="546" t="s">
        <v>2482</v>
      </c>
      <c r="E23" s="547">
        <v>1</v>
      </c>
      <c r="F23" s="554"/>
      <c r="G23" s="549"/>
      <c r="H23" s="549">
        <f t="shared" si="0"/>
        <v>0</v>
      </c>
      <c r="I23" s="549">
        <f t="shared" si="1"/>
        <v>0</v>
      </c>
      <c r="J23" s="549">
        <f t="shared" si="2"/>
        <v>0</v>
      </c>
      <c r="K23" s="551"/>
    </row>
    <row r="24" spans="1:11" ht="12">
      <c r="A24" s="543"/>
      <c r="B24" s="553" t="s">
        <v>219</v>
      </c>
      <c r="C24" s="553" t="s">
        <v>2803</v>
      </c>
      <c r="D24" s="546" t="s">
        <v>2482</v>
      </c>
      <c r="E24" s="547">
        <v>10</v>
      </c>
      <c r="F24" s="554"/>
      <c r="G24" s="549"/>
      <c r="H24" s="549">
        <f t="shared" si="0"/>
        <v>0</v>
      </c>
      <c r="I24" s="549">
        <f t="shared" si="1"/>
        <v>0</v>
      </c>
      <c r="J24" s="549">
        <f t="shared" si="2"/>
        <v>0</v>
      </c>
      <c r="K24" s="551"/>
    </row>
    <row r="25" spans="1:11" ht="12">
      <c r="A25" s="543"/>
      <c r="B25" s="553" t="s">
        <v>223</v>
      </c>
      <c r="C25" s="553" t="s">
        <v>2804</v>
      </c>
      <c r="D25" s="546" t="s">
        <v>2482</v>
      </c>
      <c r="E25" s="547">
        <v>2</v>
      </c>
      <c r="F25" s="554"/>
      <c r="G25" s="549"/>
      <c r="H25" s="549">
        <f t="shared" si="0"/>
        <v>0</v>
      </c>
      <c r="I25" s="549">
        <f t="shared" si="1"/>
        <v>0</v>
      </c>
      <c r="J25" s="549">
        <f t="shared" si="2"/>
        <v>0</v>
      </c>
      <c r="K25" s="551"/>
    </row>
    <row r="26" spans="1:11" ht="12">
      <c r="A26" s="543"/>
      <c r="B26" s="553" t="s">
        <v>231</v>
      </c>
      <c r="C26" s="553" t="s">
        <v>2805</v>
      </c>
      <c r="D26" s="546" t="s">
        <v>239</v>
      </c>
      <c r="E26" s="547">
        <v>900</v>
      </c>
      <c r="F26" s="554"/>
      <c r="G26" s="549"/>
      <c r="H26" s="549">
        <f t="shared" si="0"/>
        <v>0</v>
      </c>
      <c r="I26" s="549">
        <f t="shared" si="1"/>
        <v>0</v>
      </c>
      <c r="J26" s="549">
        <f t="shared" si="2"/>
        <v>0</v>
      </c>
      <c r="K26" s="551"/>
    </row>
    <row r="27" spans="1:11" ht="12">
      <c r="A27" s="543"/>
      <c r="B27" s="553" t="s">
        <v>8</v>
      </c>
      <c r="C27" s="553" t="s">
        <v>2806</v>
      </c>
      <c r="D27" s="546" t="s">
        <v>239</v>
      </c>
      <c r="E27" s="547">
        <v>50</v>
      </c>
      <c r="F27" s="554"/>
      <c r="G27" s="549"/>
      <c r="H27" s="549">
        <f t="shared" si="0"/>
        <v>0</v>
      </c>
      <c r="I27" s="549">
        <f t="shared" si="1"/>
        <v>0</v>
      </c>
      <c r="J27" s="549">
        <f t="shared" si="2"/>
        <v>0</v>
      </c>
      <c r="K27" s="551"/>
    </row>
    <row r="28" spans="1:11" ht="12">
      <c r="A28" s="543"/>
      <c r="B28" s="553" t="s">
        <v>243</v>
      </c>
      <c r="C28" s="553" t="s">
        <v>2807</v>
      </c>
      <c r="D28" s="546" t="s">
        <v>239</v>
      </c>
      <c r="E28" s="547">
        <v>400</v>
      </c>
      <c r="F28" s="554"/>
      <c r="G28" s="549"/>
      <c r="H28" s="549">
        <f t="shared" si="0"/>
        <v>0</v>
      </c>
      <c r="I28" s="549">
        <f t="shared" si="1"/>
        <v>0</v>
      </c>
      <c r="J28" s="549">
        <f t="shared" si="2"/>
        <v>0</v>
      </c>
      <c r="K28" s="551"/>
    </row>
    <row r="29" spans="1:11" ht="12">
      <c r="A29" s="543"/>
      <c r="B29" s="553" t="s">
        <v>249</v>
      </c>
      <c r="C29" s="553" t="s">
        <v>2808</v>
      </c>
      <c r="D29" s="546" t="s">
        <v>239</v>
      </c>
      <c r="E29" s="547">
        <v>500</v>
      </c>
      <c r="F29" s="554"/>
      <c r="G29" s="549"/>
      <c r="H29" s="549">
        <f t="shared" si="0"/>
        <v>0</v>
      </c>
      <c r="I29" s="549">
        <f t="shared" si="1"/>
        <v>0</v>
      </c>
      <c r="J29" s="549">
        <f t="shared" si="2"/>
        <v>0</v>
      </c>
      <c r="K29" s="551"/>
    </row>
    <row r="30" spans="1:11" ht="12">
      <c r="A30" s="543"/>
      <c r="B30" s="553" t="s">
        <v>255</v>
      </c>
      <c r="C30" s="553" t="s">
        <v>2809</v>
      </c>
      <c r="D30" s="546" t="s">
        <v>239</v>
      </c>
      <c r="E30" s="547">
        <v>100</v>
      </c>
      <c r="F30" s="554"/>
      <c r="G30" s="549"/>
      <c r="H30" s="549">
        <f t="shared" si="0"/>
        <v>0</v>
      </c>
      <c r="I30" s="549">
        <f t="shared" si="1"/>
        <v>0</v>
      </c>
      <c r="J30" s="549">
        <f t="shared" si="2"/>
        <v>0</v>
      </c>
      <c r="K30" s="551"/>
    </row>
    <row r="31" spans="1:11" ht="12">
      <c r="A31" s="543"/>
      <c r="B31" s="553" t="s">
        <v>261</v>
      </c>
      <c r="C31" s="553" t="s">
        <v>2810</v>
      </c>
      <c r="D31" s="546" t="s">
        <v>2482</v>
      </c>
      <c r="E31" s="547">
        <v>12</v>
      </c>
      <c r="F31" s="554"/>
      <c r="G31" s="549"/>
      <c r="H31" s="549">
        <f t="shared" si="0"/>
        <v>0</v>
      </c>
      <c r="I31" s="549">
        <f t="shared" si="1"/>
        <v>0</v>
      </c>
      <c r="J31" s="549">
        <f t="shared" si="2"/>
        <v>0</v>
      </c>
      <c r="K31" s="551"/>
    </row>
    <row r="32" spans="1:11" ht="12">
      <c r="A32" s="543"/>
      <c r="B32" s="553" t="s">
        <v>267</v>
      </c>
      <c r="C32" s="553" t="s">
        <v>2811</v>
      </c>
      <c r="D32" s="546" t="s">
        <v>2482</v>
      </c>
      <c r="E32" s="547">
        <v>10</v>
      </c>
      <c r="F32" s="554"/>
      <c r="G32" s="549"/>
      <c r="H32" s="549">
        <f t="shared" si="0"/>
        <v>0</v>
      </c>
      <c r="I32" s="549">
        <f t="shared" si="1"/>
        <v>0</v>
      </c>
      <c r="J32" s="549">
        <f t="shared" si="2"/>
        <v>0</v>
      </c>
      <c r="K32" s="551"/>
    </row>
    <row r="33" spans="1:11" ht="12">
      <c r="A33" s="543"/>
      <c r="B33" s="553" t="s">
        <v>7</v>
      </c>
      <c r="C33" s="553" t="s">
        <v>2812</v>
      </c>
      <c r="D33" s="546" t="s">
        <v>683</v>
      </c>
      <c r="E33" s="547">
        <v>1</v>
      </c>
      <c r="F33" s="554"/>
      <c r="G33" s="549"/>
      <c r="H33" s="549">
        <f t="shared" si="0"/>
        <v>0</v>
      </c>
      <c r="I33" s="549">
        <f t="shared" si="1"/>
        <v>0</v>
      </c>
      <c r="J33" s="549">
        <f t="shared" si="2"/>
        <v>0</v>
      </c>
      <c r="K33" s="551"/>
    </row>
    <row r="34" spans="1:11" ht="12">
      <c r="A34" s="543"/>
      <c r="B34" s="553" t="s">
        <v>276</v>
      </c>
      <c r="C34" s="553" t="s">
        <v>2813</v>
      </c>
      <c r="D34" s="546" t="s">
        <v>683</v>
      </c>
      <c r="E34" s="547">
        <v>1</v>
      </c>
      <c r="F34" s="548"/>
      <c r="G34" s="555"/>
      <c r="H34" s="549">
        <f t="shared" si="0"/>
        <v>0</v>
      </c>
      <c r="I34" s="549">
        <f t="shared" si="1"/>
        <v>0</v>
      </c>
      <c r="J34" s="549">
        <f t="shared" si="2"/>
        <v>0</v>
      </c>
      <c r="K34" s="551"/>
    </row>
    <row r="35" spans="1:11" ht="12">
      <c r="A35" s="543"/>
      <c r="B35" s="553" t="s">
        <v>281</v>
      </c>
      <c r="C35" s="553" t="s">
        <v>2814</v>
      </c>
      <c r="D35" s="546" t="s">
        <v>683</v>
      </c>
      <c r="E35" s="547">
        <v>1</v>
      </c>
      <c r="F35" s="548"/>
      <c r="G35" s="555"/>
      <c r="H35" s="549">
        <f t="shared" si="0"/>
        <v>0</v>
      </c>
      <c r="I35" s="549">
        <f t="shared" si="1"/>
        <v>0</v>
      </c>
      <c r="J35" s="549">
        <f t="shared" si="2"/>
        <v>0</v>
      </c>
      <c r="K35" s="551"/>
    </row>
    <row r="36" spans="1:11" ht="12">
      <c r="A36" s="543"/>
      <c r="B36" s="553" t="s">
        <v>286</v>
      </c>
      <c r="C36" s="553" t="s">
        <v>2815</v>
      </c>
      <c r="D36" s="546" t="s">
        <v>683</v>
      </c>
      <c r="E36" s="547">
        <v>1</v>
      </c>
      <c r="F36" s="548"/>
      <c r="G36" s="555"/>
      <c r="H36" s="549">
        <f t="shared" si="0"/>
        <v>0</v>
      </c>
      <c r="I36" s="549">
        <f t="shared" si="1"/>
        <v>0</v>
      </c>
      <c r="J36" s="549">
        <f t="shared" si="2"/>
        <v>0</v>
      </c>
      <c r="K36" s="551"/>
    </row>
    <row r="37" spans="1:11" ht="12">
      <c r="A37" s="543"/>
      <c r="B37" s="553" t="s">
        <v>290</v>
      </c>
      <c r="C37" s="553" t="s">
        <v>2816</v>
      </c>
      <c r="D37" s="546" t="s">
        <v>683</v>
      </c>
      <c r="E37" s="547">
        <v>1</v>
      </c>
      <c r="F37" s="548"/>
      <c r="G37" s="555"/>
      <c r="H37" s="549">
        <f t="shared" si="0"/>
        <v>0</v>
      </c>
      <c r="I37" s="549">
        <f t="shared" si="1"/>
        <v>0</v>
      </c>
      <c r="J37" s="549">
        <f t="shared" si="2"/>
        <v>0</v>
      </c>
      <c r="K37" s="551"/>
    </row>
    <row r="38" spans="1:11" ht="12">
      <c r="A38" s="543"/>
      <c r="B38" s="553" t="s">
        <v>296</v>
      </c>
      <c r="C38" s="553" t="s">
        <v>2817</v>
      </c>
      <c r="D38" s="546" t="s">
        <v>2482</v>
      </c>
      <c r="E38" s="547">
        <v>1</v>
      </c>
      <c r="F38" s="548"/>
      <c r="G38" s="555"/>
      <c r="H38" s="549">
        <f t="shared" si="0"/>
        <v>0</v>
      </c>
      <c r="I38" s="549">
        <f t="shared" si="1"/>
        <v>0</v>
      </c>
      <c r="J38" s="549">
        <f t="shared" si="2"/>
        <v>0</v>
      </c>
      <c r="K38" s="551"/>
    </row>
    <row r="39" spans="1:11" ht="12">
      <c r="A39" s="543"/>
      <c r="B39" s="553" t="s">
        <v>301</v>
      </c>
      <c r="C39" s="553" t="s">
        <v>2120</v>
      </c>
      <c r="D39" s="546" t="s">
        <v>683</v>
      </c>
      <c r="E39" s="547">
        <v>1</v>
      </c>
      <c r="F39" s="548"/>
      <c r="G39" s="555"/>
      <c r="H39" s="549">
        <f t="shared" si="0"/>
        <v>0</v>
      </c>
      <c r="I39" s="549">
        <f t="shared" si="1"/>
        <v>0</v>
      </c>
      <c r="J39" s="549">
        <f t="shared" si="2"/>
        <v>0</v>
      </c>
      <c r="K39" s="551"/>
    </row>
    <row r="40" spans="1:11" ht="12">
      <c r="A40" s="543"/>
      <c r="B40" s="553" t="s">
        <v>306</v>
      </c>
      <c r="C40" s="502" t="s">
        <v>2818</v>
      </c>
      <c r="D40" s="546" t="s">
        <v>683</v>
      </c>
      <c r="E40" s="547">
        <v>1</v>
      </c>
      <c r="F40" s="548"/>
      <c r="G40" s="555"/>
      <c r="H40" s="549">
        <f>E34*F40</f>
        <v>0</v>
      </c>
      <c r="I40" s="549">
        <f>E34*G40</f>
        <v>0</v>
      </c>
      <c r="J40" s="549">
        <f t="shared" si="2"/>
        <v>0</v>
      </c>
      <c r="K40" s="551"/>
    </row>
    <row r="41" spans="1:11" ht="12">
      <c r="A41" s="543"/>
      <c r="B41" s="553"/>
      <c r="C41" s="553"/>
      <c r="D41" s="556"/>
      <c r="E41" s="557"/>
      <c r="F41" s="558"/>
      <c r="G41" s="559"/>
      <c r="H41" s="559"/>
      <c r="I41" s="559"/>
      <c r="J41" s="559"/>
      <c r="K41" s="551"/>
    </row>
    <row r="42" spans="1:11" ht="15">
      <c r="A42" s="543"/>
      <c r="B42" s="544" t="s">
        <v>85</v>
      </c>
      <c r="C42" s="545" t="s">
        <v>2819</v>
      </c>
      <c r="D42" s="546"/>
      <c r="E42" s="547"/>
      <c r="F42" s="548"/>
      <c r="G42" s="549"/>
      <c r="H42" s="549"/>
      <c r="I42" s="549"/>
      <c r="J42" s="560">
        <f>SUM(J44:J63)</f>
        <v>0</v>
      </c>
      <c r="K42" s="561"/>
    </row>
    <row r="43" spans="1:11" ht="12.75" customHeight="1">
      <c r="A43" s="543"/>
      <c r="B43" s="544"/>
      <c r="C43" s="545"/>
      <c r="D43" s="562"/>
      <c r="E43" s="547"/>
      <c r="F43" s="548"/>
      <c r="G43" s="549"/>
      <c r="H43" s="549"/>
      <c r="I43" s="549"/>
      <c r="J43" s="560"/>
      <c r="K43" s="551"/>
    </row>
    <row r="44" spans="1:11" ht="27" customHeight="1">
      <c r="A44" s="543"/>
      <c r="B44" s="553" t="s">
        <v>83</v>
      </c>
      <c r="C44" s="553" t="s">
        <v>2820</v>
      </c>
      <c r="D44" s="546" t="s">
        <v>2482</v>
      </c>
      <c r="E44" s="547">
        <v>1</v>
      </c>
      <c r="F44" s="554"/>
      <c r="G44" s="549"/>
      <c r="H44" s="549">
        <f aca="true" t="shared" si="3" ref="H44:H63">E44*F44</f>
        <v>0</v>
      </c>
      <c r="I44" s="549">
        <f aca="true" t="shared" si="4" ref="I44:I63">E44*G44</f>
        <v>0</v>
      </c>
      <c r="J44" s="549">
        <f aca="true" t="shared" si="5" ref="J44:J63">H44+I44</f>
        <v>0</v>
      </c>
      <c r="K44" s="551"/>
    </row>
    <row r="45" spans="1:11" ht="12">
      <c r="A45" s="543"/>
      <c r="B45" s="553" t="s">
        <v>85</v>
      </c>
      <c r="C45" s="553" t="s">
        <v>2821</v>
      </c>
      <c r="D45" s="546" t="s">
        <v>2482</v>
      </c>
      <c r="E45" s="547">
        <v>1</v>
      </c>
      <c r="F45" s="554"/>
      <c r="G45" s="549"/>
      <c r="H45" s="549">
        <f t="shared" si="3"/>
        <v>0</v>
      </c>
      <c r="I45" s="549">
        <f t="shared" si="4"/>
        <v>0</v>
      </c>
      <c r="J45" s="549">
        <f t="shared" si="5"/>
        <v>0</v>
      </c>
      <c r="K45" s="551"/>
    </row>
    <row r="46" spans="1:11" ht="12">
      <c r="A46" s="543"/>
      <c r="B46" s="553" t="s">
        <v>168</v>
      </c>
      <c r="C46" s="553" t="s">
        <v>2822</v>
      </c>
      <c r="D46" s="546" t="s">
        <v>2482</v>
      </c>
      <c r="E46" s="547">
        <v>1</v>
      </c>
      <c r="F46" s="554"/>
      <c r="G46" s="549"/>
      <c r="H46" s="549">
        <f t="shared" si="3"/>
        <v>0</v>
      </c>
      <c r="I46" s="549">
        <f t="shared" si="4"/>
        <v>0</v>
      </c>
      <c r="J46" s="549">
        <f t="shared" si="5"/>
        <v>0</v>
      </c>
      <c r="K46" s="551"/>
    </row>
    <row r="47" spans="1:11" ht="12">
      <c r="A47" s="543"/>
      <c r="B47" s="553" t="s">
        <v>156</v>
      </c>
      <c r="C47" s="553" t="s">
        <v>2823</v>
      </c>
      <c r="D47" s="546" t="s">
        <v>2482</v>
      </c>
      <c r="E47" s="547">
        <v>1</v>
      </c>
      <c r="F47" s="554"/>
      <c r="G47" s="549"/>
      <c r="H47" s="549">
        <f t="shared" si="3"/>
        <v>0</v>
      </c>
      <c r="I47" s="549">
        <f t="shared" si="4"/>
        <v>0</v>
      </c>
      <c r="J47" s="549">
        <f t="shared" si="5"/>
        <v>0</v>
      </c>
      <c r="K47" s="551"/>
    </row>
    <row r="48" spans="1:11" ht="12">
      <c r="A48" s="543"/>
      <c r="B48" s="553" t="s">
        <v>182</v>
      </c>
      <c r="C48" s="553" t="s">
        <v>2824</v>
      </c>
      <c r="D48" s="546" t="s">
        <v>2482</v>
      </c>
      <c r="E48" s="547">
        <v>2</v>
      </c>
      <c r="F48" s="554"/>
      <c r="G48" s="549"/>
      <c r="H48" s="549">
        <f t="shared" si="3"/>
        <v>0</v>
      </c>
      <c r="I48" s="549">
        <f t="shared" si="4"/>
        <v>0</v>
      </c>
      <c r="J48" s="549">
        <f t="shared" si="5"/>
        <v>0</v>
      </c>
      <c r="K48" s="551"/>
    </row>
    <row r="49" spans="1:11" ht="12">
      <c r="A49" s="543"/>
      <c r="B49" s="563" t="s">
        <v>187</v>
      </c>
      <c r="C49" s="563" t="s">
        <v>2825</v>
      </c>
      <c r="D49" s="564" t="s">
        <v>2482</v>
      </c>
      <c r="E49" s="565">
        <v>7</v>
      </c>
      <c r="F49" s="554"/>
      <c r="G49" s="549"/>
      <c r="H49" s="549">
        <f t="shared" si="3"/>
        <v>0</v>
      </c>
      <c r="I49" s="549">
        <f t="shared" si="4"/>
        <v>0</v>
      </c>
      <c r="J49" s="549">
        <f t="shared" si="5"/>
        <v>0</v>
      </c>
      <c r="K49" s="551"/>
    </row>
    <row r="50" spans="1:11" ht="12">
      <c r="A50" s="543"/>
      <c r="B50" s="553" t="s">
        <v>192</v>
      </c>
      <c r="C50" s="553" t="s">
        <v>2826</v>
      </c>
      <c r="D50" s="546" t="s">
        <v>2482</v>
      </c>
      <c r="E50" s="547">
        <v>4</v>
      </c>
      <c r="F50" s="554"/>
      <c r="G50" s="549"/>
      <c r="H50" s="549">
        <f t="shared" si="3"/>
        <v>0</v>
      </c>
      <c r="I50" s="549">
        <f t="shared" si="4"/>
        <v>0</v>
      </c>
      <c r="J50" s="549">
        <f t="shared" si="5"/>
        <v>0</v>
      </c>
      <c r="K50" s="551"/>
    </row>
    <row r="51" spans="1:11" ht="12">
      <c r="A51" s="543"/>
      <c r="B51" s="553" t="s">
        <v>197</v>
      </c>
      <c r="C51" s="553" t="s">
        <v>2827</v>
      </c>
      <c r="D51" s="546" t="s">
        <v>2482</v>
      </c>
      <c r="E51" s="547">
        <v>1</v>
      </c>
      <c r="F51" s="554"/>
      <c r="G51" s="549"/>
      <c r="H51" s="549">
        <f t="shared" si="3"/>
        <v>0</v>
      </c>
      <c r="I51" s="549">
        <f t="shared" si="4"/>
        <v>0</v>
      </c>
      <c r="J51" s="549">
        <f t="shared" si="5"/>
        <v>0</v>
      </c>
      <c r="K51" s="551"/>
    </row>
    <row r="52" spans="1:11" ht="12">
      <c r="A52" s="543"/>
      <c r="B52" s="553" t="s">
        <v>202</v>
      </c>
      <c r="C52" s="553" t="s">
        <v>2828</v>
      </c>
      <c r="D52" s="562" t="s">
        <v>239</v>
      </c>
      <c r="E52" s="547">
        <v>500</v>
      </c>
      <c r="F52" s="554"/>
      <c r="G52" s="549"/>
      <c r="H52" s="549">
        <f t="shared" si="3"/>
        <v>0</v>
      </c>
      <c r="I52" s="549">
        <f t="shared" si="4"/>
        <v>0</v>
      </c>
      <c r="J52" s="549">
        <f t="shared" si="5"/>
        <v>0</v>
      </c>
      <c r="K52" s="551"/>
    </row>
    <row r="53" spans="1:11" ht="12">
      <c r="A53" s="543"/>
      <c r="B53" s="553" t="s">
        <v>208</v>
      </c>
      <c r="C53" s="553" t="s">
        <v>2807</v>
      </c>
      <c r="D53" s="562" t="s">
        <v>239</v>
      </c>
      <c r="E53" s="547">
        <v>300</v>
      </c>
      <c r="F53" s="554"/>
      <c r="G53" s="549"/>
      <c r="H53" s="549">
        <f t="shared" si="3"/>
        <v>0</v>
      </c>
      <c r="I53" s="549">
        <f t="shared" si="4"/>
        <v>0</v>
      </c>
      <c r="J53" s="549">
        <f t="shared" si="5"/>
        <v>0</v>
      </c>
      <c r="K53" s="551"/>
    </row>
    <row r="54" spans="1:11" ht="12">
      <c r="A54" s="543"/>
      <c r="B54" s="553" t="s">
        <v>214</v>
      </c>
      <c r="C54" s="553" t="s">
        <v>2808</v>
      </c>
      <c r="D54" s="562" t="s">
        <v>239</v>
      </c>
      <c r="E54" s="547">
        <v>350</v>
      </c>
      <c r="F54" s="554"/>
      <c r="G54" s="549"/>
      <c r="H54" s="549">
        <f t="shared" si="3"/>
        <v>0</v>
      </c>
      <c r="I54" s="549">
        <f t="shared" si="4"/>
        <v>0</v>
      </c>
      <c r="J54" s="549">
        <f t="shared" si="5"/>
        <v>0</v>
      </c>
      <c r="K54" s="551"/>
    </row>
    <row r="55" spans="1:11" ht="12">
      <c r="A55" s="543"/>
      <c r="B55" s="553" t="s">
        <v>219</v>
      </c>
      <c r="C55" s="553" t="s">
        <v>2811</v>
      </c>
      <c r="D55" s="562" t="s">
        <v>2482</v>
      </c>
      <c r="E55" s="547">
        <v>20</v>
      </c>
      <c r="F55" s="554"/>
      <c r="G55" s="549"/>
      <c r="H55" s="549">
        <f t="shared" si="3"/>
        <v>0</v>
      </c>
      <c r="I55" s="549">
        <f t="shared" si="4"/>
        <v>0</v>
      </c>
      <c r="J55" s="549">
        <f t="shared" si="5"/>
        <v>0</v>
      </c>
      <c r="K55" s="551"/>
    </row>
    <row r="56" spans="1:11" ht="12">
      <c r="A56" s="543"/>
      <c r="B56" s="553" t="s">
        <v>223</v>
      </c>
      <c r="C56" s="553" t="s">
        <v>2829</v>
      </c>
      <c r="D56" s="562" t="s">
        <v>683</v>
      </c>
      <c r="E56" s="547">
        <v>1</v>
      </c>
      <c r="F56" s="548"/>
      <c r="G56" s="555"/>
      <c r="H56" s="549">
        <f t="shared" si="3"/>
        <v>0</v>
      </c>
      <c r="I56" s="549">
        <f t="shared" si="4"/>
        <v>0</v>
      </c>
      <c r="J56" s="549">
        <f t="shared" si="5"/>
        <v>0</v>
      </c>
      <c r="K56" s="551"/>
    </row>
    <row r="57" spans="1:11" ht="12">
      <c r="A57" s="543"/>
      <c r="B57" s="553" t="s">
        <v>231</v>
      </c>
      <c r="C57" s="553" t="s">
        <v>2830</v>
      </c>
      <c r="D57" s="562" t="s">
        <v>683</v>
      </c>
      <c r="E57" s="547">
        <v>1</v>
      </c>
      <c r="F57" s="548"/>
      <c r="G57" s="555"/>
      <c r="H57" s="549">
        <f t="shared" si="3"/>
        <v>0</v>
      </c>
      <c r="I57" s="549">
        <f t="shared" si="4"/>
        <v>0</v>
      </c>
      <c r="J57" s="549">
        <f t="shared" si="5"/>
        <v>0</v>
      </c>
      <c r="K57" s="551"/>
    </row>
    <row r="58" spans="1:11" ht="12">
      <c r="A58" s="543"/>
      <c r="B58" s="553" t="s">
        <v>8</v>
      </c>
      <c r="C58" s="553" t="s">
        <v>2812</v>
      </c>
      <c r="D58" s="562" t="s">
        <v>683</v>
      </c>
      <c r="E58" s="547">
        <v>1</v>
      </c>
      <c r="F58" s="548"/>
      <c r="G58" s="555"/>
      <c r="H58" s="549">
        <f t="shared" si="3"/>
        <v>0</v>
      </c>
      <c r="I58" s="549">
        <f t="shared" si="4"/>
        <v>0</v>
      </c>
      <c r="J58" s="549">
        <f t="shared" si="5"/>
        <v>0</v>
      </c>
      <c r="K58" s="551"/>
    </row>
    <row r="59" spans="1:11" ht="12">
      <c r="A59" s="543"/>
      <c r="B59" s="553" t="s">
        <v>243</v>
      </c>
      <c r="C59" s="553" t="s">
        <v>2831</v>
      </c>
      <c r="D59" s="562" t="s">
        <v>683</v>
      </c>
      <c r="E59" s="547">
        <v>1</v>
      </c>
      <c r="F59" s="548"/>
      <c r="G59" s="555"/>
      <c r="H59" s="549">
        <f t="shared" si="3"/>
        <v>0</v>
      </c>
      <c r="I59" s="549">
        <f t="shared" si="4"/>
        <v>0</v>
      </c>
      <c r="J59" s="549">
        <f t="shared" si="5"/>
        <v>0</v>
      </c>
      <c r="K59" s="551"/>
    </row>
    <row r="60" spans="1:11" ht="12">
      <c r="A60" s="543"/>
      <c r="B60" s="553" t="s">
        <v>249</v>
      </c>
      <c r="C60" s="553" t="s">
        <v>2832</v>
      </c>
      <c r="D60" s="562" t="s">
        <v>683</v>
      </c>
      <c r="E60" s="547">
        <v>1</v>
      </c>
      <c r="F60" s="548"/>
      <c r="G60" s="555"/>
      <c r="H60" s="549">
        <f t="shared" si="3"/>
        <v>0</v>
      </c>
      <c r="I60" s="549">
        <f t="shared" si="4"/>
        <v>0</v>
      </c>
      <c r="J60" s="549">
        <f t="shared" si="5"/>
        <v>0</v>
      </c>
      <c r="K60" s="551"/>
    </row>
    <row r="61" spans="1:11" ht="12">
      <c r="A61" s="543"/>
      <c r="B61" s="553" t="s">
        <v>255</v>
      </c>
      <c r="C61" s="553" t="s">
        <v>2120</v>
      </c>
      <c r="D61" s="562" t="s">
        <v>683</v>
      </c>
      <c r="E61" s="547">
        <v>1</v>
      </c>
      <c r="F61" s="548"/>
      <c r="G61" s="555"/>
      <c r="H61" s="549">
        <f t="shared" si="3"/>
        <v>0</v>
      </c>
      <c r="I61" s="549">
        <f t="shared" si="4"/>
        <v>0</v>
      </c>
      <c r="J61" s="549">
        <f t="shared" si="5"/>
        <v>0</v>
      </c>
      <c r="K61" s="551"/>
    </row>
    <row r="62" spans="1:11" ht="12">
      <c r="A62" s="543"/>
      <c r="B62" s="553" t="s">
        <v>261</v>
      </c>
      <c r="C62" s="553" t="s">
        <v>2833</v>
      </c>
      <c r="D62" s="562" t="s">
        <v>683</v>
      </c>
      <c r="E62" s="547">
        <v>1</v>
      </c>
      <c r="F62" s="548"/>
      <c r="G62" s="555"/>
      <c r="H62" s="549">
        <f t="shared" si="3"/>
        <v>0</v>
      </c>
      <c r="I62" s="549">
        <f t="shared" si="4"/>
        <v>0</v>
      </c>
      <c r="J62" s="549">
        <f t="shared" si="5"/>
        <v>0</v>
      </c>
      <c r="K62" s="551"/>
    </row>
    <row r="63" spans="1:11" ht="12">
      <c r="A63" s="543"/>
      <c r="B63" s="553" t="s">
        <v>267</v>
      </c>
      <c r="C63" s="553" t="s">
        <v>2818</v>
      </c>
      <c r="D63" s="562" t="s">
        <v>683</v>
      </c>
      <c r="E63" s="547">
        <v>1</v>
      </c>
      <c r="F63" s="548"/>
      <c r="G63" s="555"/>
      <c r="H63" s="549">
        <f t="shared" si="3"/>
        <v>0</v>
      </c>
      <c r="I63" s="549">
        <f t="shared" si="4"/>
        <v>0</v>
      </c>
      <c r="J63" s="549">
        <f t="shared" si="5"/>
        <v>0</v>
      </c>
      <c r="K63" s="551"/>
    </row>
    <row r="64" spans="1:11" ht="12">
      <c r="A64" s="543"/>
      <c r="B64" s="553"/>
      <c r="C64" s="553"/>
      <c r="D64" s="562"/>
      <c r="E64" s="547"/>
      <c r="F64" s="548"/>
      <c r="G64" s="549"/>
      <c r="H64" s="549"/>
      <c r="I64" s="549"/>
      <c r="J64" s="549"/>
      <c r="K64" s="551"/>
    </row>
    <row r="65" spans="1:11" ht="15">
      <c r="A65" s="543"/>
      <c r="B65" s="544" t="s">
        <v>168</v>
      </c>
      <c r="C65" s="545" t="s">
        <v>2834</v>
      </c>
      <c r="D65" s="546"/>
      <c r="E65" s="547"/>
      <c r="F65" s="548"/>
      <c r="G65" s="549"/>
      <c r="H65" s="549"/>
      <c r="I65" s="549"/>
      <c r="J65" s="560">
        <f>SUM(J67:J84)</f>
        <v>0</v>
      </c>
      <c r="K65" s="561"/>
    </row>
    <row r="66" spans="1:11" ht="12.75" customHeight="1">
      <c r="A66" s="543"/>
      <c r="B66" s="544"/>
      <c r="C66" s="545"/>
      <c r="D66" s="562"/>
      <c r="E66" s="547"/>
      <c r="F66" s="548"/>
      <c r="G66" s="549"/>
      <c r="H66" s="549"/>
      <c r="I66" s="549"/>
      <c r="J66" s="560"/>
      <c r="K66" s="551"/>
    </row>
    <row r="67" spans="1:11" ht="13.35" customHeight="1">
      <c r="A67" s="543"/>
      <c r="B67" s="553" t="s">
        <v>83</v>
      </c>
      <c r="C67" s="553" t="s">
        <v>2835</v>
      </c>
      <c r="D67" s="546" t="s">
        <v>2482</v>
      </c>
      <c r="E67" s="547">
        <v>0</v>
      </c>
      <c r="F67" s="548"/>
      <c r="G67" s="549"/>
      <c r="H67" s="549">
        <f aca="true" t="shared" si="6" ref="H67:H84">E67*F67</f>
        <v>0</v>
      </c>
      <c r="I67" s="549">
        <f aca="true" t="shared" si="7" ref="I67:I84">E67*G67</f>
        <v>0</v>
      </c>
      <c r="J67" s="549">
        <f aca="true" t="shared" si="8" ref="J67:J84">H67+I67</f>
        <v>0</v>
      </c>
      <c r="K67" s="551"/>
    </row>
    <row r="68" spans="1:11" ht="12">
      <c r="A68" s="543"/>
      <c r="B68" s="553" t="s">
        <v>85</v>
      </c>
      <c r="C68" s="553" t="s">
        <v>2836</v>
      </c>
      <c r="D68" s="546" t="s">
        <v>2482</v>
      </c>
      <c r="E68" s="547">
        <v>1</v>
      </c>
      <c r="F68" s="554"/>
      <c r="G68" s="549"/>
      <c r="H68" s="549">
        <f t="shared" si="6"/>
        <v>0</v>
      </c>
      <c r="I68" s="549">
        <f t="shared" si="7"/>
        <v>0</v>
      </c>
      <c r="J68" s="549">
        <f t="shared" si="8"/>
        <v>0</v>
      </c>
      <c r="K68" s="551"/>
    </row>
    <row r="69" spans="1:11" ht="12">
      <c r="A69" s="543"/>
      <c r="B69" s="553" t="s">
        <v>168</v>
      </c>
      <c r="C69" s="553" t="s">
        <v>2837</v>
      </c>
      <c r="D69" s="546" t="s">
        <v>2482</v>
      </c>
      <c r="E69" s="547">
        <v>1</v>
      </c>
      <c r="F69" s="554"/>
      <c r="G69" s="549"/>
      <c r="H69" s="549">
        <f t="shared" si="6"/>
        <v>0</v>
      </c>
      <c r="I69" s="549">
        <f t="shared" si="7"/>
        <v>0</v>
      </c>
      <c r="J69" s="549">
        <f t="shared" si="8"/>
        <v>0</v>
      </c>
      <c r="K69" s="551"/>
    </row>
    <row r="70" spans="1:11" ht="12">
      <c r="A70" s="543"/>
      <c r="B70" s="553" t="s">
        <v>156</v>
      </c>
      <c r="C70" s="553" t="s">
        <v>2838</v>
      </c>
      <c r="D70" s="546" t="s">
        <v>2482</v>
      </c>
      <c r="E70" s="547">
        <v>1</v>
      </c>
      <c r="F70" s="554"/>
      <c r="G70" s="549"/>
      <c r="H70" s="549">
        <f t="shared" si="6"/>
        <v>0</v>
      </c>
      <c r="I70" s="549">
        <f t="shared" si="7"/>
        <v>0</v>
      </c>
      <c r="J70" s="549">
        <f t="shared" si="8"/>
        <v>0</v>
      </c>
      <c r="K70" s="551"/>
    </row>
    <row r="71" spans="1:11" ht="12">
      <c r="A71" s="566"/>
      <c r="B71" s="563" t="s">
        <v>182</v>
      </c>
      <c r="C71" s="563" t="s">
        <v>2839</v>
      </c>
      <c r="D71" s="564" t="s">
        <v>2482</v>
      </c>
      <c r="E71" s="565">
        <v>9</v>
      </c>
      <c r="F71" s="554"/>
      <c r="G71" s="549"/>
      <c r="H71" s="549">
        <f t="shared" si="6"/>
        <v>0</v>
      </c>
      <c r="I71" s="549">
        <f t="shared" si="7"/>
        <v>0</v>
      </c>
      <c r="J71" s="549">
        <f t="shared" si="8"/>
        <v>0</v>
      </c>
      <c r="K71" s="551"/>
    </row>
    <row r="72" spans="1:11" ht="12">
      <c r="A72" s="543"/>
      <c r="B72" s="553" t="s">
        <v>187</v>
      </c>
      <c r="C72" s="553" t="s">
        <v>2840</v>
      </c>
      <c r="D72" s="546" t="s">
        <v>2482</v>
      </c>
      <c r="E72" s="547">
        <v>1</v>
      </c>
      <c r="F72" s="554"/>
      <c r="G72" s="549"/>
      <c r="H72" s="549">
        <f t="shared" si="6"/>
        <v>0</v>
      </c>
      <c r="I72" s="549">
        <f t="shared" si="7"/>
        <v>0</v>
      </c>
      <c r="J72" s="549">
        <f t="shared" si="8"/>
        <v>0</v>
      </c>
      <c r="K72" s="551"/>
    </row>
    <row r="73" spans="1:11" ht="12">
      <c r="A73" s="543"/>
      <c r="B73" s="553" t="s">
        <v>192</v>
      </c>
      <c r="C73" s="553" t="s">
        <v>2841</v>
      </c>
      <c r="D73" s="546" t="s">
        <v>2482</v>
      </c>
      <c r="E73" s="547">
        <v>3</v>
      </c>
      <c r="F73" s="554"/>
      <c r="G73" s="549"/>
      <c r="H73" s="549">
        <f t="shared" si="6"/>
        <v>0</v>
      </c>
      <c r="I73" s="549">
        <f t="shared" si="7"/>
        <v>0</v>
      </c>
      <c r="J73" s="549">
        <f t="shared" si="8"/>
        <v>0</v>
      </c>
      <c r="K73" s="551"/>
    </row>
    <row r="74" spans="1:11" ht="12">
      <c r="A74" s="543"/>
      <c r="B74" s="553" t="s">
        <v>197</v>
      </c>
      <c r="C74" s="553" t="s">
        <v>2842</v>
      </c>
      <c r="D74" s="546" t="s">
        <v>2482</v>
      </c>
      <c r="E74" s="547">
        <v>1</v>
      </c>
      <c r="F74" s="554"/>
      <c r="G74" s="549"/>
      <c r="H74" s="549">
        <f t="shared" si="6"/>
        <v>0</v>
      </c>
      <c r="I74" s="549">
        <f t="shared" si="7"/>
        <v>0</v>
      </c>
      <c r="J74" s="549">
        <f t="shared" si="8"/>
        <v>0</v>
      </c>
      <c r="K74" s="551"/>
    </row>
    <row r="75" spans="1:11" ht="12">
      <c r="A75" s="543"/>
      <c r="B75" s="553" t="s">
        <v>202</v>
      </c>
      <c r="C75" s="553" t="s">
        <v>2843</v>
      </c>
      <c r="D75" s="562" t="s">
        <v>239</v>
      </c>
      <c r="E75" s="547">
        <v>200</v>
      </c>
      <c r="F75" s="554"/>
      <c r="G75" s="549"/>
      <c r="H75" s="549">
        <f t="shared" si="6"/>
        <v>0</v>
      </c>
      <c r="I75" s="549">
        <f t="shared" si="7"/>
        <v>0</v>
      </c>
      <c r="J75" s="549">
        <f t="shared" si="8"/>
        <v>0</v>
      </c>
      <c r="K75" s="551"/>
    </row>
    <row r="76" spans="1:11" ht="12">
      <c r="A76" s="543"/>
      <c r="B76" s="553" t="s">
        <v>208</v>
      </c>
      <c r="C76" s="553" t="s">
        <v>2844</v>
      </c>
      <c r="D76" s="562" t="s">
        <v>239</v>
      </c>
      <c r="E76" s="547">
        <v>50</v>
      </c>
      <c r="F76" s="554"/>
      <c r="G76" s="549"/>
      <c r="H76" s="549">
        <f t="shared" si="6"/>
        <v>0</v>
      </c>
      <c r="I76" s="549">
        <f t="shared" si="7"/>
        <v>0</v>
      </c>
      <c r="J76" s="549">
        <f t="shared" si="8"/>
        <v>0</v>
      </c>
      <c r="K76" s="551"/>
    </row>
    <row r="77" spans="1:11" ht="24">
      <c r="A77" s="543"/>
      <c r="B77" s="553" t="s">
        <v>214</v>
      </c>
      <c r="C77" s="553" t="s">
        <v>2845</v>
      </c>
      <c r="D77" s="562" t="s">
        <v>2482</v>
      </c>
      <c r="E77" s="547">
        <v>500</v>
      </c>
      <c r="F77" s="554"/>
      <c r="G77" s="549"/>
      <c r="H77" s="549">
        <f t="shared" si="6"/>
        <v>0</v>
      </c>
      <c r="I77" s="549">
        <f t="shared" si="7"/>
        <v>0</v>
      </c>
      <c r="J77" s="549">
        <f t="shared" si="8"/>
        <v>0</v>
      </c>
      <c r="K77" s="551"/>
    </row>
    <row r="78" spans="1:11" ht="24">
      <c r="A78" s="543"/>
      <c r="B78" s="553" t="s">
        <v>219</v>
      </c>
      <c r="C78" s="553" t="s">
        <v>2846</v>
      </c>
      <c r="D78" s="562" t="s">
        <v>2482</v>
      </c>
      <c r="E78" s="547">
        <v>30</v>
      </c>
      <c r="F78" s="554"/>
      <c r="G78" s="549"/>
      <c r="H78" s="549">
        <f t="shared" si="6"/>
        <v>0</v>
      </c>
      <c r="I78" s="549">
        <f t="shared" si="7"/>
        <v>0</v>
      </c>
      <c r="J78" s="549">
        <f t="shared" si="8"/>
        <v>0</v>
      </c>
      <c r="K78" s="551"/>
    </row>
    <row r="79" spans="1:11" ht="12">
      <c r="A79" s="543"/>
      <c r="B79" s="553" t="s">
        <v>223</v>
      </c>
      <c r="C79" s="553" t="s">
        <v>2809</v>
      </c>
      <c r="D79" s="562" t="s">
        <v>239</v>
      </c>
      <c r="E79" s="547">
        <v>50</v>
      </c>
      <c r="F79" s="554"/>
      <c r="G79" s="549"/>
      <c r="H79" s="549">
        <f t="shared" si="6"/>
        <v>0</v>
      </c>
      <c r="I79" s="549">
        <f t="shared" si="7"/>
        <v>0</v>
      </c>
      <c r="J79" s="549">
        <f t="shared" si="8"/>
        <v>0</v>
      </c>
      <c r="K79" s="551"/>
    </row>
    <row r="80" spans="1:11" ht="12">
      <c r="A80" s="543"/>
      <c r="B80" s="553" t="s">
        <v>231</v>
      </c>
      <c r="C80" s="553" t="s">
        <v>2833</v>
      </c>
      <c r="D80" s="562" t="s">
        <v>683</v>
      </c>
      <c r="E80" s="547">
        <v>1</v>
      </c>
      <c r="F80" s="554"/>
      <c r="G80" s="549"/>
      <c r="H80" s="549">
        <f t="shared" si="6"/>
        <v>0</v>
      </c>
      <c r="I80" s="549">
        <f t="shared" si="7"/>
        <v>0</v>
      </c>
      <c r="J80" s="549">
        <f t="shared" si="8"/>
        <v>0</v>
      </c>
      <c r="K80" s="551"/>
    </row>
    <row r="81" spans="1:11" ht="12">
      <c r="A81" s="543"/>
      <c r="B81" s="553" t="s">
        <v>8</v>
      </c>
      <c r="C81" s="553" t="s">
        <v>2847</v>
      </c>
      <c r="D81" s="562" t="s">
        <v>683</v>
      </c>
      <c r="E81" s="547">
        <v>1</v>
      </c>
      <c r="F81" s="554"/>
      <c r="G81" s="549"/>
      <c r="H81" s="549">
        <f t="shared" si="6"/>
        <v>0</v>
      </c>
      <c r="I81" s="549">
        <f t="shared" si="7"/>
        <v>0</v>
      </c>
      <c r="J81" s="549">
        <f t="shared" si="8"/>
        <v>0</v>
      </c>
      <c r="K81" s="551"/>
    </row>
    <row r="82" spans="1:11" ht="12">
      <c r="A82" s="543"/>
      <c r="B82" s="553" t="s">
        <v>243</v>
      </c>
      <c r="C82" s="553" t="s">
        <v>2848</v>
      </c>
      <c r="D82" s="562" t="s">
        <v>683</v>
      </c>
      <c r="E82" s="547">
        <v>1</v>
      </c>
      <c r="F82" s="554"/>
      <c r="G82" s="549"/>
      <c r="H82" s="549">
        <f t="shared" si="6"/>
        <v>0</v>
      </c>
      <c r="I82" s="549">
        <f t="shared" si="7"/>
        <v>0</v>
      </c>
      <c r="J82" s="549">
        <f t="shared" si="8"/>
        <v>0</v>
      </c>
      <c r="K82" s="551"/>
    </row>
    <row r="83" spans="1:11" ht="12">
      <c r="A83" s="543"/>
      <c r="B83" s="553" t="s">
        <v>249</v>
      </c>
      <c r="C83" s="553" t="s">
        <v>2849</v>
      </c>
      <c r="D83" s="562" t="s">
        <v>683</v>
      </c>
      <c r="E83" s="547">
        <v>1</v>
      </c>
      <c r="F83" s="554"/>
      <c r="G83" s="549"/>
      <c r="H83" s="549">
        <f t="shared" si="6"/>
        <v>0</v>
      </c>
      <c r="I83" s="549">
        <f t="shared" si="7"/>
        <v>0</v>
      </c>
      <c r="J83" s="549">
        <f t="shared" si="8"/>
        <v>0</v>
      </c>
      <c r="K83" s="551"/>
    </row>
    <row r="84" spans="1:11" ht="12">
      <c r="A84" s="543"/>
      <c r="B84" s="553" t="s">
        <v>255</v>
      </c>
      <c r="C84" s="553" t="s">
        <v>2812</v>
      </c>
      <c r="D84" s="562" t="s">
        <v>683</v>
      </c>
      <c r="E84" s="547">
        <v>1</v>
      </c>
      <c r="F84" s="554"/>
      <c r="G84" s="549"/>
      <c r="H84" s="549">
        <f t="shared" si="6"/>
        <v>0</v>
      </c>
      <c r="I84" s="549">
        <f t="shared" si="7"/>
        <v>0</v>
      </c>
      <c r="J84" s="549">
        <f t="shared" si="8"/>
        <v>0</v>
      </c>
      <c r="K84" s="551"/>
    </row>
    <row r="85" spans="1:11" ht="12">
      <c r="A85" s="543"/>
      <c r="B85" s="553"/>
      <c r="C85" s="553"/>
      <c r="D85" s="562"/>
      <c r="E85" s="547"/>
      <c r="F85" s="548"/>
      <c r="G85" s="549"/>
      <c r="H85" s="549"/>
      <c r="I85" s="549"/>
      <c r="J85" s="549"/>
      <c r="K85" s="551"/>
    </row>
    <row r="86" spans="1:11" ht="15">
      <c r="A86" s="543"/>
      <c r="B86" s="544" t="s">
        <v>156</v>
      </c>
      <c r="C86" s="545" t="s">
        <v>2850</v>
      </c>
      <c r="D86" s="546"/>
      <c r="E86" s="547"/>
      <c r="F86" s="548"/>
      <c r="G86" s="549"/>
      <c r="H86" s="549"/>
      <c r="I86" s="549"/>
      <c r="J86" s="560">
        <f>SUM(J88:J95)</f>
        <v>0</v>
      </c>
      <c r="K86" s="561"/>
    </row>
    <row r="87" spans="1:11" ht="12.75" customHeight="1">
      <c r="A87" s="543"/>
      <c r="B87" s="544"/>
      <c r="C87" s="545"/>
      <c r="D87" s="562"/>
      <c r="E87" s="547"/>
      <c r="F87" s="548"/>
      <c r="G87" s="549"/>
      <c r="H87" s="549"/>
      <c r="I87" s="549"/>
      <c r="J87" s="560"/>
      <c r="K87" s="551"/>
    </row>
    <row r="88" spans="1:11" ht="13.35" customHeight="1">
      <c r="A88" s="543"/>
      <c r="B88" s="553" t="s">
        <v>83</v>
      </c>
      <c r="C88" s="553" t="s">
        <v>2851</v>
      </c>
      <c r="D88" s="546" t="s">
        <v>683</v>
      </c>
      <c r="E88" s="547">
        <v>1</v>
      </c>
      <c r="F88" s="554"/>
      <c r="G88" s="549"/>
      <c r="H88" s="549">
        <f aca="true" t="shared" si="9" ref="H88:H95">E88*F88</f>
        <v>0</v>
      </c>
      <c r="I88" s="549">
        <f aca="true" t="shared" si="10" ref="I88:I95">E88*G88</f>
        <v>0</v>
      </c>
      <c r="J88" s="549">
        <f aca="true" t="shared" si="11" ref="J88:J95">H88+I88</f>
        <v>0</v>
      </c>
      <c r="K88" s="551"/>
    </row>
    <row r="89" spans="1:11" ht="12">
      <c r="A89" s="543"/>
      <c r="B89" s="553" t="s">
        <v>85</v>
      </c>
      <c r="C89" s="553" t="s">
        <v>2852</v>
      </c>
      <c r="D89" s="546" t="s">
        <v>683</v>
      </c>
      <c r="E89" s="547">
        <v>1</v>
      </c>
      <c r="F89" s="554"/>
      <c r="G89" s="549"/>
      <c r="H89" s="549">
        <f t="shared" si="9"/>
        <v>0</v>
      </c>
      <c r="I89" s="549">
        <f t="shared" si="10"/>
        <v>0</v>
      </c>
      <c r="J89" s="549">
        <f t="shared" si="11"/>
        <v>0</v>
      </c>
      <c r="K89" s="551"/>
    </row>
    <row r="90" spans="1:11" ht="12">
      <c r="A90" s="543"/>
      <c r="B90" s="553" t="s">
        <v>168</v>
      </c>
      <c r="C90" s="553" t="s">
        <v>2853</v>
      </c>
      <c r="D90" s="546" t="s">
        <v>2482</v>
      </c>
      <c r="E90" s="547">
        <v>1</v>
      </c>
      <c r="F90" s="554"/>
      <c r="G90" s="549"/>
      <c r="H90" s="549">
        <f t="shared" si="9"/>
        <v>0</v>
      </c>
      <c r="I90" s="549">
        <f t="shared" si="10"/>
        <v>0</v>
      </c>
      <c r="J90" s="549">
        <f t="shared" si="11"/>
        <v>0</v>
      </c>
      <c r="K90" s="551"/>
    </row>
    <row r="91" spans="1:11" ht="12">
      <c r="A91" s="543"/>
      <c r="B91" s="553" t="s">
        <v>156</v>
      </c>
      <c r="C91" s="553" t="s">
        <v>2854</v>
      </c>
      <c r="D91" s="546" t="s">
        <v>683</v>
      </c>
      <c r="E91" s="547">
        <v>1</v>
      </c>
      <c r="F91" s="554"/>
      <c r="G91" s="549"/>
      <c r="H91" s="549">
        <f t="shared" si="9"/>
        <v>0</v>
      </c>
      <c r="I91" s="549">
        <f t="shared" si="10"/>
        <v>0</v>
      </c>
      <c r="J91" s="549">
        <f t="shared" si="11"/>
        <v>0</v>
      </c>
      <c r="K91" s="551"/>
    </row>
    <row r="92" spans="1:11" ht="12">
      <c r="A92" s="543"/>
      <c r="B92" s="553" t="s">
        <v>182</v>
      </c>
      <c r="C92" s="553" t="s">
        <v>2855</v>
      </c>
      <c r="D92" s="546" t="s">
        <v>683</v>
      </c>
      <c r="E92" s="547">
        <v>1</v>
      </c>
      <c r="F92" s="554"/>
      <c r="G92" s="549"/>
      <c r="H92" s="549">
        <f t="shared" si="9"/>
        <v>0</v>
      </c>
      <c r="I92" s="549">
        <f t="shared" si="10"/>
        <v>0</v>
      </c>
      <c r="J92" s="549">
        <f t="shared" si="11"/>
        <v>0</v>
      </c>
      <c r="K92" s="551"/>
    </row>
    <row r="93" spans="1:11" ht="12">
      <c r="A93" s="543"/>
      <c r="B93" s="553" t="s">
        <v>187</v>
      </c>
      <c r="C93" s="553" t="s">
        <v>2856</v>
      </c>
      <c r="D93" s="546" t="s">
        <v>683</v>
      </c>
      <c r="E93" s="547">
        <v>1</v>
      </c>
      <c r="F93" s="554"/>
      <c r="G93" s="549"/>
      <c r="H93" s="549">
        <f t="shared" si="9"/>
        <v>0</v>
      </c>
      <c r="I93" s="549">
        <f t="shared" si="10"/>
        <v>0</v>
      </c>
      <c r="J93" s="549">
        <f t="shared" si="11"/>
        <v>0</v>
      </c>
      <c r="K93" s="551"/>
    </row>
    <row r="94" spans="1:11" ht="12">
      <c r="A94" s="543"/>
      <c r="B94" s="553" t="s">
        <v>192</v>
      </c>
      <c r="C94" s="553" t="s">
        <v>2857</v>
      </c>
      <c r="D94" s="546" t="s">
        <v>683</v>
      </c>
      <c r="E94" s="547">
        <v>1</v>
      </c>
      <c r="F94" s="554"/>
      <c r="G94" s="549"/>
      <c r="H94" s="549">
        <f aca="true" t="shared" si="12" ref="H94">E94*F94</f>
        <v>0</v>
      </c>
      <c r="I94" s="549">
        <f aca="true" t="shared" si="13" ref="I94">F94*G94</f>
        <v>0</v>
      </c>
      <c r="J94" s="549">
        <f t="shared" si="11"/>
        <v>0</v>
      </c>
      <c r="K94" s="551"/>
    </row>
    <row r="95" spans="1:11" ht="12">
      <c r="A95" s="543"/>
      <c r="B95" s="553" t="s">
        <v>197</v>
      </c>
      <c r="C95" s="553" t="s">
        <v>2858</v>
      </c>
      <c r="D95" s="546" t="s">
        <v>683</v>
      </c>
      <c r="E95" s="547">
        <v>1</v>
      </c>
      <c r="F95" s="554"/>
      <c r="G95" s="549"/>
      <c r="H95" s="549">
        <f t="shared" si="9"/>
        <v>0</v>
      </c>
      <c r="I95" s="549">
        <f t="shared" si="10"/>
        <v>0</v>
      </c>
      <c r="J95" s="549">
        <f t="shared" si="11"/>
        <v>0</v>
      </c>
      <c r="K95" s="551"/>
    </row>
  </sheetData>
  <sheetProtection algorithmName="SHA-512" hashValue="2kDsIY8eiXZwHpvtLoz0WZbDaYeIdg/WKQmhNYaO4WpZPyGwqnGQGanebVNg+nkWHGtfcIPxXQGJu4QP7QIKbg==" saltValue="CSi+1/3tpOPUmPWXEAe/vA==" spinCount="100000" sheet="1" scenarios="1"/>
  <protectedRanges>
    <protectedRange sqref="F13:F33 G34:G40 F44:F55 G56:G63 F68:F84 F88:F95"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K31"/>
  <sheetViews>
    <sheetView showGridLines="0" zoomScaleSheetLayoutView="130" workbookViewId="0" topLeftCell="A1">
      <selection activeCell="N39" sqref="N39"/>
    </sheetView>
  </sheetViews>
  <sheetFormatPr defaultColWidth="10.8515625" defaultRowHeight="12"/>
  <cols>
    <col min="1" max="1" width="5.8515625" style="579" customWidth="1"/>
    <col min="2" max="2" width="11.00390625" style="579" customWidth="1"/>
    <col min="3" max="3" width="49.8515625" style="579" customWidth="1"/>
    <col min="4" max="4" width="11.140625" style="579" customWidth="1"/>
    <col min="5" max="5" width="14.421875" style="635" customWidth="1"/>
    <col min="6" max="6" width="11.140625" style="636" customWidth="1"/>
    <col min="7" max="7" width="13.7109375" style="579" bestFit="1" customWidth="1"/>
    <col min="8" max="8" width="18.28125" style="579" bestFit="1" customWidth="1"/>
    <col min="9" max="9" width="12.00390625" style="579" bestFit="1" customWidth="1"/>
    <col min="10" max="10" width="15.7109375" style="579" customWidth="1"/>
    <col min="11" max="11" width="18.28125" style="579" bestFit="1" customWidth="1"/>
    <col min="12" max="16384" width="10.8515625" style="579" customWidth="1"/>
  </cols>
  <sheetData>
    <row r="1" spans="1:11" ht="21.75" customHeight="1">
      <c r="A1" s="570"/>
      <c r="B1" s="571"/>
      <c r="C1" s="572" t="s">
        <v>2681</v>
      </c>
      <c r="D1" s="573"/>
      <c r="E1" s="574"/>
      <c r="F1" s="575"/>
      <c r="G1" s="576"/>
      <c r="H1" s="577"/>
      <c r="I1" s="577"/>
      <c r="J1" s="577"/>
      <c r="K1" s="578"/>
    </row>
    <row r="2" spans="1:11" ht="21.75" customHeight="1">
      <c r="A2" s="580" t="s">
        <v>2508</v>
      </c>
      <c r="B2" s="581"/>
      <c r="C2" s="582" t="s">
        <v>2787</v>
      </c>
      <c r="D2" s="583"/>
      <c r="E2" s="583"/>
      <c r="F2" s="859"/>
      <c r="G2" s="859"/>
      <c r="H2" s="577"/>
      <c r="I2" s="577"/>
      <c r="J2" s="577"/>
      <c r="K2" s="578"/>
    </row>
    <row r="3" spans="1:11" ht="21.75" customHeight="1">
      <c r="A3" s="580" t="s">
        <v>30</v>
      </c>
      <c r="B3" s="581"/>
      <c r="C3" s="582" t="s">
        <v>2788</v>
      </c>
      <c r="D3" s="583"/>
      <c r="E3" s="583"/>
      <c r="F3" s="575"/>
      <c r="G3" s="584"/>
      <c r="H3" s="577"/>
      <c r="I3" s="577"/>
      <c r="J3" s="577"/>
      <c r="K3" s="578"/>
    </row>
    <row r="4" spans="1:11" ht="21.75" customHeight="1">
      <c r="A4" s="580" t="s">
        <v>2509</v>
      </c>
      <c r="B4" s="585"/>
      <c r="C4" s="582" t="s">
        <v>2510</v>
      </c>
      <c r="D4" s="583"/>
      <c r="E4" s="583"/>
      <c r="F4" s="575"/>
      <c r="G4" s="584"/>
      <c r="H4" s="577"/>
      <c r="I4" s="577"/>
      <c r="J4" s="577"/>
      <c r="K4" s="578"/>
    </row>
    <row r="5" spans="1:11" ht="11.45" customHeight="1" thickBot="1">
      <c r="A5" s="586"/>
      <c r="B5" s="587"/>
      <c r="C5" s="587"/>
      <c r="D5" s="586"/>
      <c r="E5" s="586"/>
      <c r="F5" s="588"/>
      <c r="G5" s="588"/>
      <c r="H5" s="588"/>
      <c r="I5" s="588"/>
      <c r="J5" s="588"/>
      <c r="K5" s="588"/>
    </row>
    <row r="6" spans="1:11" ht="11.45" customHeight="1" thickBot="1">
      <c r="A6" s="860" t="s">
        <v>2684</v>
      </c>
      <c r="B6" s="860" t="s">
        <v>57</v>
      </c>
      <c r="C6" s="589" t="s">
        <v>2513</v>
      </c>
      <c r="D6" s="590"/>
      <c r="E6" s="590"/>
      <c r="F6" s="862" t="s">
        <v>2685</v>
      </c>
      <c r="G6" s="863"/>
      <c r="H6" s="862" t="s">
        <v>2789</v>
      </c>
      <c r="I6" s="863"/>
      <c r="J6" s="591" t="s">
        <v>2687</v>
      </c>
      <c r="K6" s="590"/>
    </row>
    <row r="7" spans="1:11" ht="34.5" customHeight="1">
      <c r="A7" s="861"/>
      <c r="B7" s="861"/>
      <c r="C7" s="592"/>
      <c r="D7" s="590" t="s">
        <v>2688</v>
      </c>
      <c r="E7" s="593" t="s">
        <v>138</v>
      </c>
      <c r="F7" s="594" t="s">
        <v>2195</v>
      </c>
      <c r="G7" s="594" t="s">
        <v>2197</v>
      </c>
      <c r="H7" s="594" t="s">
        <v>2195</v>
      </c>
      <c r="I7" s="594" t="s">
        <v>2197</v>
      </c>
      <c r="J7" s="595" t="s">
        <v>2144</v>
      </c>
      <c r="K7" s="593" t="s">
        <v>2689</v>
      </c>
    </row>
    <row r="8" spans="1:11" ht="13.5" thickBot="1">
      <c r="A8" s="596"/>
      <c r="B8" s="597"/>
      <c r="C8" s="597"/>
      <c r="D8" s="596"/>
      <c r="E8" s="596"/>
      <c r="F8" s="596" t="s">
        <v>2690</v>
      </c>
      <c r="G8" s="596" t="s">
        <v>2690</v>
      </c>
      <c r="H8" s="596" t="s">
        <v>2690</v>
      </c>
      <c r="I8" s="596" t="s">
        <v>2690</v>
      </c>
      <c r="J8" s="596" t="s">
        <v>2690</v>
      </c>
      <c r="K8" s="598"/>
    </row>
    <row r="9" spans="1:11" s="607" customFormat="1" ht="29.45" customHeight="1">
      <c r="A9" s="599"/>
      <c r="B9" s="600"/>
      <c r="C9" s="601" t="s">
        <v>2859</v>
      </c>
      <c r="D9" s="602"/>
      <c r="E9" s="603"/>
      <c r="F9" s="604"/>
      <c r="G9" s="605"/>
      <c r="H9" s="605"/>
      <c r="I9" s="605"/>
      <c r="J9" s="606">
        <f>J11</f>
        <v>0</v>
      </c>
      <c r="K9" s="578"/>
    </row>
    <row r="10" spans="1:11" s="615" customFormat="1" ht="17.1" customHeight="1">
      <c r="A10" s="599"/>
      <c r="B10" s="608"/>
      <c r="C10" s="609"/>
      <c r="D10" s="609"/>
      <c r="E10" s="610"/>
      <c r="F10" s="611"/>
      <c r="G10" s="612"/>
      <c r="H10" s="613"/>
      <c r="I10" s="612"/>
      <c r="J10" s="614"/>
      <c r="K10" s="613"/>
    </row>
    <row r="11" spans="1:11" ht="15">
      <c r="A11" s="616"/>
      <c r="B11" s="617" t="s">
        <v>83</v>
      </c>
      <c r="C11" s="618" t="s">
        <v>2859</v>
      </c>
      <c r="D11" s="619"/>
      <c r="E11" s="620"/>
      <c r="F11" s="621"/>
      <c r="G11" s="622"/>
      <c r="H11" s="622"/>
      <c r="I11" s="622"/>
      <c r="J11" s="623">
        <f>SUM(J13:J25)</f>
        <v>0</v>
      </c>
      <c r="K11" s="624"/>
    </row>
    <row r="12" spans="1:11" ht="12">
      <c r="A12" s="616"/>
      <c r="B12" s="617"/>
      <c r="C12" s="625"/>
      <c r="D12" s="619"/>
      <c r="E12" s="620"/>
      <c r="F12" s="621"/>
      <c r="G12" s="622"/>
      <c r="H12" s="622"/>
      <c r="I12" s="622"/>
      <c r="J12" s="622"/>
      <c r="K12" s="624"/>
    </row>
    <row r="13" spans="1:11" ht="12">
      <c r="A13" s="616"/>
      <c r="B13" s="626" t="s">
        <v>83</v>
      </c>
      <c r="C13" s="626" t="s">
        <v>2860</v>
      </c>
      <c r="D13" s="619" t="s">
        <v>239</v>
      </c>
      <c r="E13" s="620">
        <v>80</v>
      </c>
      <c r="F13" s="627"/>
      <c r="G13" s="628"/>
      <c r="H13" s="622">
        <f aca="true" t="shared" si="0" ref="H13:H25">E13*F13</f>
        <v>0</v>
      </c>
      <c r="I13" s="622">
        <f aca="true" t="shared" si="1" ref="I13:I25">E13*G13</f>
        <v>0</v>
      </c>
      <c r="J13" s="622">
        <f aca="true" t="shared" si="2" ref="J13:J25">H13+I13</f>
        <v>0</v>
      </c>
      <c r="K13" s="624"/>
    </row>
    <row r="14" spans="1:11" ht="12">
      <c r="A14" s="616"/>
      <c r="B14" s="626" t="s">
        <v>85</v>
      </c>
      <c r="C14" s="626" t="s">
        <v>2861</v>
      </c>
      <c r="D14" s="619" t="s">
        <v>239</v>
      </c>
      <c r="E14" s="620">
        <v>120</v>
      </c>
      <c r="F14" s="627"/>
      <c r="G14" s="628"/>
      <c r="H14" s="622">
        <f t="shared" si="0"/>
        <v>0</v>
      </c>
      <c r="I14" s="622">
        <f t="shared" si="1"/>
        <v>0</v>
      </c>
      <c r="J14" s="622">
        <f t="shared" si="2"/>
        <v>0</v>
      </c>
      <c r="K14" s="624"/>
    </row>
    <row r="15" spans="1:11" ht="12">
      <c r="A15" s="616"/>
      <c r="B15" s="626" t="s">
        <v>168</v>
      </c>
      <c r="C15" s="626" t="s">
        <v>2862</v>
      </c>
      <c r="D15" s="619" t="s">
        <v>2482</v>
      </c>
      <c r="E15" s="620">
        <v>300</v>
      </c>
      <c r="F15" s="627"/>
      <c r="G15" s="628"/>
      <c r="H15" s="622">
        <f t="shared" si="0"/>
        <v>0</v>
      </c>
      <c r="I15" s="622">
        <f t="shared" si="1"/>
        <v>0</v>
      </c>
      <c r="J15" s="622">
        <f t="shared" si="2"/>
        <v>0</v>
      </c>
      <c r="K15" s="624"/>
    </row>
    <row r="16" spans="1:11" ht="12">
      <c r="A16" s="616"/>
      <c r="B16" s="626" t="s">
        <v>156</v>
      </c>
      <c r="C16" s="626" t="s">
        <v>2863</v>
      </c>
      <c r="D16" s="619" t="s">
        <v>2864</v>
      </c>
      <c r="E16" s="620">
        <v>6</v>
      </c>
      <c r="F16" s="627"/>
      <c r="G16" s="628"/>
      <c r="H16" s="622">
        <f t="shared" si="0"/>
        <v>0</v>
      </c>
      <c r="I16" s="622">
        <f t="shared" si="1"/>
        <v>0</v>
      </c>
      <c r="J16" s="622">
        <f t="shared" si="2"/>
        <v>0</v>
      </c>
      <c r="K16" s="624"/>
    </row>
    <row r="17" spans="1:11" ht="12">
      <c r="A17" s="616"/>
      <c r="B17" s="626" t="s">
        <v>182</v>
      </c>
      <c r="C17" s="626" t="s">
        <v>2865</v>
      </c>
      <c r="D17" s="619" t="s">
        <v>2482</v>
      </c>
      <c r="E17" s="620">
        <v>2</v>
      </c>
      <c r="F17" s="627"/>
      <c r="G17" s="628"/>
      <c r="H17" s="622">
        <f t="shared" si="0"/>
        <v>0</v>
      </c>
      <c r="I17" s="622">
        <f t="shared" si="1"/>
        <v>0</v>
      </c>
      <c r="J17" s="622">
        <f t="shared" si="2"/>
        <v>0</v>
      </c>
      <c r="K17" s="624"/>
    </row>
    <row r="18" spans="1:11" ht="12">
      <c r="A18" s="616"/>
      <c r="B18" s="626" t="s">
        <v>187</v>
      </c>
      <c r="C18" s="626" t="s">
        <v>2866</v>
      </c>
      <c r="D18" s="619" t="s">
        <v>2482</v>
      </c>
      <c r="E18" s="620">
        <v>4</v>
      </c>
      <c r="F18" s="627"/>
      <c r="G18" s="628"/>
      <c r="H18" s="622">
        <f t="shared" si="0"/>
        <v>0</v>
      </c>
      <c r="I18" s="622">
        <f t="shared" si="1"/>
        <v>0</v>
      </c>
      <c r="J18" s="622">
        <f t="shared" si="2"/>
        <v>0</v>
      </c>
      <c r="K18" s="624"/>
    </row>
    <row r="19" spans="1:11" ht="12">
      <c r="A19" s="616"/>
      <c r="B19" s="626" t="s">
        <v>192</v>
      </c>
      <c r="C19" s="626" t="s">
        <v>2867</v>
      </c>
      <c r="D19" s="619" t="s">
        <v>2482</v>
      </c>
      <c r="E19" s="620">
        <v>4</v>
      </c>
      <c r="F19" s="627"/>
      <c r="G19" s="628"/>
      <c r="H19" s="622">
        <f t="shared" si="0"/>
        <v>0</v>
      </c>
      <c r="I19" s="622">
        <f t="shared" si="1"/>
        <v>0</v>
      </c>
      <c r="J19" s="622">
        <f t="shared" si="2"/>
        <v>0</v>
      </c>
      <c r="K19" s="624"/>
    </row>
    <row r="20" spans="1:11" ht="12">
      <c r="A20" s="616"/>
      <c r="B20" s="626" t="s">
        <v>197</v>
      </c>
      <c r="C20" s="626" t="s">
        <v>2868</v>
      </c>
      <c r="D20" s="619" t="s">
        <v>2482</v>
      </c>
      <c r="E20" s="620">
        <v>4</v>
      </c>
      <c r="F20" s="627"/>
      <c r="G20" s="628"/>
      <c r="H20" s="622">
        <f t="shared" si="0"/>
        <v>0</v>
      </c>
      <c r="I20" s="622">
        <f t="shared" si="1"/>
        <v>0</v>
      </c>
      <c r="J20" s="622">
        <f t="shared" si="2"/>
        <v>0</v>
      </c>
      <c r="K20" s="624"/>
    </row>
    <row r="21" spans="1:11" ht="12">
      <c r="A21" s="616"/>
      <c r="B21" s="626" t="s">
        <v>202</v>
      </c>
      <c r="C21" s="626" t="s">
        <v>2869</v>
      </c>
      <c r="D21" s="619" t="s">
        <v>2482</v>
      </c>
      <c r="E21" s="620">
        <v>2</v>
      </c>
      <c r="F21" s="627"/>
      <c r="G21" s="628"/>
      <c r="H21" s="622">
        <f t="shared" si="0"/>
        <v>0</v>
      </c>
      <c r="I21" s="622">
        <f t="shared" si="1"/>
        <v>0</v>
      </c>
      <c r="J21" s="622">
        <f t="shared" si="2"/>
        <v>0</v>
      </c>
      <c r="K21" s="624"/>
    </row>
    <row r="22" spans="1:11" ht="12">
      <c r="A22" s="616"/>
      <c r="B22" s="626" t="s">
        <v>208</v>
      </c>
      <c r="C22" s="626" t="s">
        <v>2870</v>
      </c>
      <c r="D22" s="619" t="s">
        <v>2482</v>
      </c>
      <c r="E22" s="620">
        <v>2</v>
      </c>
      <c r="F22" s="627"/>
      <c r="G22" s="628"/>
      <c r="H22" s="622">
        <f t="shared" si="0"/>
        <v>0</v>
      </c>
      <c r="I22" s="622">
        <f t="shared" si="1"/>
        <v>0</v>
      </c>
      <c r="J22" s="622">
        <f t="shared" si="2"/>
        <v>0</v>
      </c>
      <c r="K22" s="624"/>
    </row>
    <row r="23" spans="1:11" ht="12">
      <c r="A23" s="616"/>
      <c r="B23" s="626" t="s">
        <v>214</v>
      </c>
      <c r="C23" s="626" t="s">
        <v>2812</v>
      </c>
      <c r="D23" s="619" t="s">
        <v>683</v>
      </c>
      <c r="E23" s="620">
        <v>1</v>
      </c>
      <c r="F23" s="627"/>
      <c r="G23" s="628"/>
      <c r="H23" s="622">
        <f t="shared" si="0"/>
        <v>0</v>
      </c>
      <c r="I23" s="622">
        <f t="shared" si="1"/>
        <v>0</v>
      </c>
      <c r="J23" s="622">
        <f t="shared" si="2"/>
        <v>0</v>
      </c>
      <c r="K23" s="624"/>
    </row>
    <row r="24" spans="1:11" ht="12">
      <c r="A24" s="616"/>
      <c r="B24" s="626" t="s">
        <v>219</v>
      </c>
      <c r="C24" s="626" t="s">
        <v>2871</v>
      </c>
      <c r="D24" s="619" t="s">
        <v>683</v>
      </c>
      <c r="E24" s="620">
        <v>1</v>
      </c>
      <c r="F24" s="627"/>
      <c r="G24" s="628"/>
      <c r="H24" s="622">
        <f t="shared" si="0"/>
        <v>0</v>
      </c>
      <c r="I24" s="622">
        <f t="shared" si="1"/>
        <v>0</v>
      </c>
      <c r="J24" s="622">
        <f t="shared" si="2"/>
        <v>0</v>
      </c>
      <c r="K24" s="624"/>
    </row>
    <row r="25" spans="1:11" ht="12">
      <c r="A25" s="616"/>
      <c r="B25" s="626" t="s">
        <v>223</v>
      </c>
      <c r="C25" s="626" t="s">
        <v>2120</v>
      </c>
      <c r="D25" s="619" t="s">
        <v>683</v>
      </c>
      <c r="E25" s="620">
        <v>1</v>
      </c>
      <c r="F25" s="627"/>
      <c r="G25" s="628"/>
      <c r="H25" s="622">
        <f t="shared" si="0"/>
        <v>0</v>
      </c>
      <c r="I25" s="622">
        <f t="shared" si="1"/>
        <v>0</v>
      </c>
      <c r="J25" s="622">
        <f t="shared" si="2"/>
        <v>0</v>
      </c>
      <c r="K25" s="624"/>
    </row>
    <row r="26" spans="1:11" ht="12">
      <c r="A26" s="616"/>
      <c r="B26" s="626"/>
      <c r="C26" s="626"/>
      <c r="D26" s="629"/>
      <c r="E26" s="630"/>
      <c r="F26" s="631"/>
      <c r="G26" s="632"/>
      <c r="H26" s="632"/>
      <c r="I26" s="632"/>
      <c r="J26" s="632"/>
      <c r="K26" s="624"/>
    </row>
    <row r="27" spans="1:11" ht="12">
      <c r="A27" s="616"/>
      <c r="B27" s="626"/>
      <c r="C27" s="626"/>
      <c r="D27" s="633"/>
      <c r="E27" s="620"/>
      <c r="F27" s="621"/>
      <c r="G27" s="622"/>
      <c r="H27" s="622"/>
      <c r="I27" s="622"/>
      <c r="J27" s="622"/>
      <c r="K27" s="624"/>
    </row>
    <row r="28" spans="1:11" ht="12">
      <c r="A28" s="616"/>
      <c r="B28" s="626"/>
      <c r="C28" s="626"/>
      <c r="D28" s="633"/>
      <c r="E28" s="620"/>
      <c r="F28" s="621"/>
      <c r="G28" s="622"/>
      <c r="H28" s="622"/>
      <c r="I28" s="622"/>
      <c r="J28" s="622"/>
      <c r="K28" s="624"/>
    </row>
    <row r="29" spans="1:11" ht="12">
      <c r="A29" s="616"/>
      <c r="B29" s="626"/>
      <c r="C29" s="626"/>
      <c r="D29" s="633"/>
      <c r="E29" s="620"/>
      <c r="F29" s="621"/>
      <c r="G29" s="622"/>
      <c r="H29" s="622"/>
      <c r="I29" s="622"/>
      <c r="J29" s="622"/>
      <c r="K29" s="624"/>
    </row>
    <row r="30" spans="1:11" ht="12">
      <c r="A30" s="616"/>
      <c r="B30" s="626"/>
      <c r="C30" s="626"/>
      <c r="D30" s="633"/>
      <c r="E30" s="620"/>
      <c r="F30" s="621"/>
      <c r="G30" s="622"/>
      <c r="H30" s="622"/>
      <c r="I30" s="622"/>
      <c r="J30" s="622"/>
      <c r="K30" s="624"/>
    </row>
    <row r="31" spans="1:11" ht="12">
      <c r="A31" s="616"/>
      <c r="B31" s="626"/>
      <c r="C31" s="626"/>
      <c r="D31" s="634"/>
      <c r="E31" s="620"/>
      <c r="F31" s="621"/>
      <c r="G31" s="622"/>
      <c r="H31" s="622"/>
      <c r="I31" s="622"/>
      <c r="J31" s="622"/>
      <c r="K31" s="624"/>
    </row>
  </sheetData>
  <sheetProtection algorithmName="SHA-512" hashValue="6lbxQDNo7jUcOqjodvNavb4x1m+IMveWih9ERAX9smV8iQJ8QlbmtHfDcm7lBwhS9HJT46R7WZrFff+l6PGDrQ==" saltValue="v/XmCXlFIqjJnipx2axTfw==" spinCount="100000" sheet="1" scenarios="1"/>
  <protectedRanges>
    <protectedRange sqref="F13:G25"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I20"/>
  <sheetViews>
    <sheetView showGridLines="0" showOutlineSymbols="0" workbookViewId="0" topLeftCell="A1">
      <selection activeCell="G19" sqref="G19"/>
    </sheetView>
  </sheetViews>
  <sheetFormatPr defaultColWidth="8.8515625" defaultRowHeight="12"/>
  <cols>
    <col min="1" max="1" width="1.8515625" style="637" customWidth="1"/>
    <col min="2" max="2" width="6.421875" style="637" customWidth="1"/>
    <col min="3" max="3" width="8.8515625" style="637" customWidth="1"/>
    <col min="4" max="4" width="67.140625" style="637" customWidth="1"/>
    <col min="5" max="6" width="16.8515625" style="637" customWidth="1"/>
    <col min="7" max="7" width="19.8515625" style="637" customWidth="1"/>
    <col min="8" max="256" width="8.8515625" style="637" customWidth="1"/>
    <col min="257" max="257" width="1.8515625" style="637" customWidth="1"/>
    <col min="258" max="258" width="6.421875" style="637" customWidth="1"/>
    <col min="259" max="259" width="8.8515625" style="637" customWidth="1"/>
    <col min="260" max="260" width="67.140625" style="637" customWidth="1"/>
    <col min="261" max="262" width="16.8515625" style="637" customWidth="1"/>
    <col min="263" max="263" width="19.8515625" style="637" customWidth="1"/>
    <col min="264" max="512" width="8.8515625" style="637" customWidth="1"/>
    <col min="513" max="513" width="1.8515625" style="637" customWidth="1"/>
    <col min="514" max="514" width="6.421875" style="637" customWidth="1"/>
    <col min="515" max="515" width="8.8515625" style="637" customWidth="1"/>
    <col min="516" max="516" width="67.140625" style="637" customWidth="1"/>
    <col min="517" max="518" width="16.8515625" style="637" customWidth="1"/>
    <col min="519" max="519" width="19.8515625" style="637" customWidth="1"/>
    <col min="520" max="768" width="8.8515625" style="637" customWidth="1"/>
    <col min="769" max="769" width="1.8515625" style="637" customWidth="1"/>
    <col min="770" max="770" width="6.421875" style="637" customWidth="1"/>
    <col min="771" max="771" width="8.8515625" style="637" customWidth="1"/>
    <col min="772" max="772" width="67.140625" style="637" customWidth="1"/>
    <col min="773" max="774" width="16.8515625" style="637" customWidth="1"/>
    <col min="775" max="775" width="19.8515625" style="637" customWidth="1"/>
    <col min="776" max="1024" width="8.8515625" style="637" customWidth="1"/>
    <col min="1025" max="1025" width="1.8515625" style="637" customWidth="1"/>
    <col min="1026" max="1026" width="6.421875" style="637" customWidth="1"/>
    <col min="1027" max="1027" width="8.8515625" style="637" customWidth="1"/>
    <col min="1028" max="1028" width="67.140625" style="637" customWidth="1"/>
    <col min="1029" max="1030" width="16.8515625" style="637" customWidth="1"/>
    <col min="1031" max="1031" width="19.8515625" style="637" customWidth="1"/>
    <col min="1032" max="1280" width="8.8515625" style="637" customWidth="1"/>
    <col min="1281" max="1281" width="1.8515625" style="637" customWidth="1"/>
    <col min="1282" max="1282" width="6.421875" style="637" customWidth="1"/>
    <col min="1283" max="1283" width="8.8515625" style="637" customWidth="1"/>
    <col min="1284" max="1284" width="67.140625" style="637" customWidth="1"/>
    <col min="1285" max="1286" width="16.8515625" style="637" customWidth="1"/>
    <col min="1287" max="1287" width="19.8515625" style="637" customWidth="1"/>
    <col min="1288" max="1536" width="8.8515625" style="637" customWidth="1"/>
    <col min="1537" max="1537" width="1.8515625" style="637" customWidth="1"/>
    <col min="1538" max="1538" width="6.421875" style="637" customWidth="1"/>
    <col min="1539" max="1539" width="8.8515625" style="637" customWidth="1"/>
    <col min="1540" max="1540" width="67.140625" style="637" customWidth="1"/>
    <col min="1541" max="1542" width="16.8515625" style="637" customWidth="1"/>
    <col min="1543" max="1543" width="19.8515625" style="637" customWidth="1"/>
    <col min="1544" max="1792" width="8.8515625" style="637" customWidth="1"/>
    <col min="1793" max="1793" width="1.8515625" style="637" customWidth="1"/>
    <col min="1794" max="1794" width="6.421875" style="637" customWidth="1"/>
    <col min="1795" max="1795" width="8.8515625" style="637" customWidth="1"/>
    <col min="1796" max="1796" width="67.140625" style="637" customWidth="1"/>
    <col min="1797" max="1798" width="16.8515625" style="637" customWidth="1"/>
    <col min="1799" max="1799" width="19.8515625" style="637" customWidth="1"/>
    <col min="1800" max="2048" width="8.8515625" style="637" customWidth="1"/>
    <col min="2049" max="2049" width="1.8515625" style="637" customWidth="1"/>
    <col min="2050" max="2050" width="6.421875" style="637" customWidth="1"/>
    <col min="2051" max="2051" width="8.8515625" style="637" customWidth="1"/>
    <col min="2052" max="2052" width="67.140625" style="637" customWidth="1"/>
    <col min="2053" max="2054" width="16.8515625" style="637" customWidth="1"/>
    <col min="2055" max="2055" width="19.8515625" style="637" customWidth="1"/>
    <col min="2056" max="2304" width="8.8515625" style="637" customWidth="1"/>
    <col min="2305" max="2305" width="1.8515625" style="637" customWidth="1"/>
    <col min="2306" max="2306" width="6.421875" style="637" customWidth="1"/>
    <col min="2307" max="2307" width="8.8515625" style="637" customWidth="1"/>
    <col min="2308" max="2308" width="67.140625" style="637" customWidth="1"/>
    <col min="2309" max="2310" width="16.8515625" style="637" customWidth="1"/>
    <col min="2311" max="2311" width="19.8515625" style="637" customWidth="1"/>
    <col min="2312" max="2560" width="8.8515625" style="637" customWidth="1"/>
    <col min="2561" max="2561" width="1.8515625" style="637" customWidth="1"/>
    <col min="2562" max="2562" width="6.421875" style="637" customWidth="1"/>
    <col min="2563" max="2563" width="8.8515625" style="637" customWidth="1"/>
    <col min="2564" max="2564" width="67.140625" style="637" customWidth="1"/>
    <col min="2565" max="2566" width="16.8515625" style="637" customWidth="1"/>
    <col min="2567" max="2567" width="19.8515625" style="637" customWidth="1"/>
    <col min="2568" max="2816" width="8.8515625" style="637" customWidth="1"/>
    <col min="2817" max="2817" width="1.8515625" style="637" customWidth="1"/>
    <col min="2818" max="2818" width="6.421875" style="637" customWidth="1"/>
    <col min="2819" max="2819" width="8.8515625" style="637" customWidth="1"/>
    <col min="2820" max="2820" width="67.140625" style="637" customWidth="1"/>
    <col min="2821" max="2822" width="16.8515625" style="637" customWidth="1"/>
    <col min="2823" max="2823" width="19.8515625" style="637" customWidth="1"/>
    <col min="2824" max="3072" width="8.8515625" style="637" customWidth="1"/>
    <col min="3073" max="3073" width="1.8515625" style="637" customWidth="1"/>
    <col min="3074" max="3074" width="6.421875" style="637" customWidth="1"/>
    <col min="3075" max="3075" width="8.8515625" style="637" customWidth="1"/>
    <col min="3076" max="3076" width="67.140625" style="637" customWidth="1"/>
    <col min="3077" max="3078" width="16.8515625" style="637" customWidth="1"/>
    <col min="3079" max="3079" width="19.8515625" style="637" customWidth="1"/>
    <col min="3080" max="3328" width="8.8515625" style="637" customWidth="1"/>
    <col min="3329" max="3329" width="1.8515625" style="637" customWidth="1"/>
    <col min="3330" max="3330" width="6.421875" style="637" customWidth="1"/>
    <col min="3331" max="3331" width="8.8515625" style="637" customWidth="1"/>
    <col min="3332" max="3332" width="67.140625" style="637" customWidth="1"/>
    <col min="3333" max="3334" width="16.8515625" style="637" customWidth="1"/>
    <col min="3335" max="3335" width="19.8515625" style="637" customWidth="1"/>
    <col min="3336" max="3584" width="8.8515625" style="637" customWidth="1"/>
    <col min="3585" max="3585" width="1.8515625" style="637" customWidth="1"/>
    <col min="3586" max="3586" width="6.421875" style="637" customWidth="1"/>
    <col min="3587" max="3587" width="8.8515625" style="637" customWidth="1"/>
    <col min="3588" max="3588" width="67.140625" style="637" customWidth="1"/>
    <col min="3589" max="3590" width="16.8515625" style="637" customWidth="1"/>
    <col min="3591" max="3591" width="19.8515625" style="637" customWidth="1"/>
    <col min="3592" max="3840" width="8.8515625" style="637" customWidth="1"/>
    <col min="3841" max="3841" width="1.8515625" style="637" customWidth="1"/>
    <col min="3842" max="3842" width="6.421875" style="637" customWidth="1"/>
    <col min="3843" max="3843" width="8.8515625" style="637" customWidth="1"/>
    <col min="3844" max="3844" width="67.140625" style="637" customWidth="1"/>
    <col min="3845" max="3846" width="16.8515625" style="637" customWidth="1"/>
    <col min="3847" max="3847" width="19.8515625" style="637" customWidth="1"/>
    <col min="3848" max="4096" width="8.8515625" style="637" customWidth="1"/>
    <col min="4097" max="4097" width="1.8515625" style="637" customWidth="1"/>
    <col min="4098" max="4098" width="6.421875" style="637" customWidth="1"/>
    <col min="4099" max="4099" width="8.8515625" style="637" customWidth="1"/>
    <col min="4100" max="4100" width="67.140625" style="637" customWidth="1"/>
    <col min="4101" max="4102" width="16.8515625" style="637" customWidth="1"/>
    <col min="4103" max="4103" width="19.8515625" style="637" customWidth="1"/>
    <col min="4104" max="4352" width="8.8515625" style="637" customWidth="1"/>
    <col min="4353" max="4353" width="1.8515625" style="637" customWidth="1"/>
    <col min="4354" max="4354" width="6.421875" style="637" customWidth="1"/>
    <col min="4355" max="4355" width="8.8515625" style="637" customWidth="1"/>
    <col min="4356" max="4356" width="67.140625" style="637" customWidth="1"/>
    <col min="4357" max="4358" width="16.8515625" style="637" customWidth="1"/>
    <col min="4359" max="4359" width="19.8515625" style="637" customWidth="1"/>
    <col min="4360" max="4608" width="8.8515625" style="637" customWidth="1"/>
    <col min="4609" max="4609" width="1.8515625" style="637" customWidth="1"/>
    <col min="4610" max="4610" width="6.421875" style="637" customWidth="1"/>
    <col min="4611" max="4611" width="8.8515625" style="637" customWidth="1"/>
    <col min="4612" max="4612" width="67.140625" style="637" customWidth="1"/>
    <col min="4613" max="4614" width="16.8515625" style="637" customWidth="1"/>
    <col min="4615" max="4615" width="19.8515625" style="637" customWidth="1"/>
    <col min="4616" max="4864" width="8.8515625" style="637" customWidth="1"/>
    <col min="4865" max="4865" width="1.8515625" style="637" customWidth="1"/>
    <col min="4866" max="4866" width="6.421875" style="637" customWidth="1"/>
    <col min="4867" max="4867" width="8.8515625" style="637" customWidth="1"/>
    <col min="4868" max="4868" width="67.140625" style="637" customWidth="1"/>
    <col min="4869" max="4870" width="16.8515625" style="637" customWidth="1"/>
    <col min="4871" max="4871" width="19.8515625" style="637" customWidth="1"/>
    <col min="4872" max="5120" width="8.8515625" style="637" customWidth="1"/>
    <col min="5121" max="5121" width="1.8515625" style="637" customWidth="1"/>
    <col min="5122" max="5122" width="6.421875" style="637" customWidth="1"/>
    <col min="5123" max="5123" width="8.8515625" style="637" customWidth="1"/>
    <col min="5124" max="5124" width="67.140625" style="637" customWidth="1"/>
    <col min="5125" max="5126" width="16.8515625" style="637" customWidth="1"/>
    <col min="5127" max="5127" width="19.8515625" style="637" customWidth="1"/>
    <col min="5128" max="5376" width="8.8515625" style="637" customWidth="1"/>
    <col min="5377" max="5377" width="1.8515625" style="637" customWidth="1"/>
    <col min="5378" max="5378" width="6.421875" style="637" customWidth="1"/>
    <col min="5379" max="5379" width="8.8515625" style="637" customWidth="1"/>
    <col min="5380" max="5380" width="67.140625" style="637" customWidth="1"/>
    <col min="5381" max="5382" width="16.8515625" style="637" customWidth="1"/>
    <col min="5383" max="5383" width="19.8515625" style="637" customWidth="1"/>
    <col min="5384" max="5632" width="8.8515625" style="637" customWidth="1"/>
    <col min="5633" max="5633" width="1.8515625" style="637" customWidth="1"/>
    <col min="5634" max="5634" width="6.421875" style="637" customWidth="1"/>
    <col min="5635" max="5635" width="8.8515625" style="637" customWidth="1"/>
    <col min="5636" max="5636" width="67.140625" style="637" customWidth="1"/>
    <col min="5637" max="5638" width="16.8515625" style="637" customWidth="1"/>
    <col min="5639" max="5639" width="19.8515625" style="637" customWidth="1"/>
    <col min="5640" max="5888" width="8.8515625" style="637" customWidth="1"/>
    <col min="5889" max="5889" width="1.8515625" style="637" customWidth="1"/>
    <col min="5890" max="5890" width="6.421875" style="637" customWidth="1"/>
    <col min="5891" max="5891" width="8.8515625" style="637" customWidth="1"/>
    <col min="5892" max="5892" width="67.140625" style="637" customWidth="1"/>
    <col min="5893" max="5894" width="16.8515625" style="637" customWidth="1"/>
    <col min="5895" max="5895" width="19.8515625" style="637" customWidth="1"/>
    <col min="5896" max="6144" width="8.8515625" style="637" customWidth="1"/>
    <col min="6145" max="6145" width="1.8515625" style="637" customWidth="1"/>
    <col min="6146" max="6146" width="6.421875" style="637" customWidth="1"/>
    <col min="6147" max="6147" width="8.8515625" style="637" customWidth="1"/>
    <col min="6148" max="6148" width="67.140625" style="637" customWidth="1"/>
    <col min="6149" max="6150" width="16.8515625" style="637" customWidth="1"/>
    <col min="6151" max="6151" width="19.8515625" style="637" customWidth="1"/>
    <col min="6152" max="6400" width="8.8515625" style="637" customWidth="1"/>
    <col min="6401" max="6401" width="1.8515625" style="637" customWidth="1"/>
    <col min="6402" max="6402" width="6.421875" style="637" customWidth="1"/>
    <col min="6403" max="6403" width="8.8515625" style="637" customWidth="1"/>
    <col min="6404" max="6404" width="67.140625" style="637" customWidth="1"/>
    <col min="6405" max="6406" width="16.8515625" style="637" customWidth="1"/>
    <col min="6407" max="6407" width="19.8515625" style="637" customWidth="1"/>
    <col min="6408" max="6656" width="8.8515625" style="637" customWidth="1"/>
    <col min="6657" max="6657" width="1.8515625" style="637" customWidth="1"/>
    <col min="6658" max="6658" width="6.421875" style="637" customWidth="1"/>
    <col min="6659" max="6659" width="8.8515625" style="637" customWidth="1"/>
    <col min="6660" max="6660" width="67.140625" style="637" customWidth="1"/>
    <col min="6661" max="6662" width="16.8515625" style="637" customWidth="1"/>
    <col min="6663" max="6663" width="19.8515625" style="637" customWidth="1"/>
    <col min="6664" max="6912" width="8.8515625" style="637" customWidth="1"/>
    <col min="6913" max="6913" width="1.8515625" style="637" customWidth="1"/>
    <col min="6914" max="6914" width="6.421875" style="637" customWidth="1"/>
    <col min="6915" max="6915" width="8.8515625" style="637" customWidth="1"/>
    <col min="6916" max="6916" width="67.140625" style="637" customWidth="1"/>
    <col min="6917" max="6918" width="16.8515625" style="637" customWidth="1"/>
    <col min="6919" max="6919" width="19.8515625" style="637" customWidth="1"/>
    <col min="6920" max="7168" width="8.8515625" style="637" customWidth="1"/>
    <col min="7169" max="7169" width="1.8515625" style="637" customWidth="1"/>
    <col min="7170" max="7170" width="6.421875" style="637" customWidth="1"/>
    <col min="7171" max="7171" width="8.8515625" style="637" customWidth="1"/>
    <col min="7172" max="7172" width="67.140625" style="637" customWidth="1"/>
    <col min="7173" max="7174" width="16.8515625" style="637" customWidth="1"/>
    <col min="7175" max="7175" width="19.8515625" style="637" customWidth="1"/>
    <col min="7176" max="7424" width="8.8515625" style="637" customWidth="1"/>
    <col min="7425" max="7425" width="1.8515625" style="637" customWidth="1"/>
    <col min="7426" max="7426" width="6.421875" style="637" customWidth="1"/>
    <col min="7427" max="7427" width="8.8515625" style="637" customWidth="1"/>
    <col min="7428" max="7428" width="67.140625" style="637" customWidth="1"/>
    <col min="7429" max="7430" width="16.8515625" style="637" customWidth="1"/>
    <col min="7431" max="7431" width="19.8515625" style="637" customWidth="1"/>
    <col min="7432" max="7680" width="8.8515625" style="637" customWidth="1"/>
    <col min="7681" max="7681" width="1.8515625" style="637" customWidth="1"/>
    <col min="7682" max="7682" width="6.421875" style="637" customWidth="1"/>
    <col min="7683" max="7683" width="8.8515625" style="637" customWidth="1"/>
    <col min="7684" max="7684" width="67.140625" style="637" customWidth="1"/>
    <col min="7685" max="7686" width="16.8515625" style="637" customWidth="1"/>
    <col min="7687" max="7687" width="19.8515625" style="637" customWidth="1"/>
    <col min="7688" max="7936" width="8.8515625" style="637" customWidth="1"/>
    <col min="7937" max="7937" width="1.8515625" style="637" customWidth="1"/>
    <col min="7938" max="7938" width="6.421875" style="637" customWidth="1"/>
    <col min="7939" max="7939" width="8.8515625" style="637" customWidth="1"/>
    <col min="7940" max="7940" width="67.140625" style="637" customWidth="1"/>
    <col min="7941" max="7942" width="16.8515625" style="637" customWidth="1"/>
    <col min="7943" max="7943" width="19.8515625" style="637" customWidth="1"/>
    <col min="7944" max="8192" width="8.8515625" style="637" customWidth="1"/>
    <col min="8193" max="8193" width="1.8515625" style="637" customWidth="1"/>
    <col min="8194" max="8194" width="6.421875" style="637" customWidth="1"/>
    <col min="8195" max="8195" width="8.8515625" style="637" customWidth="1"/>
    <col min="8196" max="8196" width="67.140625" style="637" customWidth="1"/>
    <col min="8197" max="8198" width="16.8515625" style="637" customWidth="1"/>
    <col min="8199" max="8199" width="19.8515625" style="637" customWidth="1"/>
    <col min="8200" max="8448" width="8.8515625" style="637" customWidth="1"/>
    <col min="8449" max="8449" width="1.8515625" style="637" customWidth="1"/>
    <col min="8450" max="8450" width="6.421875" style="637" customWidth="1"/>
    <col min="8451" max="8451" width="8.8515625" style="637" customWidth="1"/>
    <col min="8452" max="8452" width="67.140625" style="637" customWidth="1"/>
    <col min="8453" max="8454" width="16.8515625" style="637" customWidth="1"/>
    <col min="8455" max="8455" width="19.8515625" style="637" customWidth="1"/>
    <col min="8456" max="8704" width="8.8515625" style="637" customWidth="1"/>
    <col min="8705" max="8705" width="1.8515625" style="637" customWidth="1"/>
    <col min="8706" max="8706" width="6.421875" style="637" customWidth="1"/>
    <col min="8707" max="8707" width="8.8515625" style="637" customWidth="1"/>
    <col min="8708" max="8708" width="67.140625" style="637" customWidth="1"/>
    <col min="8709" max="8710" width="16.8515625" style="637" customWidth="1"/>
    <col min="8711" max="8711" width="19.8515625" style="637" customWidth="1"/>
    <col min="8712" max="8960" width="8.8515625" style="637" customWidth="1"/>
    <col min="8961" max="8961" width="1.8515625" style="637" customWidth="1"/>
    <col min="8962" max="8962" width="6.421875" style="637" customWidth="1"/>
    <col min="8963" max="8963" width="8.8515625" style="637" customWidth="1"/>
    <col min="8964" max="8964" width="67.140625" style="637" customWidth="1"/>
    <col min="8965" max="8966" width="16.8515625" style="637" customWidth="1"/>
    <col min="8967" max="8967" width="19.8515625" style="637" customWidth="1"/>
    <col min="8968" max="9216" width="8.8515625" style="637" customWidth="1"/>
    <col min="9217" max="9217" width="1.8515625" style="637" customWidth="1"/>
    <col min="9218" max="9218" width="6.421875" style="637" customWidth="1"/>
    <col min="9219" max="9219" width="8.8515625" style="637" customWidth="1"/>
    <col min="9220" max="9220" width="67.140625" style="637" customWidth="1"/>
    <col min="9221" max="9222" width="16.8515625" style="637" customWidth="1"/>
    <col min="9223" max="9223" width="19.8515625" style="637" customWidth="1"/>
    <col min="9224" max="9472" width="8.8515625" style="637" customWidth="1"/>
    <col min="9473" max="9473" width="1.8515625" style="637" customWidth="1"/>
    <col min="9474" max="9474" width="6.421875" style="637" customWidth="1"/>
    <col min="9475" max="9475" width="8.8515625" style="637" customWidth="1"/>
    <col min="9476" max="9476" width="67.140625" style="637" customWidth="1"/>
    <col min="9477" max="9478" width="16.8515625" style="637" customWidth="1"/>
    <col min="9479" max="9479" width="19.8515625" style="637" customWidth="1"/>
    <col min="9480" max="9728" width="8.8515625" style="637" customWidth="1"/>
    <col min="9729" max="9729" width="1.8515625" style="637" customWidth="1"/>
    <col min="9730" max="9730" width="6.421875" style="637" customWidth="1"/>
    <col min="9731" max="9731" width="8.8515625" style="637" customWidth="1"/>
    <col min="9732" max="9732" width="67.140625" style="637" customWidth="1"/>
    <col min="9733" max="9734" width="16.8515625" style="637" customWidth="1"/>
    <col min="9735" max="9735" width="19.8515625" style="637" customWidth="1"/>
    <col min="9736" max="9984" width="8.8515625" style="637" customWidth="1"/>
    <col min="9985" max="9985" width="1.8515625" style="637" customWidth="1"/>
    <col min="9986" max="9986" width="6.421875" style="637" customWidth="1"/>
    <col min="9987" max="9987" width="8.8515625" style="637" customWidth="1"/>
    <col min="9988" max="9988" width="67.140625" style="637" customWidth="1"/>
    <col min="9989" max="9990" width="16.8515625" style="637" customWidth="1"/>
    <col min="9991" max="9991" width="19.8515625" style="637" customWidth="1"/>
    <col min="9992" max="10240" width="8.8515625" style="637" customWidth="1"/>
    <col min="10241" max="10241" width="1.8515625" style="637" customWidth="1"/>
    <col min="10242" max="10242" width="6.421875" style="637" customWidth="1"/>
    <col min="10243" max="10243" width="8.8515625" style="637" customWidth="1"/>
    <col min="10244" max="10244" width="67.140625" style="637" customWidth="1"/>
    <col min="10245" max="10246" width="16.8515625" style="637" customWidth="1"/>
    <col min="10247" max="10247" width="19.8515625" style="637" customWidth="1"/>
    <col min="10248" max="10496" width="8.8515625" style="637" customWidth="1"/>
    <col min="10497" max="10497" width="1.8515625" style="637" customWidth="1"/>
    <col min="10498" max="10498" width="6.421875" style="637" customWidth="1"/>
    <col min="10499" max="10499" width="8.8515625" style="637" customWidth="1"/>
    <col min="10500" max="10500" width="67.140625" style="637" customWidth="1"/>
    <col min="10501" max="10502" width="16.8515625" style="637" customWidth="1"/>
    <col min="10503" max="10503" width="19.8515625" style="637" customWidth="1"/>
    <col min="10504" max="10752" width="8.8515625" style="637" customWidth="1"/>
    <col min="10753" max="10753" width="1.8515625" style="637" customWidth="1"/>
    <col min="10754" max="10754" width="6.421875" style="637" customWidth="1"/>
    <col min="10755" max="10755" width="8.8515625" style="637" customWidth="1"/>
    <col min="10756" max="10756" width="67.140625" style="637" customWidth="1"/>
    <col min="10757" max="10758" width="16.8515625" style="637" customWidth="1"/>
    <col min="10759" max="10759" width="19.8515625" style="637" customWidth="1"/>
    <col min="10760" max="11008" width="8.8515625" style="637" customWidth="1"/>
    <col min="11009" max="11009" width="1.8515625" style="637" customWidth="1"/>
    <col min="11010" max="11010" width="6.421875" style="637" customWidth="1"/>
    <col min="11011" max="11011" width="8.8515625" style="637" customWidth="1"/>
    <col min="11012" max="11012" width="67.140625" style="637" customWidth="1"/>
    <col min="11013" max="11014" width="16.8515625" style="637" customWidth="1"/>
    <col min="11015" max="11015" width="19.8515625" style="637" customWidth="1"/>
    <col min="11016" max="11264" width="8.8515625" style="637" customWidth="1"/>
    <col min="11265" max="11265" width="1.8515625" style="637" customWidth="1"/>
    <col min="11266" max="11266" width="6.421875" style="637" customWidth="1"/>
    <col min="11267" max="11267" width="8.8515625" style="637" customWidth="1"/>
    <col min="11268" max="11268" width="67.140625" style="637" customWidth="1"/>
    <col min="11269" max="11270" width="16.8515625" style="637" customWidth="1"/>
    <col min="11271" max="11271" width="19.8515625" style="637" customWidth="1"/>
    <col min="11272" max="11520" width="8.8515625" style="637" customWidth="1"/>
    <col min="11521" max="11521" width="1.8515625" style="637" customWidth="1"/>
    <col min="11522" max="11522" width="6.421875" style="637" customWidth="1"/>
    <col min="11523" max="11523" width="8.8515625" style="637" customWidth="1"/>
    <col min="11524" max="11524" width="67.140625" style="637" customWidth="1"/>
    <col min="11525" max="11526" width="16.8515625" style="637" customWidth="1"/>
    <col min="11527" max="11527" width="19.8515625" style="637" customWidth="1"/>
    <col min="11528" max="11776" width="8.8515625" style="637" customWidth="1"/>
    <col min="11777" max="11777" width="1.8515625" style="637" customWidth="1"/>
    <col min="11778" max="11778" width="6.421875" style="637" customWidth="1"/>
    <col min="11779" max="11779" width="8.8515625" style="637" customWidth="1"/>
    <col min="11780" max="11780" width="67.140625" style="637" customWidth="1"/>
    <col min="11781" max="11782" width="16.8515625" style="637" customWidth="1"/>
    <col min="11783" max="11783" width="19.8515625" style="637" customWidth="1"/>
    <col min="11784" max="12032" width="8.8515625" style="637" customWidth="1"/>
    <col min="12033" max="12033" width="1.8515625" style="637" customWidth="1"/>
    <col min="12034" max="12034" width="6.421875" style="637" customWidth="1"/>
    <col min="12035" max="12035" width="8.8515625" style="637" customWidth="1"/>
    <col min="12036" max="12036" width="67.140625" style="637" customWidth="1"/>
    <col min="12037" max="12038" width="16.8515625" style="637" customWidth="1"/>
    <col min="12039" max="12039" width="19.8515625" style="637" customWidth="1"/>
    <col min="12040" max="12288" width="8.8515625" style="637" customWidth="1"/>
    <col min="12289" max="12289" width="1.8515625" style="637" customWidth="1"/>
    <col min="12290" max="12290" width="6.421875" style="637" customWidth="1"/>
    <col min="12291" max="12291" width="8.8515625" style="637" customWidth="1"/>
    <col min="12292" max="12292" width="67.140625" style="637" customWidth="1"/>
    <col min="12293" max="12294" width="16.8515625" style="637" customWidth="1"/>
    <col min="12295" max="12295" width="19.8515625" style="637" customWidth="1"/>
    <col min="12296" max="12544" width="8.8515625" style="637" customWidth="1"/>
    <col min="12545" max="12545" width="1.8515625" style="637" customWidth="1"/>
    <col min="12546" max="12546" width="6.421875" style="637" customWidth="1"/>
    <col min="12547" max="12547" width="8.8515625" style="637" customWidth="1"/>
    <col min="12548" max="12548" width="67.140625" style="637" customWidth="1"/>
    <col min="12549" max="12550" width="16.8515625" style="637" customWidth="1"/>
    <col min="12551" max="12551" width="19.8515625" style="637" customWidth="1"/>
    <col min="12552" max="12800" width="8.8515625" style="637" customWidth="1"/>
    <col min="12801" max="12801" width="1.8515625" style="637" customWidth="1"/>
    <col min="12802" max="12802" width="6.421875" style="637" customWidth="1"/>
    <col min="12803" max="12803" width="8.8515625" style="637" customWidth="1"/>
    <col min="12804" max="12804" width="67.140625" style="637" customWidth="1"/>
    <col min="12805" max="12806" width="16.8515625" style="637" customWidth="1"/>
    <col min="12807" max="12807" width="19.8515625" style="637" customWidth="1"/>
    <col min="12808" max="13056" width="8.8515625" style="637" customWidth="1"/>
    <col min="13057" max="13057" width="1.8515625" style="637" customWidth="1"/>
    <col min="13058" max="13058" width="6.421875" style="637" customWidth="1"/>
    <col min="13059" max="13059" width="8.8515625" style="637" customWidth="1"/>
    <col min="13060" max="13060" width="67.140625" style="637" customWidth="1"/>
    <col min="13061" max="13062" width="16.8515625" style="637" customWidth="1"/>
    <col min="13063" max="13063" width="19.8515625" style="637" customWidth="1"/>
    <col min="13064" max="13312" width="8.8515625" style="637" customWidth="1"/>
    <col min="13313" max="13313" width="1.8515625" style="637" customWidth="1"/>
    <col min="13314" max="13314" width="6.421875" style="637" customWidth="1"/>
    <col min="13315" max="13315" width="8.8515625" style="637" customWidth="1"/>
    <col min="13316" max="13316" width="67.140625" style="637" customWidth="1"/>
    <col min="13317" max="13318" width="16.8515625" style="637" customWidth="1"/>
    <col min="13319" max="13319" width="19.8515625" style="637" customWidth="1"/>
    <col min="13320" max="13568" width="8.8515625" style="637" customWidth="1"/>
    <col min="13569" max="13569" width="1.8515625" style="637" customWidth="1"/>
    <col min="13570" max="13570" width="6.421875" style="637" customWidth="1"/>
    <col min="13571" max="13571" width="8.8515625" style="637" customWidth="1"/>
    <col min="13572" max="13572" width="67.140625" style="637" customWidth="1"/>
    <col min="13573" max="13574" width="16.8515625" style="637" customWidth="1"/>
    <col min="13575" max="13575" width="19.8515625" style="637" customWidth="1"/>
    <col min="13576" max="13824" width="8.8515625" style="637" customWidth="1"/>
    <col min="13825" max="13825" width="1.8515625" style="637" customWidth="1"/>
    <col min="13826" max="13826" width="6.421875" style="637" customWidth="1"/>
    <col min="13827" max="13827" width="8.8515625" style="637" customWidth="1"/>
    <col min="13828" max="13828" width="67.140625" style="637" customWidth="1"/>
    <col min="13829" max="13830" width="16.8515625" style="637" customWidth="1"/>
    <col min="13831" max="13831" width="19.8515625" style="637" customWidth="1"/>
    <col min="13832" max="14080" width="8.8515625" style="637" customWidth="1"/>
    <col min="14081" max="14081" width="1.8515625" style="637" customWidth="1"/>
    <col min="14082" max="14082" width="6.421875" style="637" customWidth="1"/>
    <col min="14083" max="14083" width="8.8515625" style="637" customWidth="1"/>
    <col min="14084" max="14084" width="67.140625" style="637" customWidth="1"/>
    <col min="14085" max="14086" width="16.8515625" style="637" customWidth="1"/>
    <col min="14087" max="14087" width="19.8515625" style="637" customWidth="1"/>
    <col min="14088" max="14336" width="8.8515625" style="637" customWidth="1"/>
    <col min="14337" max="14337" width="1.8515625" style="637" customWidth="1"/>
    <col min="14338" max="14338" width="6.421875" style="637" customWidth="1"/>
    <col min="14339" max="14339" width="8.8515625" style="637" customWidth="1"/>
    <col min="14340" max="14340" width="67.140625" style="637" customWidth="1"/>
    <col min="14341" max="14342" width="16.8515625" style="637" customWidth="1"/>
    <col min="14343" max="14343" width="19.8515625" style="637" customWidth="1"/>
    <col min="14344" max="14592" width="8.8515625" style="637" customWidth="1"/>
    <col min="14593" max="14593" width="1.8515625" style="637" customWidth="1"/>
    <col min="14594" max="14594" width="6.421875" style="637" customWidth="1"/>
    <col min="14595" max="14595" width="8.8515625" style="637" customWidth="1"/>
    <col min="14596" max="14596" width="67.140625" style="637" customWidth="1"/>
    <col min="14597" max="14598" width="16.8515625" style="637" customWidth="1"/>
    <col min="14599" max="14599" width="19.8515625" style="637" customWidth="1"/>
    <col min="14600" max="14848" width="8.8515625" style="637" customWidth="1"/>
    <col min="14849" max="14849" width="1.8515625" style="637" customWidth="1"/>
    <col min="14850" max="14850" width="6.421875" style="637" customWidth="1"/>
    <col min="14851" max="14851" width="8.8515625" style="637" customWidth="1"/>
    <col min="14852" max="14852" width="67.140625" style="637" customWidth="1"/>
    <col min="14853" max="14854" width="16.8515625" style="637" customWidth="1"/>
    <col min="14855" max="14855" width="19.8515625" style="637" customWidth="1"/>
    <col min="14856" max="15104" width="8.8515625" style="637" customWidth="1"/>
    <col min="15105" max="15105" width="1.8515625" style="637" customWidth="1"/>
    <col min="15106" max="15106" width="6.421875" style="637" customWidth="1"/>
    <col min="15107" max="15107" width="8.8515625" style="637" customWidth="1"/>
    <col min="15108" max="15108" width="67.140625" style="637" customWidth="1"/>
    <col min="15109" max="15110" width="16.8515625" style="637" customWidth="1"/>
    <col min="15111" max="15111" width="19.8515625" style="637" customWidth="1"/>
    <col min="15112" max="15360" width="8.8515625" style="637" customWidth="1"/>
    <col min="15361" max="15361" width="1.8515625" style="637" customWidth="1"/>
    <col min="15362" max="15362" width="6.421875" style="637" customWidth="1"/>
    <col min="15363" max="15363" width="8.8515625" style="637" customWidth="1"/>
    <col min="15364" max="15364" width="67.140625" style="637" customWidth="1"/>
    <col min="15365" max="15366" width="16.8515625" style="637" customWidth="1"/>
    <col min="15367" max="15367" width="19.8515625" style="637" customWidth="1"/>
    <col min="15368" max="15616" width="8.8515625" style="637" customWidth="1"/>
    <col min="15617" max="15617" width="1.8515625" style="637" customWidth="1"/>
    <col min="15618" max="15618" width="6.421875" style="637" customWidth="1"/>
    <col min="15619" max="15619" width="8.8515625" style="637" customWidth="1"/>
    <col min="15620" max="15620" width="67.140625" style="637" customWidth="1"/>
    <col min="15621" max="15622" width="16.8515625" style="637" customWidth="1"/>
    <col min="15623" max="15623" width="19.8515625" style="637" customWidth="1"/>
    <col min="15624" max="15872" width="8.8515625" style="637" customWidth="1"/>
    <col min="15873" max="15873" width="1.8515625" style="637" customWidth="1"/>
    <col min="15874" max="15874" width="6.421875" style="637" customWidth="1"/>
    <col min="15875" max="15875" width="8.8515625" style="637" customWidth="1"/>
    <col min="15876" max="15876" width="67.140625" style="637" customWidth="1"/>
    <col min="15877" max="15878" width="16.8515625" style="637" customWidth="1"/>
    <col min="15879" max="15879" width="19.8515625" style="637" customWidth="1"/>
    <col min="15880" max="16128" width="8.8515625" style="637" customWidth="1"/>
    <col min="16129" max="16129" width="1.8515625" style="637" customWidth="1"/>
    <col min="16130" max="16130" width="6.421875" style="637" customWidth="1"/>
    <col min="16131" max="16131" width="8.8515625" style="637" customWidth="1"/>
    <col min="16132" max="16132" width="67.140625" style="637" customWidth="1"/>
    <col min="16133" max="16134" width="16.8515625" style="637" customWidth="1"/>
    <col min="16135" max="16135" width="19.8515625" style="637" customWidth="1"/>
    <col min="16136" max="16137" width="8.8515625" style="637" customWidth="1"/>
    <col min="16138" max="16384" width="8.8515625" style="637" customWidth="1"/>
  </cols>
  <sheetData>
    <row r="1" ht="6.75" customHeight="1"/>
    <row r="2" spans="2:7" ht="12">
      <c r="B2" s="638"/>
      <c r="C2" s="639"/>
      <c r="D2" s="640"/>
      <c r="E2" s="640"/>
      <c r="F2" s="640"/>
      <c r="G2" s="641"/>
    </row>
    <row r="3" spans="2:7" ht="15.75">
      <c r="B3" s="642"/>
      <c r="C3" s="643"/>
      <c r="D3" s="644" t="s">
        <v>2872</v>
      </c>
      <c r="G3" s="645"/>
    </row>
    <row r="4" spans="2:7" ht="12">
      <c r="B4" s="642"/>
      <c r="C4" s="643"/>
      <c r="D4" s="646" t="s">
        <v>2873</v>
      </c>
      <c r="G4" s="645"/>
    </row>
    <row r="5" spans="2:7" ht="12">
      <c r="B5" s="642"/>
      <c r="C5" s="643" t="s">
        <v>2508</v>
      </c>
      <c r="D5" s="647" t="s">
        <v>17</v>
      </c>
      <c r="G5" s="645"/>
    </row>
    <row r="6" spans="2:7" ht="12">
      <c r="B6" s="642"/>
      <c r="C6" s="643" t="s">
        <v>2874</v>
      </c>
      <c r="D6" s="648" t="s">
        <v>2875</v>
      </c>
      <c r="G6" s="645"/>
    </row>
    <row r="7" spans="2:7" ht="12">
      <c r="B7" s="642"/>
      <c r="C7" s="643" t="s">
        <v>22</v>
      </c>
      <c r="D7" s="649">
        <v>44135</v>
      </c>
      <c r="G7" s="645"/>
    </row>
    <row r="8" spans="2:7" ht="12">
      <c r="B8" s="650"/>
      <c r="C8" s="651"/>
      <c r="D8" s="652"/>
      <c r="E8" s="652"/>
      <c r="F8" s="652"/>
      <c r="G8" s="653"/>
    </row>
    <row r="9" spans="1:7" ht="4.15" customHeight="1">
      <c r="A9" s="654"/>
      <c r="B9" s="654"/>
      <c r="G9" s="654"/>
    </row>
    <row r="10" spans="2:7" ht="12.75" customHeight="1">
      <c r="B10" s="655"/>
      <c r="C10" s="655"/>
      <c r="D10" s="655"/>
      <c r="E10" s="655"/>
      <c r="F10" s="655"/>
      <c r="G10" s="655"/>
    </row>
    <row r="11" spans="5:7" ht="12">
      <c r="E11" s="864" t="s">
        <v>2876</v>
      </c>
      <c r="F11" s="865"/>
      <c r="G11" s="866"/>
    </row>
    <row r="12" spans="5:7" ht="12">
      <c r="E12" s="656" t="s">
        <v>2877</v>
      </c>
      <c r="F12" s="656" t="s">
        <v>2878</v>
      </c>
      <c r="G12" s="656" t="s">
        <v>2879</v>
      </c>
    </row>
    <row r="13" spans="2:9" ht="12">
      <c r="B13" s="655"/>
      <c r="C13" s="656" t="str">
        <f>specifikace!C19</f>
        <v>Zařízení číslo:</v>
      </c>
      <c r="D13" s="655" t="str">
        <f>specifikace!D19</f>
        <v>A01 – Centrální větrání</v>
      </c>
      <c r="E13" s="657" t="str">
        <f>specifikace!H39</f>
        <v/>
      </c>
      <c r="F13" s="657" t="str">
        <f>specifikace!J39</f>
        <v/>
      </c>
      <c r="G13" s="657" t="str">
        <f>specifikace!K39</f>
        <v/>
      </c>
      <c r="I13" s="658"/>
    </row>
    <row r="14" spans="2:9" ht="12">
      <c r="B14" s="655"/>
      <c r="C14" s="656" t="str">
        <f>specifikace!C43</f>
        <v>Zařízení číslo:</v>
      </c>
      <c r="D14" s="655" t="str">
        <f>specifikace!D43</f>
        <v>B01 – Sociální zázemí</v>
      </c>
      <c r="E14" s="657" t="str">
        <f>specifikace!H56</f>
        <v/>
      </c>
      <c r="F14" s="657" t="str">
        <f>specifikace!J56</f>
        <v/>
      </c>
      <c r="G14" s="657" t="str">
        <f>specifikace!K56</f>
        <v/>
      </c>
      <c r="I14" s="658"/>
    </row>
    <row r="15" spans="2:9" ht="12">
      <c r="B15" s="655"/>
      <c r="C15" s="656" t="str">
        <f>specifikace!C60</f>
        <v>Zařízení číslo:</v>
      </c>
      <c r="D15" s="655" t="str">
        <f>specifikace!D60</f>
        <v>C01 – Centrální chlazení</v>
      </c>
      <c r="E15" s="657" t="str">
        <f>specifikace!H80</f>
        <v/>
      </c>
      <c r="F15" s="657" t="str">
        <f>specifikace!J80</f>
        <v/>
      </c>
      <c r="G15" s="657" t="str">
        <f>specifikace!K80</f>
        <v/>
      </c>
      <c r="I15" s="658"/>
    </row>
    <row r="16" spans="2:9" ht="12">
      <c r="B16" s="655"/>
      <c r="C16" s="656" t="str">
        <f>specifikace!C84</f>
        <v>Zařízení číslo:</v>
      </c>
      <c r="D16" s="655" t="str">
        <f>specifikace!D84</f>
        <v>C02 – Chlazení odpadním chladem - zařízení zrušeno</v>
      </c>
      <c r="E16" s="657"/>
      <c r="F16" s="657"/>
      <c r="G16" s="657"/>
      <c r="I16" s="658"/>
    </row>
    <row r="17" spans="2:9" ht="12">
      <c r="B17" s="655"/>
      <c r="C17" s="656" t="str">
        <f>specifikace!C86</f>
        <v>Zařízení číslo:</v>
      </c>
      <c r="D17" s="655" t="str">
        <f>specifikace!D86</f>
        <v>C03 – Chlazení server</v>
      </c>
      <c r="E17" s="657" t="str">
        <f>specifikace!H94</f>
        <v/>
      </c>
      <c r="F17" s="657" t="str">
        <f>specifikace!J94</f>
        <v/>
      </c>
      <c r="G17" s="657" t="str">
        <f>specifikace!K94</f>
        <v/>
      </c>
      <c r="I17" s="658"/>
    </row>
    <row r="19" spans="4:9" ht="12">
      <c r="D19" s="643" t="s">
        <v>2880</v>
      </c>
      <c r="E19" s="658">
        <f>SUM(E13:E18)</f>
        <v>0</v>
      </c>
      <c r="F19" s="658">
        <f>SUM(F13:F18)</f>
        <v>0</v>
      </c>
      <c r="G19" s="659">
        <f>SUM(G13:G18)</f>
        <v>0</v>
      </c>
      <c r="H19" s="658"/>
      <c r="I19" s="658"/>
    </row>
    <row r="20" spans="6:7" ht="12">
      <c r="F20" s="643"/>
      <c r="G20" s="643" t="s">
        <v>2881</v>
      </c>
    </row>
  </sheetData>
  <sheetProtection algorithmName="SHA-512" hashValue="b5RGXDiD0wkhWvAwNE8LtGeUTeLQhZwdiN8KsZsMfLoorjUyxKZKqGwEPmQXM7AKL9VHihVRlJYL19No043Bgg==" saltValue="sK3ma0YwxkjkBePOvNHPTA==" spinCount="100000" sheet="1"/>
  <mergeCells count="1">
    <mergeCell ref="E11:G11"/>
  </mergeCells>
  <printOptions/>
  <pageMargins left="0.5902777777777778" right="0.19652777777777777" top="0.5902777777777778" bottom="0.5902777777777778" header="0.5118055555555555" footer="0.39375"/>
  <pageSetup fitToHeight="1" fitToWidth="1" horizontalDpi="300" verticalDpi="300" orientation="landscape" pageOrder="overThenDown" paperSize="9" r:id="rId1"/>
  <headerFooter alignWithMargins="0">
    <oddFooter>&amp;L&amp;D (&amp;T)&amp;Rstrana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K96"/>
  <sheetViews>
    <sheetView showGridLines="0" showOutlineSymbols="0" workbookViewId="0" topLeftCell="A70">
      <selection activeCell="H99" sqref="H99"/>
    </sheetView>
  </sheetViews>
  <sheetFormatPr defaultColWidth="8.8515625" defaultRowHeight="12"/>
  <cols>
    <col min="1" max="1" width="1.8515625" style="637" customWidth="1"/>
    <col min="2" max="2" width="18.421875" style="637" customWidth="1"/>
    <col min="3" max="3" width="8.8515625" style="637" customWidth="1"/>
    <col min="4" max="4" width="93.421875" style="637" customWidth="1"/>
    <col min="5" max="5" width="6.421875" style="656" customWidth="1"/>
    <col min="6" max="6" width="4.421875" style="655" customWidth="1"/>
    <col min="7" max="10" width="10.8515625" style="637" customWidth="1"/>
    <col min="11" max="11" width="15.8515625" style="637" customWidth="1"/>
    <col min="12" max="256" width="8.8515625" style="637" customWidth="1"/>
    <col min="257" max="257" width="1.8515625" style="637" customWidth="1"/>
    <col min="258" max="258" width="18.421875" style="637" customWidth="1"/>
    <col min="259" max="259" width="8.8515625" style="637" customWidth="1"/>
    <col min="260" max="260" width="93.421875" style="637" customWidth="1"/>
    <col min="261" max="261" width="6.421875" style="637" customWidth="1"/>
    <col min="262" max="262" width="4.421875" style="637" customWidth="1"/>
    <col min="263" max="266" width="10.8515625" style="637" customWidth="1"/>
    <col min="267" max="267" width="15.8515625" style="637" customWidth="1"/>
    <col min="268" max="512" width="8.8515625" style="637" customWidth="1"/>
    <col min="513" max="513" width="1.8515625" style="637" customWidth="1"/>
    <col min="514" max="514" width="18.421875" style="637" customWidth="1"/>
    <col min="515" max="515" width="8.8515625" style="637" customWidth="1"/>
    <col min="516" max="516" width="93.421875" style="637" customWidth="1"/>
    <col min="517" max="517" width="6.421875" style="637" customWidth="1"/>
    <col min="518" max="518" width="4.421875" style="637" customWidth="1"/>
    <col min="519" max="522" width="10.8515625" style="637" customWidth="1"/>
    <col min="523" max="523" width="15.8515625" style="637" customWidth="1"/>
    <col min="524" max="768" width="8.8515625" style="637" customWidth="1"/>
    <col min="769" max="769" width="1.8515625" style="637" customWidth="1"/>
    <col min="770" max="770" width="18.421875" style="637" customWidth="1"/>
    <col min="771" max="771" width="8.8515625" style="637" customWidth="1"/>
    <col min="772" max="772" width="93.421875" style="637" customWidth="1"/>
    <col min="773" max="773" width="6.421875" style="637" customWidth="1"/>
    <col min="774" max="774" width="4.421875" style="637" customWidth="1"/>
    <col min="775" max="778" width="10.8515625" style="637" customWidth="1"/>
    <col min="779" max="779" width="15.8515625" style="637" customWidth="1"/>
    <col min="780" max="1024" width="8.8515625" style="637" customWidth="1"/>
    <col min="1025" max="1025" width="1.8515625" style="637" customWidth="1"/>
    <col min="1026" max="1026" width="18.421875" style="637" customWidth="1"/>
    <col min="1027" max="1027" width="8.8515625" style="637" customWidth="1"/>
    <col min="1028" max="1028" width="93.421875" style="637" customWidth="1"/>
    <col min="1029" max="1029" width="6.421875" style="637" customWidth="1"/>
    <col min="1030" max="1030" width="4.421875" style="637" customWidth="1"/>
    <col min="1031" max="1034" width="10.8515625" style="637" customWidth="1"/>
    <col min="1035" max="1035" width="15.8515625" style="637" customWidth="1"/>
    <col min="1036" max="1280" width="8.8515625" style="637" customWidth="1"/>
    <col min="1281" max="1281" width="1.8515625" style="637" customWidth="1"/>
    <col min="1282" max="1282" width="18.421875" style="637" customWidth="1"/>
    <col min="1283" max="1283" width="8.8515625" style="637" customWidth="1"/>
    <col min="1284" max="1284" width="93.421875" style="637" customWidth="1"/>
    <col min="1285" max="1285" width="6.421875" style="637" customWidth="1"/>
    <col min="1286" max="1286" width="4.421875" style="637" customWidth="1"/>
    <col min="1287" max="1290" width="10.8515625" style="637" customWidth="1"/>
    <col min="1291" max="1291" width="15.8515625" style="637" customWidth="1"/>
    <col min="1292" max="1536" width="8.8515625" style="637" customWidth="1"/>
    <col min="1537" max="1537" width="1.8515625" style="637" customWidth="1"/>
    <col min="1538" max="1538" width="18.421875" style="637" customWidth="1"/>
    <col min="1539" max="1539" width="8.8515625" style="637" customWidth="1"/>
    <col min="1540" max="1540" width="93.421875" style="637" customWidth="1"/>
    <col min="1541" max="1541" width="6.421875" style="637" customWidth="1"/>
    <col min="1542" max="1542" width="4.421875" style="637" customWidth="1"/>
    <col min="1543" max="1546" width="10.8515625" style="637" customWidth="1"/>
    <col min="1547" max="1547" width="15.8515625" style="637" customWidth="1"/>
    <col min="1548" max="1792" width="8.8515625" style="637" customWidth="1"/>
    <col min="1793" max="1793" width="1.8515625" style="637" customWidth="1"/>
    <col min="1794" max="1794" width="18.421875" style="637" customWidth="1"/>
    <col min="1795" max="1795" width="8.8515625" style="637" customWidth="1"/>
    <col min="1796" max="1796" width="93.421875" style="637" customWidth="1"/>
    <col min="1797" max="1797" width="6.421875" style="637" customWidth="1"/>
    <col min="1798" max="1798" width="4.421875" style="637" customWidth="1"/>
    <col min="1799" max="1802" width="10.8515625" style="637" customWidth="1"/>
    <col min="1803" max="1803" width="15.8515625" style="637" customWidth="1"/>
    <col min="1804" max="2048" width="8.8515625" style="637" customWidth="1"/>
    <col min="2049" max="2049" width="1.8515625" style="637" customWidth="1"/>
    <col min="2050" max="2050" width="18.421875" style="637" customWidth="1"/>
    <col min="2051" max="2051" width="8.8515625" style="637" customWidth="1"/>
    <col min="2052" max="2052" width="93.421875" style="637" customWidth="1"/>
    <col min="2053" max="2053" width="6.421875" style="637" customWidth="1"/>
    <col min="2054" max="2054" width="4.421875" style="637" customWidth="1"/>
    <col min="2055" max="2058" width="10.8515625" style="637" customWidth="1"/>
    <col min="2059" max="2059" width="15.8515625" style="637" customWidth="1"/>
    <col min="2060" max="2304" width="8.8515625" style="637" customWidth="1"/>
    <col min="2305" max="2305" width="1.8515625" style="637" customWidth="1"/>
    <col min="2306" max="2306" width="18.421875" style="637" customWidth="1"/>
    <col min="2307" max="2307" width="8.8515625" style="637" customWidth="1"/>
    <col min="2308" max="2308" width="93.421875" style="637" customWidth="1"/>
    <col min="2309" max="2309" width="6.421875" style="637" customWidth="1"/>
    <col min="2310" max="2310" width="4.421875" style="637" customWidth="1"/>
    <col min="2311" max="2314" width="10.8515625" style="637" customWidth="1"/>
    <col min="2315" max="2315" width="15.8515625" style="637" customWidth="1"/>
    <col min="2316" max="2560" width="8.8515625" style="637" customWidth="1"/>
    <col min="2561" max="2561" width="1.8515625" style="637" customWidth="1"/>
    <col min="2562" max="2562" width="18.421875" style="637" customWidth="1"/>
    <col min="2563" max="2563" width="8.8515625" style="637" customWidth="1"/>
    <col min="2564" max="2564" width="93.421875" style="637" customWidth="1"/>
    <col min="2565" max="2565" width="6.421875" style="637" customWidth="1"/>
    <col min="2566" max="2566" width="4.421875" style="637" customWidth="1"/>
    <col min="2567" max="2570" width="10.8515625" style="637" customWidth="1"/>
    <col min="2571" max="2571" width="15.8515625" style="637" customWidth="1"/>
    <col min="2572" max="2816" width="8.8515625" style="637" customWidth="1"/>
    <col min="2817" max="2817" width="1.8515625" style="637" customWidth="1"/>
    <col min="2818" max="2818" width="18.421875" style="637" customWidth="1"/>
    <col min="2819" max="2819" width="8.8515625" style="637" customWidth="1"/>
    <col min="2820" max="2820" width="93.421875" style="637" customWidth="1"/>
    <col min="2821" max="2821" width="6.421875" style="637" customWidth="1"/>
    <col min="2822" max="2822" width="4.421875" style="637" customWidth="1"/>
    <col min="2823" max="2826" width="10.8515625" style="637" customWidth="1"/>
    <col min="2827" max="2827" width="15.8515625" style="637" customWidth="1"/>
    <col min="2828" max="3072" width="8.8515625" style="637" customWidth="1"/>
    <col min="3073" max="3073" width="1.8515625" style="637" customWidth="1"/>
    <col min="3074" max="3074" width="18.421875" style="637" customWidth="1"/>
    <col min="3075" max="3075" width="8.8515625" style="637" customWidth="1"/>
    <col min="3076" max="3076" width="93.421875" style="637" customWidth="1"/>
    <col min="3077" max="3077" width="6.421875" style="637" customWidth="1"/>
    <col min="3078" max="3078" width="4.421875" style="637" customWidth="1"/>
    <col min="3079" max="3082" width="10.8515625" style="637" customWidth="1"/>
    <col min="3083" max="3083" width="15.8515625" style="637" customWidth="1"/>
    <col min="3084" max="3328" width="8.8515625" style="637" customWidth="1"/>
    <col min="3329" max="3329" width="1.8515625" style="637" customWidth="1"/>
    <col min="3330" max="3330" width="18.421875" style="637" customWidth="1"/>
    <col min="3331" max="3331" width="8.8515625" style="637" customWidth="1"/>
    <col min="3332" max="3332" width="93.421875" style="637" customWidth="1"/>
    <col min="3333" max="3333" width="6.421875" style="637" customWidth="1"/>
    <col min="3334" max="3334" width="4.421875" style="637" customWidth="1"/>
    <col min="3335" max="3338" width="10.8515625" style="637" customWidth="1"/>
    <col min="3339" max="3339" width="15.8515625" style="637" customWidth="1"/>
    <col min="3340" max="3584" width="8.8515625" style="637" customWidth="1"/>
    <col min="3585" max="3585" width="1.8515625" style="637" customWidth="1"/>
    <col min="3586" max="3586" width="18.421875" style="637" customWidth="1"/>
    <col min="3587" max="3587" width="8.8515625" style="637" customWidth="1"/>
    <col min="3588" max="3588" width="93.421875" style="637" customWidth="1"/>
    <col min="3589" max="3589" width="6.421875" style="637" customWidth="1"/>
    <col min="3590" max="3590" width="4.421875" style="637" customWidth="1"/>
    <col min="3591" max="3594" width="10.8515625" style="637" customWidth="1"/>
    <col min="3595" max="3595" width="15.8515625" style="637" customWidth="1"/>
    <col min="3596" max="3840" width="8.8515625" style="637" customWidth="1"/>
    <col min="3841" max="3841" width="1.8515625" style="637" customWidth="1"/>
    <col min="3842" max="3842" width="18.421875" style="637" customWidth="1"/>
    <col min="3843" max="3843" width="8.8515625" style="637" customWidth="1"/>
    <col min="3844" max="3844" width="93.421875" style="637" customWidth="1"/>
    <col min="3845" max="3845" width="6.421875" style="637" customWidth="1"/>
    <col min="3846" max="3846" width="4.421875" style="637" customWidth="1"/>
    <col min="3847" max="3850" width="10.8515625" style="637" customWidth="1"/>
    <col min="3851" max="3851" width="15.8515625" style="637" customWidth="1"/>
    <col min="3852" max="4096" width="8.8515625" style="637" customWidth="1"/>
    <col min="4097" max="4097" width="1.8515625" style="637" customWidth="1"/>
    <col min="4098" max="4098" width="18.421875" style="637" customWidth="1"/>
    <col min="4099" max="4099" width="8.8515625" style="637" customWidth="1"/>
    <col min="4100" max="4100" width="93.421875" style="637" customWidth="1"/>
    <col min="4101" max="4101" width="6.421875" style="637" customWidth="1"/>
    <col min="4102" max="4102" width="4.421875" style="637" customWidth="1"/>
    <col min="4103" max="4106" width="10.8515625" style="637" customWidth="1"/>
    <col min="4107" max="4107" width="15.8515625" style="637" customWidth="1"/>
    <col min="4108" max="4352" width="8.8515625" style="637" customWidth="1"/>
    <col min="4353" max="4353" width="1.8515625" style="637" customWidth="1"/>
    <col min="4354" max="4354" width="18.421875" style="637" customWidth="1"/>
    <col min="4355" max="4355" width="8.8515625" style="637" customWidth="1"/>
    <col min="4356" max="4356" width="93.421875" style="637" customWidth="1"/>
    <col min="4357" max="4357" width="6.421875" style="637" customWidth="1"/>
    <col min="4358" max="4358" width="4.421875" style="637" customWidth="1"/>
    <col min="4359" max="4362" width="10.8515625" style="637" customWidth="1"/>
    <col min="4363" max="4363" width="15.8515625" style="637" customWidth="1"/>
    <col min="4364" max="4608" width="8.8515625" style="637" customWidth="1"/>
    <col min="4609" max="4609" width="1.8515625" style="637" customWidth="1"/>
    <col min="4610" max="4610" width="18.421875" style="637" customWidth="1"/>
    <col min="4611" max="4611" width="8.8515625" style="637" customWidth="1"/>
    <col min="4612" max="4612" width="93.421875" style="637" customWidth="1"/>
    <col min="4613" max="4613" width="6.421875" style="637" customWidth="1"/>
    <col min="4614" max="4614" width="4.421875" style="637" customWidth="1"/>
    <col min="4615" max="4618" width="10.8515625" style="637" customWidth="1"/>
    <col min="4619" max="4619" width="15.8515625" style="637" customWidth="1"/>
    <col min="4620" max="4864" width="8.8515625" style="637" customWidth="1"/>
    <col min="4865" max="4865" width="1.8515625" style="637" customWidth="1"/>
    <col min="4866" max="4866" width="18.421875" style="637" customWidth="1"/>
    <col min="4867" max="4867" width="8.8515625" style="637" customWidth="1"/>
    <col min="4868" max="4868" width="93.421875" style="637" customWidth="1"/>
    <col min="4869" max="4869" width="6.421875" style="637" customWidth="1"/>
    <col min="4870" max="4870" width="4.421875" style="637" customWidth="1"/>
    <col min="4871" max="4874" width="10.8515625" style="637" customWidth="1"/>
    <col min="4875" max="4875" width="15.8515625" style="637" customWidth="1"/>
    <col min="4876" max="5120" width="8.8515625" style="637" customWidth="1"/>
    <col min="5121" max="5121" width="1.8515625" style="637" customWidth="1"/>
    <col min="5122" max="5122" width="18.421875" style="637" customWidth="1"/>
    <col min="5123" max="5123" width="8.8515625" style="637" customWidth="1"/>
    <col min="5124" max="5124" width="93.421875" style="637" customWidth="1"/>
    <col min="5125" max="5125" width="6.421875" style="637" customWidth="1"/>
    <col min="5126" max="5126" width="4.421875" style="637" customWidth="1"/>
    <col min="5127" max="5130" width="10.8515625" style="637" customWidth="1"/>
    <col min="5131" max="5131" width="15.8515625" style="637" customWidth="1"/>
    <col min="5132" max="5376" width="8.8515625" style="637" customWidth="1"/>
    <col min="5377" max="5377" width="1.8515625" style="637" customWidth="1"/>
    <col min="5378" max="5378" width="18.421875" style="637" customWidth="1"/>
    <col min="5379" max="5379" width="8.8515625" style="637" customWidth="1"/>
    <col min="5380" max="5380" width="93.421875" style="637" customWidth="1"/>
    <col min="5381" max="5381" width="6.421875" style="637" customWidth="1"/>
    <col min="5382" max="5382" width="4.421875" style="637" customWidth="1"/>
    <col min="5383" max="5386" width="10.8515625" style="637" customWidth="1"/>
    <col min="5387" max="5387" width="15.8515625" style="637" customWidth="1"/>
    <col min="5388" max="5632" width="8.8515625" style="637" customWidth="1"/>
    <col min="5633" max="5633" width="1.8515625" style="637" customWidth="1"/>
    <col min="5634" max="5634" width="18.421875" style="637" customWidth="1"/>
    <col min="5635" max="5635" width="8.8515625" style="637" customWidth="1"/>
    <col min="5636" max="5636" width="93.421875" style="637" customWidth="1"/>
    <col min="5637" max="5637" width="6.421875" style="637" customWidth="1"/>
    <col min="5638" max="5638" width="4.421875" style="637" customWidth="1"/>
    <col min="5639" max="5642" width="10.8515625" style="637" customWidth="1"/>
    <col min="5643" max="5643" width="15.8515625" style="637" customWidth="1"/>
    <col min="5644" max="5888" width="8.8515625" style="637" customWidth="1"/>
    <col min="5889" max="5889" width="1.8515625" style="637" customWidth="1"/>
    <col min="5890" max="5890" width="18.421875" style="637" customWidth="1"/>
    <col min="5891" max="5891" width="8.8515625" style="637" customWidth="1"/>
    <col min="5892" max="5892" width="93.421875" style="637" customWidth="1"/>
    <col min="5893" max="5893" width="6.421875" style="637" customWidth="1"/>
    <col min="5894" max="5894" width="4.421875" style="637" customWidth="1"/>
    <col min="5895" max="5898" width="10.8515625" style="637" customWidth="1"/>
    <col min="5899" max="5899" width="15.8515625" style="637" customWidth="1"/>
    <col min="5900" max="6144" width="8.8515625" style="637" customWidth="1"/>
    <col min="6145" max="6145" width="1.8515625" style="637" customWidth="1"/>
    <col min="6146" max="6146" width="18.421875" style="637" customWidth="1"/>
    <col min="6147" max="6147" width="8.8515625" style="637" customWidth="1"/>
    <col min="6148" max="6148" width="93.421875" style="637" customWidth="1"/>
    <col min="6149" max="6149" width="6.421875" style="637" customWidth="1"/>
    <col min="6150" max="6150" width="4.421875" style="637" customWidth="1"/>
    <col min="6151" max="6154" width="10.8515625" style="637" customWidth="1"/>
    <col min="6155" max="6155" width="15.8515625" style="637" customWidth="1"/>
    <col min="6156" max="6400" width="8.8515625" style="637" customWidth="1"/>
    <col min="6401" max="6401" width="1.8515625" style="637" customWidth="1"/>
    <col min="6402" max="6402" width="18.421875" style="637" customWidth="1"/>
    <col min="6403" max="6403" width="8.8515625" style="637" customWidth="1"/>
    <col min="6404" max="6404" width="93.421875" style="637" customWidth="1"/>
    <col min="6405" max="6405" width="6.421875" style="637" customWidth="1"/>
    <col min="6406" max="6406" width="4.421875" style="637" customWidth="1"/>
    <col min="6407" max="6410" width="10.8515625" style="637" customWidth="1"/>
    <col min="6411" max="6411" width="15.8515625" style="637" customWidth="1"/>
    <col min="6412" max="6656" width="8.8515625" style="637" customWidth="1"/>
    <col min="6657" max="6657" width="1.8515625" style="637" customWidth="1"/>
    <col min="6658" max="6658" width="18.421875" style="637" customWidth="1"/>
    <col min="6659" max="6659" width="8.8515625" style="637" customWidth="1"/>
    <col min="6660" max="6660" width="93.421875" style="637" customWidth="1"/>
    <col min="6661" max="6661" width="6.421875" style="637" customWidth="1"/>
    <col min="6662" max="6662" width="4.421875" style="637" customWidth="1"/>
    <col min="6663" max="6666" width="10.8515625" style="637" customWidth="1"/>
    <col min="6667" max="6667" width="15.8515625" style="637" customWidth="1"/>
    <col min="6668" max="6912" width="8.8515625" style="637" customWidth="1"/>
    <col min="6913" max="6913" width="1.8515625" style="637" customWidth="1"/>
    <col min="6914" max="6914" width="18.421875" style="637" customWidth="1"/>
    <col min="6915" max="6915" width="8.8515625" style="637" customWidth="1"/>
    <col min="6916" max="6916" width="93.421875" style="637" customWidth="1"/>
    <col min="6917" max="6917" width="6.421875" style="637" customWidth="1"/>
    <col min="6918" max="6918" width="4.421875" style="637" customWidth="1"/>
    <col min="6919" max="6922" width="10.8515625" style="637" customWidth="1"/>
    <col min="6923" max="6923" width="15.8515625" style="637" customWidth="1"/>
    <col min="6924" max="7168" width="8.8515625" style="637" customWidth="1"/>
    <col min="7169" max="7169" width="1.8515625" style="637" customWidth="1"/>
    <col min="7170" max="7170" width="18.421875" style="637" customWidth="1"/>
    <col min="7171" max="7171" width="8.8515625" style="637" customWidth="1"/>
    <col min="7172" max="7172" width="93.421875" style="637" customWidth="1"/>
    <col min="7173" max="7173" width="6.421875" style="637" customWidth="1"/>
    <col min="7174" max="7174" width="4.421875" style="637" customWidth="1"/>
    <col min="7175" max="7178" width="10.8515625" style="637" customWidth="1"/>
    <col min="7179" max="7179" width="15.8515625" style="637" customWidth="1"/>
    <col min="7180" max="7424" width="8.8515625" style="637" customWidth="1"/>
    <col min="7425" max="7425" width="1.8515625" style="637" customWidth="1"/>
    <col min="7426" max="7426" width="18.421875" style="637" customWidth="1"/>
    <col min="7427" max="7427" width="8.8515625" style="637" customWidth="1"/>
    <col min="7428" max="7428" width="93.421875" style="637" customWidth="1"/>
    <col min="7429" max="7429" width="6.421875" style="637" customWidth="1"/>
    <col min="7430" max="7430" width="4.421875" style="637" customWidth="1"/>
    <col min="7431" max="7434" width="10.8515625" style="637" customWidth="1"/>
    <col min="7435" max="7435" width="15.8515625" style="637" customWidth="1"/>
    <col min="7436" max="7680" width="8.8515625" style="637" customWidth="1"/>
    <col min="7681" max="7681" width="1.8515625" style="637" customWidth="1"/>
    <col min="7682" max="7682" width="18.421875" style="637" customWidth="1"/>
    <col min="7683" max="7683" width="8.8515625" style="637" customWidth="1"/>
    <col min="7684" max="7684" width="93.421875" style="637" customWidth="1"/>
    <col min="7685" max="7685" width="6.421875" style="637" customWidth="1"/>
    <col min="7686" max="7686" width="4.421875" style="637" customWidth="1"/>
    <col min="7687" max="7690" width="10.8515625" style="637" customWidth="1"/>
    <col min="7691" max="7691" width="15.8515625" style="637" customWidth="1"/>
    <col min="7692" max="7936" width="8.8515625" style="637" customWidth="1"/>
    <col min="7937" max="7937" width="1.8515625" style="637" customWidth="1"/>
    <col min="7938" max="7938" width="18.421875" style="637" customWidth="1"/>
    <col min="7939" max="7939" width="8.8515625" style="637" customWidth="1"/>
    <col min="7940" max="7940" width="93.421875" style="637" customWidth="1"/>
    <col min="7941" max="7941" width="6.421875" style="637" customWidth="1"/>
    <col min="7942" max="7942" width="4.421875" style="637" customWidth="1"/>
    <col min="7943" max="7946" width="10.8515625" style="637" customWidth="1"/>
    <col min="7947" max="7947" width="15.8515625" style="637" customWidth="1"/>
    <col min="7948" max="8192" width="8.8515625" style="637" customWidth="1"/>
    <col min="8193" max="8193" width="1.8515625" style="637" customWidth="1"/>
    <col min="8194" max="8194" width="18.421875" style="637" customWidth="1"/>
    <col min="8195" max="8195" width="8.8515625" style="637" customWidth="1"/>
    <col min="8196" max="8196" width="93.421875" style="637" customWidth="1"/>
    <col min="8197" max="8197" width="6.421875" style="637" customWidth="1"/>
    <col min="8198" max="8198" width="4.421875" style="637" customWidth="1"/>
    <col min="8199" max="8202" width="10.8515625" style="637" customWidth="1"/>
    <col min="8203" max="8203" width="15.8515625" style="637" customWidth="1"/>
    <col min="8204" max="8448" width="8.8515625" style="637" customWidth="1"/>
    <col min="8449" max="8449" width="1.8515625" style="637" customWidth="1"/>
    <col min="8450" max="8450" width="18.421875" style="637" customWidth="1"/>
    <col min="8451" max="8451" width="8.8515625" style="637" customWidth="1"/>
    <col min="8452" max="8452" width="93.421875" style="637" customWidth="1"/>
    <col min="8453" max="8453" width="6.421875" style="637" customWidth="1"/>
    <col min="8454" max="8454" width="4.421875" style="637" customWidth="1"/>
    <col min="8455" max="8458" width="10.8515625" style="637" customWidth="1"/>
    <col min="8459" max="8459" width="15.8515625" style="637" customWidth="1"/>
    <col min="8460" max="8704" width="8.8515625" style="637" customWidth="1"/>
    <col min="8705" max="8705" width="1.8515625" style="637" customWidth="1"/>
    <col min="8706" max="8706" width="18.421875" style="637" customWidth="1"/>
    <col min="8707" max="8707" width="8.8515625" style="637" customWidth="1"/>
    <col min="8708" max="8708" width="93.421875" style="637" customWidth="1"/>
    <col min="8709" max="8709" width="6.421875" style="637" customWidth="1"/>
    <col min="8710" max="8710" width="4.421875" style="637" customWidth="1"/>
    <col min="8711" max="8714" width="10.8515625" style="637" customWidth="1"/>
    <col min="8715" max="8715" width="15.8515625" style="637" customWidth="1"/>
    <col min="8716" max="8960" width="8.8515625" style="637" customWidth="1"/>
    <col min="8961" max="8961" width="1.8515625" style="637" customWidth="1"/>
    <col min="8962" max="8962" width="18.421875" style="637" customWidth="1"/>
    <col min="8963" max="8963" width="8.8515625" style="637" customWidth="1"/>
    <col min="8964" max="8964" width="93.421875" style="637" customWidth="1"/>
    <col min="8965" max="8965" width="6.421875" style="637" customWidth="1"/>
    <col min="8966" max="8966" width="4.421875" style="637" customWidth="1"/>
    <col min="8967" max="8970" width="10.8515625" style="637" customWidth="1"/>
    <col min="8971" max="8971" width="15.8515625" style="637" customWidth="1"/>
    <col min="8972" max="9216" width="8.8515625" style="637" customWidth="1"/>
    <col min="9217" max="9217" width="1.8515625" style="637" customWidth="1"/>
    <col min="9218" max="9218" width="18.421875" style="637" customWidth="1"/>
    <col min="9219" max="9219" width="8.8515625" style="637" customWidth="1"/>
    <col min="9220" max="9220" width="93.421875" style="637" customWidth="1"/>
    <col min="9221" max="9221" width="6.421875" style="637" customWidth="1"/>
    <col min="9222" max="9222" width="4.421875" style="637" customWidth="1"/>
    <col min="9223" max="9226" width="10.8515625" style="637" customWidth="1"/>
    <col min="9227" max="9227" width="15.8515625" style="637" customWidth="1"/>
    <col min="9228" max="9472" width="8.8515625" style="637" customWidth="1"/>
    <col min="9473" max="9473" width="1.8515625" style="637" customWidth="1"/>
    <col min="9474" max="9474" width="18.421875" style="637" customWidth="1"/>
    <col min="9475" max="9475" width="8.8515625" style="637" customWidth="1"/>
    <col min="9476" max="9476" width="93.421875" style="637" customWidth="1"/>
    <col min="9477" max="9477" width="6.421875" style="637" customWidth="1"/>
    <col min="9478" max="9478" width="4.421875" style="637" customWidth="1"/>
    <col min="9479" max="9482" width="10.8515625" style="637" customWidth="1"/>
    <col min="9483" max="9483" width="15.8515625" style="637" customWidth="1"/>
    <col min="9484" max="9728" width="8.8515625" style="637" customWidth="1"/>
    <col min="9729" max="9729" width="1.8515625" style="637" customWidth="1"/>
    <col min="9730" max="9730" width="18.421875" style="637" customWidth="1"/>
    <col min="9731" max="9731" width="8.8515625" style="637" customWidth="1"/>
    <col min="9732" max="9732" width="93.421875" style="637" customWidth="1"/>
    <col min="9733" max="9733" width="6.421875" style="637" customWidth="1"/>
    <col min="9734" max="9734" width="4.421875" style="637" customWidth="1"/>
    <col min="9735" max="9738" width="10.8515625" style="637" customWidth="1"/>
    <col min="9739" max="9739" width="15.8515625" style="637" customWidth="1"/>
    <col min="9740" max="9984" width="8.8515625" style="637" customWidth="1"/>
    <col min="9985" max="9985" width="1.8515625" style="637" customWidth="1"/>
    <col min="9986" max="9986" width="18.421875" style="637" customWidth="1"/>
    <col min="9987" max="9987" width="8.8515625" style="637" customWidth="1"/>
    <col min="9988" max="9988" width="93.421875" style="637" customWidth="1"/>
    <col min="9989" max="9989" width="6.421875" style="637" customWidth="1"/>
    <col min="9990" max="9990" width="4.421875" style="637" customWidth="1"/>
    <col min="9991" max="9994" width="10.8515625" style="637" customWidth="1"/>
    <col min="9995" max="9995" width="15.8515625" style="637" customWidth="1"/>
    <col min="9996" max="10240" width="8.8515625" style="637" customWidth="1"/>
    <col min="10241" max="10241" width="1.8515625" style="637" customWidth="1"/>
    <col min="10242" max="10242" width="18.421875" style="637" customWidth="1"/>
    <col min="10243" max="10243" width="8.8515625" style="637" customWidth="1"/>
    <col min="10244" max="10244" width="93.421875" style="637" customWidth="1"/>
    <col min="10245" max="10245" width="6.421875" style="637" customWidth="1"/>
    <col min="10246" max="10246" width="4.421875" style="637" customWidth="1"/>
    <col min="10247" max="10250" width="10.8515625" style="637" customWidth="1"/>
    <col min="10251" max="10251" width="15.8515625" style="637" customWidth="1"/>
    <col min="10252" max="10496" width="8.8515625" style="637" customWidth="1"/>
    <col min="10497" max="10497" width="1.8515625" style="637" customWidth="1"/>
    <col min="10498" max="10498" width="18.421875" style="637" customWidth="1"/>
    <col min="10499" max="10499" width="8.8515625" style="637" customWidth="1"/>
    <col min="10500" max="10500" width="93.421875" style="637" customWidth="1"/>
    <col min="10501" max="10501" width="6.421875" style="637" customWidth="1"/>
    <col min="10502" max="10502" width="4.421875" style="637" customWidth="1"/>
    <col min="10503" max="10506" width="10.8515625" style="637" customWidth="1"/>
    <col min="10507" max="10507" width="15.8515625" style="637" customWidth="1"/>
    <col min="10508" max="10752" width="8.8515625" style="637" customWidth="1"/>
    <col min="10753" max="10753" width="1.8515625" style="637" customWidth="1"/>
    <col min="10754" max="10754" width="18.421875" style="637" customWidth="1"/>
    <col min="10755" max="10755" width="8.8515625" style="637" customWidth="1"/>
    <col min="10756" max="10756" width="93.421875" style="637" customWidth="1"/>
    <col min="10757" max="10757" width="6.421875" style="637" customWidth="1"/>
    <col min="10758" max="10758" width="4.421875" style="637" customWidth="1"/>
    <col min="10759" max="10762" width="10.8515625" style="637" customWidth="1"/>
    <col min="10763" max="10763" width="15.8515625" style="637" customWidth="1"/>
    <col min="10764" max="11008" width="8.8515625" style="637" customWidth="1"/>
    <col min="11009" max="11009" width="1.8515625" style="637" customWidth="1"/>
    <col min="11010" max="11010" width="18.421875" style="637" customWidth="1"/>
    <col min="11011" max="11011" width="8.8515625" style="637" customWidth="1"/>
    <col min="11012" max="11012" width="93.421875" style="637" customWidth="1"/>
    <col min="11013" max="11013" width="6.421875" style="637" customWidth="1"/>
    <col min="11014" max="11014" width="4.421875" style="637" customWidth="1"/>
    <col min="11015" max="11018" width="10.8515625" style="637" customWidth="1"/>
    <col min="11019" max="11019" width="15.8515625" style="637" customWidth="1"/>
    <col min="11020" max="11264" width="8.8515625" style="637" customWidth="1"/>
    <col min="11265" max="11265" width="1.8515625" style="637" customWidth="1"/>
    <col min="11266" max="11266" width="18.421875" style="637" customWidth="1"/>
    <col min="11267" max="11267" width="8.8515625" style="637" customWidth="1"/>
    <col min="11268" max="11268" width="93.421875" style="637" customWidth="1"/>
    <col min="11269" max="11269" width="6.421875" style="637" customWidth="1"/>
    <col min="11270" max="11270" width="4.421875" style="637" customWidth="1"/>
    <col min="11271" max="11274" width="10.8515625" style="637" customWidth="1"/>
    <col min="11275" max="11275" width="15.8515625" style="637" customWidth="1"/>
    <col min="11276" max="11520" width="8.8515625" style="637" customWidth="1"/>
    <col min="11521" max="11521" width="1.8515625" style="637" customWidth="1"/>
    <col min="11522" max="11522" width="18.421875" style="637" customWidth="1"/>
    <col min="11523" max="11523" width="8.8515625" style="637" customWidth="1"/>
    <col min="11524" max="11524" width="93.421875" style="637" customWidth="1"/>
    <col min="11525" max="11525" width="6.421875" style="637" customWidth="1"/>
    <col min="11526" max="11526" width="4.421875" style="637" customWidth="1"/>
    <col min="11527" max="11530" width="10.8515625" style="637" customWidth="1"/>
    <col min="11531" max="11531" width="15.8515625" style="637" customWidth="1"/>
    <col min="11532" max="11776" width="8.8515625" style="637" customWidth="1"/>
    <col min="11777" max="11777" width="1.8515625" style="637" customWidth="1"/>
    <col min="11778" max="11778" width="18.421875" style="637" customWidth="1"/>
    <col min="11779" max="11779" width="8.8515625" style="637" customWidth="1"/>
    <col min="11780" max="11780" width="93.421875" style="637" customWidth="1"/>
    <col min="11781" max="11781" width="6.421875" style="637" customWidth="1"/>
    <col min="11782" max="11782" width="4.421875" style="637" customWidth="1"/>
    <col min="11783" max="11786" width="10.8515625" style="637" customWidth="1"/>
    <col min="11787" max="11787" width="15.8515625" style="637" customWidth="1"/>
    <col min="11788" max="12032" width="8.8515625" style="637" customWidth="1"/>
    <col min="12033" max="12033" width="1.8515625" style="637" customWidth="1"/>
    <col min="12034" max="12034" width="18.421875" style="637" customWidth="1"/>
    <col min="12035" max="12035" width="8.8515625" style="637" customWidth="1"/>
    <col min="12036" max="12036" width="93.421875" style="637" customWidth="1"/>
    <col min="12037" max="12037" width="6.421875" style="637" customWidth="1"/>
    <col min="12038" max="12038" width="4.421875" style="637" customWidth="1"/>
    <col min="12039" max="12042" width="10.8515625" style="637" customWidth="1"/>
    <col min="12043" max="12043" width="15.8515625" style="637" customWidth="1"/>
    <col min="12044" max="12288" width="8.8515625" style="637" customWidth="1"/>
    <col min="12289" max="12289" width="1.8515625" style="637" customWidth="1"/>
    <col min="12290" max="12290" width="18.421875" style="637" customWidth="1"/>
    <col min="12291" max="12291" width="8.8515625" style="637" customWidth="1"/>
    <col min="12292" max="12292" width="93.421875" style="637" customWidth="1"/>
    <col min="12293" max="12293" width="6.421875" style="637" customWidth="1"/>
    <col min="12294" max="12294" width="4.421875" style="637" customWidth="1"/>
    <col min="12295" max="12298" width="10.8515625" style="637" customWidth="1"/>
    <col min="12299" max="12299" width="15.8515625" style="637" customWidth="1"/>
    <col min="12300" max="12544" width="8.8515625" style="637" customWidth="1"/>
    <col min="12545" max="12545" width="1.8515625" style="637" customWidth="1"/>
    <col min="12546" max="12546" width="18.421875" style="637" customWidth="1"/>
    <col min="12547" max="12547" width="8.8515625" style="637" customWidth="1"/>
    <col min="12548" max="12548" width="93.421875" style="637" customWidth="1"/>
    <col min="12549" max="12549" width="6.421875" style="637" customWidth="1"/>
    <col min="12550" max="12550" width="4.421875" style="637" customWidth="1"/>
    <col min="12551" max="12554" width="10.8515625" style="637" customWidth="1"/>
    <col min="12555" max="12555" width="15.8515625" style="637" customWidth="1"/>
    <col min="12556" max="12800" width="8.8515625" style="637" customWidth="1"/>
    <col min="12801" max="12801" width="1.8515625" style="637" customWidth="1"/>
    <col min="12802" max="12802" width="18.421875" style="637" customWidth="1"/>
    <col min="12803" max="12803" width="8.8515625" style="637" customWidth="1"/>
    <col min="12804" max="12804" width="93.421875" style="637" customWidth="1"/>
    <col min="12805" max="12805" width="6.421875" style="637" customWidth="1"/>
    <col min="12806" max="12806" width="4.421875" style="637" customWidth="1"/>
    <col min="12807" max="12810" width="10.8515625" style="637" customWidth="1"/>
    <col min="12811" max="12811" width="15.8515625" style="637" customWidth="1"/>
    <col min="12812" max="13056" width="8.8515625" style="637" customWidth="1"/>
    <col min="13057" max="13057" width="1.8515625" style="637" customWidth="1"/>
    <col min="13058" max="13058" width="18.421875" style="637" customWidth="1"/>
    <col min="13059" max="13059" width="8.8515625" style="637" customWidth="1"/>
    <col min="13060" max="13060" width="93.421875" style="637" customWidth="1"/>
    <col min="13061" max="13061" width="6.421875" style="637" customWidth="1"/>
    <col min="13062" max="13062" width="4.421875" style="637" customWidth="1"/>
    <col min="13063" max="13066" width="10.8515625" style="637" customWidth="1"/>
    <col min="13067" max="13067" width="15.8515625" style="637" customWidth="1"/>
    <col min="13068" max="13312" width="8.8515625" style="637" customWidth="1"/>
    <col min="13313" max="13313" width="1.8515625" style="637" customWidth="1"/>
    <col min="13314" max="13314" width="18.421875" style="637" customWidth="1"/>
    <col min="13315" max="13315" width="8.8515625" style="637" customWidth="1"/>
    <col min="13316" max="13316" width="93.421875" style="637" customWidth="1"/>
    <col min="13317" max="13317" width="6.421875" style="637" customWidth="1"/>
    <col min="13318" max="13318" width="4.421875" style="637" customWidth="1"/>
    <col min="13319" max="13322" width="10.8515625" style="637" customWidth="1"/>
    <col min="13323" max="13323" width="15.8515625" style="637" customWidth="1"/>
    <col min="13324" max="13568" width="8.8515625" style="637" customWidth="1"/>
    <col min="13569" max="13569" width="1.8515625" style="637" customWidth="1"/>
    <col min="13570" max="13570" width="18.421875" style="637" customWidth="1"/>
    <col min="13571" max="13571" width="8.8515625" style="637" customWidth="1"/>
    <col min="13572" max="13572" width="93.421875" style="637" customWidth="1"/>
    <col min="13573" max="13573" width="6.421875" style="637" customWidth="1"/>
    <col min="13574" max="13574" width="4.421875" style="637" customWidth="1"/>
    <col min="13575" max="13578" width="10.8515625" style="637" customWidth="1"/>
    <col min="13579" max="13579" width="15.8515625" style="637" customWidth="1"/>
    <col min="13580" max="13824" width="8.8515625" style="637" customWidth="1"/>
    <col min="13825" max="13825" width="1.8515625" style="637" customWidth="1"/>
    <col min="13826" max="13826" width="18.421875" style="637" customWidth="1"/>
    <col min="13827" max="13827" width="8.8515625" style="637" customWidth="1"/>
    <col min="13828" max="13828" width="93.421875" style="637" customWidth="1"/>
    <col min="13829" max="13829" width="6.421875" style="637" customWidth="1"/>
    <col min="13830" max="13830" width="4.421875" style="637" customWidth="1"/>
    <col min="13831" max="13834" width="10.8515625" style="637" customWidth="1"/>
    <col min="13835" max="13835" width="15.8515625" style="637" customWidth="1"/>
    <col min="13836" max="14080" width="8.8515625" style="637" customWidth="1"/>
    <col min="14081" max="14081" width="1.8515625" style="637" customWidth="1"/>
    <col min="14082" max="14082" width="18.421875" style="637" customWidth="1"/>
    <col min="14083" max="14083" width="8.8515625" style="637" customWidth="1"/>
    <col min="14084" max="14084" width="93.421875" style="637" customWidth="1"/>
    <col min="14085" max="14085" width="6.421875" style="637" customWidth="1"/>
    <col min="14086" max="14086" width="4.421875" style="637" customWidth="1"/>
    <col min="14087" max="14090" width="10.8515625" style="637" customWidth="1"/>
    <col min="14091" max="14091" width="15.8515625" style="637" customWidth="1"/>
    <col min="14092" max="14336" width="8.8515625" style="637" customWidth="1"/>
    <col min="14337" max="14337" width="1.8515625" style="637" customWidth="1"/>
    <col min="14338" max="14338" width="18.421875" style="637" customWidth="1"/>
    <col min="14339" max="14339" width="8.8515625" style="637" customWidth="1"/>
    <col min="14340" max="14340" width="93.421875" style="637" customWidth="1"/>
    <col min="14341" max="14341" width="6.421875" style="637" customWidth="1"/>
    <col min="14342" max="14342" width="4.421875" style="637" customWidth="1"/>
    <col min="14343" max="14346" width="10.8515625" style="637" customWidth="1"/>
    <col min="14347" max="14347" width="15.8515625" style="637" customWidth="1"/>
    <col min="14348" max="14592" width="8.8515625" style="637" customWidth="1"/>
    <col min="14593" max="14593" width="1.8515625" style="637" customWidth="1"/>
    <col min="14594" max="14594" width="18.421875" style="637" customWidth="1"/>
    <col min="14595" max="14595" width="8.8515625" style="637" customWidth="1"/>
    <col min="14596" max="14596" width="93.421875" style="637" customWidth="1"/>
    <col min="14597" max="14597" width="6.421875" style="637" customWidth="1"/>
    <col min="14598" max="14598" width="4.421875" style="637" customWidth="1"/>
    <col min="14599" max="14602" width="10.8515625" style="637" customWidth="1"/>
    <col min="14603" max="14603" width="15.8515625" style="637" customWidth="1"/>
    <col min="14604" max="14848" width="8.8515625" style="637" customWidth="1"/>
    <col min="14849" max="14849" width="1.8515625" style="637" customWidth="1"/>
    <col min="14850" max="14850" width="18.421875" style="637" customWidth="1"/>
    <col min="14851" max="14851" width="8.8515625" style="637" customWidth="1"/>
    <col min="14852" max="14852" width="93.421875" style="637" customWidth="1"/>
    <col min="14853" max="14853" width="6.421875" style="637" customWidth="1"/>
    <col min="14854" max="14854" width="4.421875" style="637" customWidth="1"/>
    <col min="14855" max="14858" width="10.8515625" style="637" customWidth="1"/>
    <col min="14859" max="14859" width="15.8515625" style="637" customWidth="1"/>
    <col min="14860" max="15104" width="8.8515625" style="637" customWidth="1"/>
    <col min="15105" max="15105" width="1.8515625" style="637" customWidth="1"/>
    <col min="15106" max="15106" width="18.421875" style="637" customWidth="1"/>
    <col min="15107" max="15107" width="8.8515625" style="637" customWidth="1"/>
    <col min="15108" max="15108" width="93.421875" style="637" customWidth="1"/>
    <col min="15109" max="15109" width="6.421875" style="637" customWidth="1"/>
    <col min="15110" max="15110" width="4.421875" style="637" customWidth="1"/>
    <col min="15111" max="15114" width="10.8515625" style="637" customWidth="1"/>
    <col min="15115" max="15115" width="15.8515625" style="637" customWidth="1"/>
    <col min="15116" max="15360" width="8.8515625" style="637" customWidth="1"/>
    <col min="15361" max="15361" width="1.8515625" style="637" customWidth="1"/>
    <col min="15362" max="15362" width="18.421875" style="637" customWidth="1"/>
    <col min="15363" max="15363" width="8.8515625" style="637" customWidth="1"/>
    <col min="15364" max="15364" width="93.421875" style="637" customWidth="1"/>
    <col min="15365" max="15365" width="6.421875" style="637" customWidth="1"/>
    <col min="15366" max="15366" width="4.421875" style="637" customWidth="1"/>
    <col min="15367" max="15370" width="10.8515625" style="637" customWidth="1"/>
    <col min="15371" max="15371" width="15.8515625" style="637" customWidth="1"/>
    <col min="15372" max="15616" width="8.8515625" style="637" customWidth="1"/>
    <col min="15617" max="15617" width="1.8515625" style="637" customWidth="1"/>
    <col min="15618" max="15618" width="18.421875" style="637" customWidth="1"/>
    <col min="15619" max="15619" width="8.8515625" style="637" customWidth="1"/>
    <col min="15620" max="15620" width="93.421875" style="637" customWidth="1"/>
    <col min="15621" max="15621" width="6.421875" style="637" customWidth="1"/>
    <col min="15622" max="15622" width="4.421875" style="637" customWidth="1"/>
    <col min="15623" max="15626" width="10.8515625" style="637" customWidth="1"/>
    <col min="15627" max="15627" width="15.8515625" style="637" customWidth="1"/>
    <col min="15628" max="15872" width="8.8515625" style="637" customWidth="1"/>
    <col min="15873" max="15873" width="1.8515625" style="637" customWidth="1"/>
    <col min="15874" max="15874" width="18.421875" style="637" customWidth="1"/>
    <col min="15875" max="15875" width="8.8515625" style="637" customWidth="1"/>
    <col min="15876" max="15876" width="93.421875" style="637" customWidth="1"/>
    <col min="15877" max="15877" width="6.421875" style="637" customWidth="1"/>
    <col min="15878" max="15878" width="4.421875" style="637" customWidth="1"/>
    <col min="15879" max="15882" width="10.8515625" style="637" customWidth="1"/>
    <col min="15883" max="15883" width="15.8515625" style="637" customWidth="1"/>
    <col min="15884" max="16128" width="8.8515625" style="637" customWidth="1"/>
    <col min="16129" max="16129" width="1.8515625" style="637" customWidth="1"/>
    <col min="16130" max="16130" width="18.421875" style="637" customWidth="1"/>
    <col min="16131" max="16131" width="8.8515625" style="637" customWidth="1"/>
    <col min="16132" max="16132" width="93.421875" style="637" customWidth="1"/>
    <col min="16133" max="16133" width="6.421875" style="637" customWidth="1"/>
    <col min="16134" max="16134" width="4.421875" style="637" customWidth="1"/>
    <col min="16135" max="16138" width="10.8515625" style="637" customWidth="1"/>
    <col min="16139" max="16139" width="15.8515625" style="637" customWidth="1"/>
    <col min="16140" max="16140" width="8.8515625" style="637" customWidth="1"/>
    <col min="16141" max="16384" width="8.8515625" style="637" customWidth="1"/>
  </cols>
  <sheetData>
    <row r="1" ht="6" customHeight="1"/>
    <row r="2" spans="2:11" ht="12.95" customHeight="1">
      <c r="B2" s="638"/>
      <c r="C2" s="639"/>
      <c r="D2" s="640"/>
      <c r="E2" s="660"/>
      <c r="F2" s="661"/>
      <c r="G2" s="640"/>
      <c r="H2" s="640"/>
      <c r="I2" s="640"/>
      <c r="J2" s="640"/>
      <c r="K2" s="641"/>
    </row>
    <row r="3" spans="2:11" ht="20.1" customHeight="1">
      <c r="B3" s="662"/>
      <c r="C3" s="644" t="s">
        <v>2882</v>
      </c>
      <c r="F3" s="663"/>
      <c r="K3" s="645"/>
    </row>
    <row r="4" spans="2:11" ht="12.95" customHeight="1">
      <c r="B4" s="662"/>
      <c r="C4" s="664" t="s">
        <v>2873</v>
      </c>
      <c r="F4" s="663"/>
      <c r="K4" s="645"/>
    </row>
    <row r="5" spans="2:11" ht="12.95" customHeight="1">
      <c r="B5" s="662" t="s">
        <v>2508</v>
      </c>
      <c r="C5" s="647" t="s">
        <v>17</v>
      </c>
      <c r="F5" s="663"/>
      <c r="K5" s="645"/>
    </row>
    <row r="6" spans="2:11" ht="12.95" customHeight="1">
      <c r="B6" s="662" t="s">
        <v>2874</v>
      </c>
      <c r="C6" s="648" t="s">
        <v>2875</v>
      </c>
      <c r="F6" s="663"/>
      <c r="K6" s="645"/>
    </row>
    <row r="7" spans="2:11" ht="12.95" customHeight="1">
      <c r="B7" s="662" t="s">
        <v>22</v>
      </c>
      <c r="C7" s="887">
        <v>44135</v>
      </c>
      <c r="D7" s="888"/>
      <c r="F7" s="663"/>
      <c r="K7" s="645"/>
    </row>
    <row r="8" spans="2:11" ht="12.95" customHeight="1">
      <c r="B8" s="650"/>
      <c r="C8" s="651"/>
      <c r="D8" s="652"/>
      <c r="E8" s="665"/>
      <c r="F8" s="666"/>
      <c r="G8" s="652"/>
      <c r="H8" s="652"/>
      <c r="I8" s="652"/>
      <c r="J8" s="652"/>
      <c r="K8" s="653"/>
    </row>
    <row r="9" spans="1:11" ht="4.15" customHeight="1">
      <c r="A9" s="654"/>
      <c r="B9" s="654"/>
      <c r="G9" s="654"/>
      <c r="H9" s="654"/>
      <c r="I9" s="654"/>
      <c r="J9" s="654"/>
      <c r="K9" s="654"/>
    </row>
    <row r="10" spans="5:6" s="667" customFormat="1" ht="12">
      <c r="E10" s="668"/>
      <c r="F10" s="669"/>
    </row>
    <row r="11" spans="2:6" s="667" customFormat="1" ht="12">
      <c r="B11" s="667" t="s">
        <v>2883</v>
      </c>
      <c r="E11" s="668"/>
      <c r="F11" s="669"/>
    </row>
    <row r="12" spans="2:6" s="667" customFormat="1" ht="12">
      <c r="B12" s="667" t="s">
        <v>2884</v>
      </c>
      <c r="E12" s="668"/>
      <c r="F12" s="669"/>
    </row>
    <row r="13" spans="2:11" ht="12.95" customHeight="1">
      <c r="B13" s="669" t="s">
        <v>2885</v>
      </c>
      <c r="C13" s="669"/>
      <c r="D13" s="669"/>
      <c r="E13" s="668"/>
      <c r="F13" s="669"/>
      <c r="G13" s="669"/>
      <c r="H13" s="669"/>
      <c r="I13" s="669"/>
      <c r="J13" s="669"/>
      <c r="K13" s="669"/>
    </row>
    <row r="14" spans="2:6" s="667" customFormat="1" ht="12">
      <c r="B14" s="667" t="s">
        <v>2886</v>
      </c>
      <c r="E14" s="668"/>
      <c r="F14" s="669"/>
    </row>
    <row r="15" spans="2:6" s="667" customFormat="1" ht="12">
      <c r="B15" s="667" t="s">
        <v>2887</v>
      </c>
      <c r="E15" s="668"/>
      <c r="F15" s="669"/>
    </row>
    <row r="16" spans="2:6" s="667" customFormat="1" ht="12">
      <c r="B16" s="667" t="s">
        <v>2888</v>
      </c>
      <c r="E16" s="668"/>
      <c r="F16" s="669"/>
    </row>
    <row r="17" spans="2:6" s="667" customFormat="1" ht="12">
      <c r="B17" s="667" t="s">
        <v>2889</v>
      </c>
      <c r="E17" s="668"/>
      <c r="F17" s="669"/>
    </row>
    <row r="18" spans="2:11" ht="12.95" customHeight="1">
      <c r="B18" s="669"/>
      <c r="C18" s="669"/>
      <c r="D18" s="669"/>
      <c r="E18" s="668"/>
      <c r="F18" s="669"/>
      <c r="G18" s="669"/>
      <c r="H18" s="669"/>
      <c r="I18" s="669"/>
      <c r="J18" s="669"/>
      <c r="K18" s="669"/>
    </row>
    <row r="19" spans="2:11" ht="12.95" customHeight="1">
      <c r="B19" s="654"/>
      <c r="C19" s="643" t="s">
        <v>2890</v>
      </c>
      <c r="D19" s="664" t="s">
        <v>2891</v>
      </c>
      <c r="E19" s="871" t="s">
        <v>2892</v>
      </c>
      <c r="F19" s="872"/>
      <c r="G19" s="875" t="s">
        <v>2893</v>
      </c>
      <c r="H19" s="876"/>
      <c r="I19" s="876"/>
      <c r="J19" s="876"/>
      <c r="K19" s="877"/>
    </row>
    <row r="20" spans="2:11" ht="12.95" customHeight="1">
      <c r="B20" s="878" t="s">
        <v>2894</v>
      </c>
      <c r="C20" s="871" t="s">
        <v>2895</v>
      </c>
      <c r="D20" s="881" t="s">
        <v>2896</v>
      </c>
      <c r="E20" s="873"/>
      <c r="F20" s="874"/>
      <c r="G20" s="875" t="s">
        <v>2897</v>
      </c>
      <c r="H20" s="877"/>
      <c r="I20" s="875" t="s">
        <v>2898</v>
      </c>
      <c r="J20" s="877"/>
      <c r="K20" s="670" t="s">
        <v>2899</v>
      </c>
    </row>
    <row r="21" spans="2:11" ht="12.95" customHeight="1">
      <c r="B21" s="879"/>
      <c r="C21" s="880"/>
      <c r="D21" s="882"/>
      <c r="E21" s="873"/>
      <c r="F21" s="874"/>
      <c r="G21" s="671" t="s">
        <v>2900</v>
      </c>
      <c r="H21" s="672" t="s">
        <v>2879</v>
      </c>
      <c r="I21" s="673" t="s">
        <v>2900</v>
      </c>
      <c r="J21" s="672" t="s">
        <v>2879</v>
      </c>
      <c r="K21" s="674"/>
    </row>
    <row r="22" spans="2:11" s="682" customFormat="1" ht="39" customHeight="1">
      <c r="B22" s="675"/>
      <c r="C22" s="676" t="s">
        <v>2901</v>
      </c>
      <c r="D22" s="677" t="s">
        <v>2902</v>
      </c>
      <c r="E22" s="678">
        <v>1</v>
      </c>
      <c r="F22" s="679" t="s">
        <v>2482</v>
      </c>
      <c r="G22" s="680"/>
      <c r="H22" s="681" t="str">
        <f aca="true" t="shared" si="0" ref="H22:H37">IF(G22&gt;0,E22*G22,"")</f>
        <v/>
      </c>
      <c r="I22" s="680"/>
      <c r="J22" s="681" t="str">
        <f aca="true" t="shared" si="1" ref="J22:J37">IF(G22&gt;0,E22*I22,"")</f>
        <v/>
      </c>
      <c r="K22" s="681" t="str">
        <f aca="true" t="shared" si="2" ref="K22:K37">IF(G22&gt;0,H22+J22,"")</f>
        <v/>
      </c>
    </row>
    <row r="23" spans="2:11" s="682" customFormat="1" ht="12.95" customHeight="1">
      <c r="B23" s="675"/>
      <c r="C23" s="676" t="s">
        <v>2903</v>
      </c>
      <c r="D23" s="677" t="s">
        <v>2904</v>
      </c>
      <c r="E23" s="678">
        <v>5</v>
      </c>
      <c r="F23" s="679" t="s">
        <v>2482</v>
      </c>
      <c r="G23" s="680"/>
      <c r="H23" s="681" t="str">
        <f t="shared" si="0"/>
        <v/>
      </c>
      <c r="I23" s="680"/>
      <c r="J23" s="681" t="str">
        <f t="shared" si="1"/>
        <v/>
      </c>
      <c r="K23" s="681" t="str">
        <f t="shared" si="2"/>
        <v/>
      </c>
    </row>
    <row r="24" spans="2:11" s="682" customFormat="1" ht="12.95" customHeight="1">
      <c r="B24" s="675"/>
      <c r="C24" s="676" t="s">
        <v>2905</v>
      </c>
      <c r="D24" s="677" t="s">
        <v>2906</v>
      </c>
      <c r="E24" s="683">
        <v>5</v>
      </c>
      <c r="F24" s="684" t="s">
        <v>2482</v>
      </c>
      <c r="G24" s="680"/>
      <c r="H24" s="681" t="str">
        <f t="shared" si="0"/>
        <v/>
      </c>
      <c r="I24" s="680"/>
      <c r="J24" s="681" t="str">
        <f t="shared" si="1"/>
        <v/>
      </c>
      <c r="K24" s="681" t="str">
        <f t="shared" si="2"/>
        <v/>
      </c>
    </row>
    <row r="25" spans="2:11" s="682" customFormat="1" ht="12.95" customHeight="1">
      <c r="B25" s="675"/>
      <c r="C25" s="676" t="s">
        <v>2907</v>
      </c>
      <c r="D25" s="677" t="s">
        <v>2908</v>
      </c>
      <c r="E25" s="678">
        <v>2</v>
      </c>
      <c r="F25" s="679" t="s">
        <v>2482</v>
      </c>
      <c r="G25" s="680"/>
      <c r="H25" s="681" t="str">
        <f t="shared" si="0"/>
        <v/>
      </c>
      <c r="I25" s="680"/>
      <c r="J25" s="681" t="str">
        <f t="shared" si="1"/>
        <v/>
      </c>
      <c r="K25" s="681" t="str">
        <f t="shared" si="2"/>
        <v/>
      </c>
    </row>
    <row r="26" spans="2:11" s="682" customFormat="1" ht="12.95" customHeight="1">
      <c r="B26" s="675"/>
      <c r="C26" s="676" t="s">
        <v>2909</v>
      </c>
      <c r="D26" s="677" t="s">
        <v>2910</v>
      </c>
      <c r="E26" s="678">
        <v>1</v>
      </c>
      <c r="F26" s="679" t="s">
        <v>2482</v>
      </c>
      <c r="G26" s="680"/>
      <c r="H26" s="681" t="str">
        <f t="shared" si="0"/>
        <v/>
      </c>
      <c r="I26" s="680"/>
      <c r="J26" s="681" t="str">
        <f t="shared" si="1"/>
        <v/>
      </c>
      <c r="K26" s="681" t="str">
        <f t="shared" si="2"/>
        <v/>
      </c>
    </row>
    <row r="27" spans="2:11" s="682" customFormat="1" ht="12.95" customHeight="1">
      <c r="B27" s="675"/>
      <c r="C27" s="676" t="s">
        <v>2911</v>
      </c>
      <c r="D27" s="677" t="s">
        <v>2912</v>
      </c>
      <c r="E27" s="678">
        <v>1</v>
      </c>
      <c r="F27" s="679" t="s">
        <v>2482</v>
      </c>
      <c r="G27" s="680"/>
      <c r="H27" s="681" t="str">
        <f t="shared" si="0"/>
        <v/>
      </c>
      <c r="I27" s="680"/>
      <c r="J27" s="681" t="str">
        <f t="shared" si="1"/>
        <v/>
      </c>
      <c r="K27" s="681" t="str">
        <f t="shared" si="2"/>
        <v/>
      </c>
    </row>
    <row r="28" spans="2:11" s="682" customFormat="1" ht="12.95" customHeight="1">
      <c r="B28" s="675"/>
      <c r="C28" s="676" t="s">
        <v>2913</v>
      </c>
      <c r="D28" s="677" t="s">
        <v>2914</v>
      </c>
      <c r="E28" s="678">
        <v>1</v>
      </c>
      <c r="F28" s="679" t="s">
        <v>2482</v>
      </c>
      <c r="G28" s="680"/>
      <c r="H28" s="681" t="str">
        <f t="shared" si="0"/>
        <v/>
      </c>
      <c r="I28" s="680"/>
      <c r="J28" s="681" t="str">
        <f t="shared" si="1"/>
        <v/>
      </c>
      <c r="K28" s="681" t="str">
        <f t="shared" si="2"/>
        <v/>
      </c>
    </row>
    <row r="29" spans="2:11" s="682" customFormat="1" ht="12.95" customHeight="1">
      <c r="B29" s="675"/>
      <c r="C29" s="676" t="s">
        <v>2915</v>
      </c>
      <c r="D29" s="677" t="s">
        <v>2916</v>
      </c>
      <c r="E29" s="678">
        <v>1</v>
      </c>
      <c r="F29" s="679" t="s">
        <v>2482</v>
      </c>
      <c r="G29" s="680"/>
      <c r="H29" s="681" t="str">
        <f t="shared" si="0"/>
        <v/>
      </c>
      <c r="I29" s="680"/>
      <c r="J29" s="681" t="str">
        <f t="shared" si="1"/>
        <v/>
      </c>
      <c r="K29" s="681" t="str">
        <f t="shared" si="2"/>
        <v/>
      </c>
    </row>
    <row r="30" spans="2:11" s="690" customFormat="1" ht="12.95" customHeight="1">
      <c r="B30" s="685"/>
      <c r="C30" s="686" t="s">
        <v>2917</v>
      </c>
      <c r="D30" s="687" t="s">
        <v>2918</v>
      </c>
      <c r="E30" s="683">
        <v>1</v>
      </c>
      <c r="F30" s="684" t="s">
        <v>2482</v>
      </c>
      <c r="G30" s="688"/>
      <c r="H30" s="689" t="str">
        <f>IF(G30&gt;0,E30*G30,"")</f>
        <v/>
      </c>
      <c r="I30" s="688"/>
      <c r="J30" s="689" t="str">
        <f>IF(G30&gt;0,E30*I30,"")</f>
        <v/>
      </c>
      <c r="K30" s="689" t="str">
        <f>IF(G30&gt;0,H30+J30,"")</f>
        <v/>
      </c>
    </row>
    <row r="31" spans="2:11" s="682" customFormat="1" ht="12.95" customHeight="1">
      <c r="B31" s="675"/>
      <c r="C31" s="676" t="s">
        <v>2917</v>
      </c>
      <c r="D31" s="677" t="s">
        <v>2919</v>
      </c>
      <c r="E31" s="678">
        <v>2</v>
      </c>
      <c r="F31" s="679" t="s">
        <v>2482</v>
      </c>
      <c r="G31" s="680"/>
      <c r="H31" s="681" t="str">
        <f t="shared" si="0"/>
        <v/>
      </c>
      <c r="I31" s="680"/>
      <c r="J31" s="681" t="str">
        <f t="shared" si="1"/>
        <v/>
      </c>
      <c r="K31" s="681" t="str">
        <f t="shared" si="2"/>
        <v/>
      </c>
    </row>
    <row r="32" spans="2:11" s="682" customFormat="1" ht="51.95" customHeight="1">
      <c r="B32" s="675"/>
      <c r="C32" s="676" t="s">
        <v>2920</v>
      </c>
      <c r="D32" s="677" t="s">
        <v>2921</v>
      </c>
      <c r="E32" s="678">
        <v>1</v>
      </c>
      <c r="F32" s="679" t="s">
        <v>683</v>
      </c>
      <c r="G32" s="680"/>
      <c r="H32" s="681" t="str">
        <f t="shared" si="0"/>
        <v/>
      </c>
      <c r="I32" s="680"/>
      <c r="J32" s="681" t="str">
        <f t="shared" si="1"/>
        <v/>
      </c>
      <c r="K32" s="681" t="str">
        <f t="shared" si="2"/>
        <v/>
      </c>
    </row>
    <row r="33" spans="2:11" s="682" customFormat="1" ht="12.95" customHeight="1">
      <c r="B33" s="675"/>
      <c r="C33" s="676" t="s">
        <v>2922</v>
      </c>
      <c r="D33" s="677" t="s">
        <v>2923</v>
      </c>
      <c r="E33" s="678">
        <v>81</v>
      </c>
      <c r="F33" s="679" t="s">
        <v>155</v>
      </c>
      <c r="G33" s="680"/>
      <c r="H33" s="681" t="str">
        <f t="shared" si="0"/>
        <v/>
      </c>
      <c r="I33" s="680"/>
      <c r="J33" s="681" t="str">
        <f t="shared" si="1"/>
        <v/>
      </c>
      <c r="K33" s="681" t="str">
        <f t="shared" si="2"/>
        <v/>
      </c>
    </row>
    <row r="34" spans="2:11" s="682" customFormat="1" ht="12.95" customHeight="1">
      <c r="B34" s="675"/>
      <c r="C34" s="676" t="s">
        <v>2924</v>
      </c>
      <c r="D34" s="677" t="s">
        <v>2925</v>
      </c>
      <c r="E34" s="678">
        <v>93</v>
      </c>
      <c r="F34" s="679" t="s">
        <v>2926</v>
      </c>
      <c r="G34" s="680"/>
      <c r="H34" s="681" t="str">
        <f t="shared" si="0"/>
        <v/>
      </c>
      <c r="I34" s="680"/>
      <c r="J34" s="681" t="str">
        <f t="shared" si="1"/>
        <v/>
      </c>
      <c r="K34" s="681" t="str">
        <f t="shared" si="2"/>
        <v/>
      </c>
    </row>
    <row r="35" spans="2:11" s="682" customFormat="1" ht="12.95" customHeight="1">
      <c r="B35" s="675"/>
      <c r="C35" s="676" t="s">
        <v>2927</v>
      </c>
      <c r="D35" s="677" t="s">
        <v>2928</v>
      </c>
      <c r="E35" s="678">
        <v>5</v>
      </c>
      <c r="F35" s="679" t="s">
        <v>2926</v>
      </c>
      <c r="G35" s="680"/>
      <c r="H35" s="681" t="str">
        <f t="shared" si="0"/>
        <v/>
      </c>
      <c r="I35" s="680"/>
      <c r="J35" s="681" t="str">
        <f t="shared" si="1"/>
        <v/>
      </c>
      <c r="K35" s="681" t="str">
        <f t="shared" si="2"/>
        <v/>
      </c>
    </row>
    <row r="36" spans="2:11" s="682" customFormat="1" ht="26.1" customHeight="1">
      <c r="B36" s="675"/>
      <c r="C36" s="676" t="s">
        <v>2929</v>
      </c>
      <c r="D36" s="677" t="s">
        <v>2930</v>
      </c>
      <c r="E36" s="678">
        <v>96</v>
      </c>
      <c r="F36" s="679" t="s">
        <v>155</v>
      </c>
      <c r="G36" s="680"/>
      <c r="H36" s="681" t="str">
        <f t="shared" si="0"/>
        <v/>
      </c>
      <c r="I36" s="680"/>
      <c r="J36" s="681" t="str">
        <f t="shared" si="1"/>
        <v/>
      </c>
      <c r="K36" s="681" t="str">
        <f t="shared" si="2"/>
        <v/>
      </c>
    </row>
    <row r="37" spans="2:11" s="682" customFormat="1" ht="12.95" customHeight="1">
      <c r="B37" s="675"/>
      <c r="C37" s="676" t="s">
        <v>2931</v>
      </c>
      <c r="D37" s="677" t="s">
        <v>2932</v>
      </c>
      <c r="E37" s="678">
        <v>23</v>
      </c>
      <c r="F37" s="679" t="s">
        <v>155</v>
      </c>
      <c r="G37" s="680"/>
      <c r="H37" s="681" t="str">
        <f t="shared" si="0"/>
        <v/>
      </c>
      <c r="I37" s="680"/>
      <c r="J37" s="681" t="str">
        <f t="shared" si="1"/>
        <v/>
      </c>
      <c r="K37" s="681" t="str">
        <f t="shared" si="2"/>
        <v/>
      </c>
    </row>
    <row r="38" spans="2:11" ht="5.1" customHeight="1">
      <c r="B38" s="691"/>
      <c r="C38" s="664"/>
      <c r="D38" s="664"/>
      <c r="E38" s="643"/>
      <c r="F38" s="692"/>
      <c r="G38" s="693"/>
      <c r="H38" s="694"/>
      <c r="I38" s="664"/>
      <c r="J38" s="694"/>
      <c r="K38" s="695"/>
    </row>
    <row r="39" spans="2:11" ht="12.95" customHeight="1">
      <c r="B39" s="691"/>
      <c r="C39" s="696" t="s">
        <v>2933</v>
      </c>
      <c r="D39" s="643" t="s">
        <v>2934</v>
      </c>
      <c r="E39" s="867"/>
      <c r="F39" s="868"/>
      <c r="G39" s="697" t="s">
        <v>2935</v>
      </c>
      <c r="H39" s="698" t="str">
        <f>IF(SUM(H21:H38)&gt;0,SUM(H21:H38),"")</f>
        <v/>
      </c>
      <c r="I39" s="699" t="s">
        <v>2936</v>
      </c>
      <c r="J39" s="698" t="str">
        <f>IF(SUM(J21:J38)&gt;0,SUM(J21:J38),"")</f>
        <v/>
      </c>
      <c r="K39" s="700" t="str">
        <f>IF(SUM(K21:K38)&gt;0,SUM(K21:K38),"")</f>
        <v/>
      </c>
    </row>
    <row r="40" spans="2:11" ht="5.1" customHeight="1">
      <c r="B40" s="701"/>
      <c r="C40" s="702"/>
      <c r="D40" s="702"/>
      <c r="E40" s="703"/>
      <c r="F40" s="704"/>
      <c r="G40" s="705"/>
      <c r="H40" s="651"/>
      <c r="I40" s="651"/>
      <c r="J40" s="651"/>
      <c r="K40" s="706"/>
    </row>
    <row r="41" spans="2:11" ht="12.95" customHeight="1">
      <c r="B41" s="640"/>
      <c r="C41" s="640"/>
      <c r="D41" s="640"/>
      <c r="E41" s="660"/>
      <c r="F41" s="707"/>
      <c r="G41" s="640"/>
      <c r="H41" s="640"/>
      <c r="I41" s="640"/>
      <c r="J41" s="640"/>
      <c r="K41" s="640"/>
    </row>
    <row r="42" ht="12.95" customHeight="1"/>
    <row r="43" spans="2:11" ht="12.95" customHeight="1">
      <c r="B43" s="654"/>
      <c r="C43" s="643" t="s">
        <v>2890</v>
      </c>
      <c r="D43" s="664" t="s">
        <v>2937</v>
      </c>
      <c r="E43" s="871" t="s">
        <v>2892</v>
      </c>
      <c r="F43" s="872"/>
      <c r="G43" s="875" t="s">
        <v>2893</v>
      </c>
      <c r="H43" s="876"/>
      <c r="I43" s="876"/>
      <c r="J43" s="876"/>
      <c r="K43" s="877"/>
    </row>
    <row r="44" spans="2:11" ht="12.95" customHeight="1">
      <c r="B44" s="878" t="s">
        <v>2894</v>
      </c>
      <c r="C44" s="871" t="s">
        <v>2895</v>
      </c>
      <c r="D44" s="881" t="s">
        <v>2896</v>
      </c>
      <c r="E44" s="873"/>
      <c r="F44" s="874"/>
      <c r="G44" s="875" t="s">
        <v>2897</v>
      </c>
      <c r="H44" s="877"/>
      <c r="I44" s="875" t="s">
        <v>2898</v>
      </c>
      <c r="J44" s="877"/>
      <c r="K44" s="670" t="s">
        <v>2899</v>
      </c>
    </row>
    <row r="45" spans="2:11" ht="12.95" customHeight="1">
      <c r="B45" s="879"/>
      <c r="C45" s="880"/>
      <c r="D45" s="882"/>
      <c r="E45" s="873"/>
      <c r="F45" s="874"/>
      <c r="G45" s="671" t="s">
        <v>2900</v>
      </c>
      <c r="H45" s="672" t="s">
        <v>2879</v>
      </c>
      <c r="I45" s="673" t="s">
        <v>2900</v>
      </c>
      <c r="J45" s="672" t="s">
        <v>2879</v>
      </c>
      <c r="K45" s="674"/>
    </row>
    <row r="46" spans="2:11" s="682" customFormat="1" ht="12.95" customHeight="1">
      <c r="B46" s="675"/>
      <c r="C46" s="676" t="s">
        <v>2938</v>
      </c>
      <c r="D46" s="677" t="s">
        <v>2939</v>
      </c>
      <c r="E46" s="678">
        <v>1</v>
      </c>
      <c r="F46" s="679" t="s">
        <v>2482</v>
      </c>
      <c r="G46" s="680"/>
      <c r="H46" s="681" t="str">
        <f aca="true" t="shared" si="3" ref="H46:H54">IF(G46&gt;0,E46*G46,"")</f>
        <v/>
      </c>
      <c r="I46" s="680"/>
      <c r="J46" s="681" t="str">
        <f aca="true" t="shared" si="4" ref="J46:J54">IF(G46&gt;0,E46*I46,"")</f>
        <v/>
      </c>
      <c r="K46" s="681" t="str">
        <f aca="true" t="shared" si="5" ref="K46:K54">IF(G46&gt;0,H46+J46,"")</f>
        <v/>
      </c>
    </row>
    <row r="47" spans="2:11" s="682" customFormat="1" ht="12.95" customHeight="1">
      <c r="B47" s="675"/>
      <c r="C47" s="676" t="s">
        <v>2940</v>
      </c>
      <c r="D47" s="677" t="s">
        <v>2941</v>
      </c>
      <c r="E47" s="678">
        <v>1</v>
      </c>
      <c r="F47" s="679" t="s">
        <v>2482</v>
      </c>
      <c r="G47" s="680"/>
      <c r="H47" s="681" t="str">
        <f t="shared" si="3"/>
        <v/>
      </c>
      <c r="I47" s="680"/>
      <c r="J47" s="681" t="str">
        <f t="shared" si="4"/>
        <v/>
      </c>
      <c r="K47" s="681" t="str">
        <f t="shared" si="5"/>
        <v/>
      </c>
    </row>
    <row r="48" spans="2:11" s="682" customFormat="1" ht="12.95" customHeight="1">
      <c r="B48" s="675"/>
      <c r="C48" s="676" t="s">
        <v>2942</v>
      </c>
      <c r="D48" s="677" t="s">
        <v>2943</v>
      </c>
      <c r="E48" s="678">
        <v>2</v>
      </c>
      <c r="F48" s="679" t="s">
        <v>2482</v>
      </c>
      <c r="G48" s="680"/>
      <c r="H48" s="681" t="str">
        <f t="shared" si="3"/>
        <v/>
      </c>
      <c r="I48" s="680"/>
      <c r="J48" s="681" t="str">
        <f t="shared" si="4"/>
        <v/>
      </c>
      <c r="K48" s="681" t="str">
        <f t="shared" si="5"/>
        <v/>
      </c>
    </row>
    <row r="49" spans="2:11" s="682" customFormat="1" ht="12.95" customHeight="1">
      <c r="B49" s="675"/>
      <c r="C49" s="676" t="s">
        <v>2944</v>
      </c>
      <c r="D49" s="677" t="s">
        <v>2919</v>
      </c>
      <c r="E49" s="678">
        <v>7</v>
      </c>
      <c r="F49" s="679" t="s">
        <v>2482</v>
      </c>
      <c r="G49" s="680"/>
      <c r="H49" s="681" t="str">
        <f t="shared" si="3"/>
        <v/>
      </c>
      <c r="I49" s="680"/>
      <c r="J49" s="681" t="str">
        <f t="shared" si="4"/>
        <v/>
      </c>
      <c r="K49" s="681" t="str">
        <f t="shared" si="5"/>
        <v/>
      </c>
    </row>
    <row r="50" spans="2:11" s="682" customFormat="1" ht="12.95" customHeight="1">
      <c r="B50" s="675"/>
      <c r="C50" s="676" t="s">
        <v>2945</v>
      </c>
      <c r="D50" s="677" t="s">
        <v>2946</v>
      </c>
      <c r="E50" s="678">
        <v>1</v>
      </c>
      <c r="F50" s="679" t="s">
        <v>2482</v>
      </c>
      <c r="G50" s="680"/>
      <c r="H50" s="681" t="str">
        <f t="shared" si="3"/>
        <v/>
      </c>
      <c r="I50" s="680"/>
      <c r="J50" s="681" t="str">
        <f t="shared" si="4"/>
        <v/>
      </c>
      <c r="K50" s="681" t="str">
        <f t="shared" si="5"/>
        <v/>
      </c>
    </row>
    <row r="51" spans="2:11" s="682" customFormat="1" ht="12.95" customHeight="1">
      <c r="B51" s="675"/>
      <c r="C51" s="676" t="s">
        <v>2947</v>
      </c>
      <c r="D51" s="677" t="s">
        <v>2948</v>
      </c>
      <c r="E51" s="678">
        <v>4</v>
      </c>
      <c r="F51" s="679" t="s">
        <v>2482</v>
      </c>
      <c r="G51" s="680"/>
      <c r="H51" s="681" t="str">
        <f t="shared" si="3"/>
        <v/>
      </c>
      <c r="I51" s="680"/>
      <c r="J51" s="681" t="str">
        <f t="shared" si="4"/>
        <v/>
      </c>
      <c r="K51" s="681" t="str">
        <f t="shared" si="5"/>
        <v/>
      </c>
    </row>
    <row r="52" spans="2:11" s="682" customFormat="1" ht="12.95" customHeight="1">
      <c r="B52" s="675"/>
      <c r="C52" s="676" t="s">
        <v>2947</v>
      </c>
      <c r="D52" s="677" t="s">
        <v>2948</v>
      </c>
      <c r="E52" s="678">
        <v>4</v>
      </c>
      <c r="F52" s="679" t="s">
        <v>2482</v>
      </c>
      <c r="G52" s="680"/>
      <c r="H52" s="681" t="str">
        <f t="shared" si="3"/>
        <v/>
      </c>
      <c r="I52" s="680"/>
      <c r="J52" s="681" t="str">
        <f t="shared" si="4"/>
        <v/>
      </c>
      <c r="K52" s="681" t="str">
        <f t="shared" si="5"/>
        <v/>
      </c>
    </row>
    <row r="53" spans="2:11" s="682" customFormat="1" ht="12.95" customHeight="1">
      <c r="B53" s="675"/>
      <c r="C53" s="676" t="s">
        <v>2949</v>
      </c>
      <c r="D53" s="677" t="s">
        <v>2950</v>
      </c>
      <c r="E53" s="678">
        <v>63</v>
      </c>
      <c r="F53" s="679" t="s">
        <v>2926</v>
      </c>
      <c r="G53" s="680"/>
      <c r="H53" s="681" t="str">
        <f t="shared" si="3"/>
        <v/>
      </c>
      <c r="I53" s="680"/>
      <c r="J53" s="681" t="str">
        <f t="shared" si="4"/>
        <v/>
      </c>
      <c r="K53" s="681" t="str">
        <f t="shared" si="5"/>
        <v/>
      </c>
    </row>
    <row r="54" spans="2:11" s="682" customFormat="1" ht="12.95" customHeight="1">
      <c r="B54" s="675"/>
      <c r="C54" s="676" t="s">
        <v>2951</v>
      </c>
      <c r="D54" s="677" t="s">
        <v>2952</v>
      </c>
      <c r="E54" s="678">
        <v>16</v>
      </c>
      <c r="F54" s="679" t="s">
        <v>2926</v>
      </c>
      <c r="G54" s="680"/>
      <c r="H54" s="681" t="str">
        <f t="shared" si="3"/>
        <v/>
      </c>
      <c r="I54" s="680"/>
      <c r="J54" s="681" t="str">
        <f t="shared" si="4"/>
        <v/>
      </c>
      <c r="K54" s="681" t="str">
        <f t="shared" si="5"/>
        <v/>
      </c>
    </row>
    <row r="55" spans="2:11" ht="5.1" customHeight="1">
      <c r="B55" s="691"/>
      <c r="C55" s="664"/>
      <c r="D55" s="664"/>
      <c r="E55" s="643"/>
      <c r="F55" s="692"/>
      <c r="G55" s="693"/>
      <c r="H55" s="694"/>
      <c r="I55" s="664"/>
      <c r="J55" s="694"/>
      <c r="K55" s="695"/>
    </row>
    <row r="56" spans="2:11" ht="12.95" customHeight="1">
      <c r="B56" s="691"/>
      <c r="C56" s="696" t="s">
        <v>2933</v>
      </c>
      <c r="D56" s="643" t="s">
        <v>2934</v>
      </c>
      <c r="E56" s="867"/>
      <c r="F56" s="868"/>
      <c r="G56" s="697" t="s">
        <v>2935</v>
      </c>
      <c r="H56" s="698" t="str">
        <f>IF(SUM(H45:H55)&gt;0,SUM(H45:H55),"")</f>
        <v/>
      </c>
      <c r="I56" s="699" t="s">
        <v>2936</v>
      </c>
      <c r="J56" s="698" t="str">
        <f>IF(SUM(J45:J55)&gt;0,SUM(J45:J55),"")</f>
        <v/>
      </c>
      <c r="K56" s="700" t="str">
        <f>IF(SUM(K45:K55)&gt;0,SUM(K45:K55),"")</f>
        <v/>
      </c>
    </row>
    <row r="57" spans="2:11" ht="5.1" customHeight="1">
      <c r="B57" s="701"/>
      <c r="C57" s="702"/>
      <c r="D57" s="702"/>
      <c r="E57" s="703"/>
      <c r="F57" s="704"/>
      <c r="G57" s="705"/>
      <c r="H57" s="651"/>
      <c r="I57" s="651"/>
      <c r="J57" s="651"/>
      <c r="K57" s="706"/>
    </row>
    <row r="58" spans="2:11" ht="12.95" customHeight="1">
      <c r="B58" s="640"/>
      <c r="C58" s="640"/>
      <c r="D58" s="640"/>
      <c r="E58" s="660"/>
      <c r="F58" s="707"/>
      <c r="G58" s="640"/>
      <c r="H58" s="640"/>
      <c r="I58" s="640"/>
      <c r="J58" s="640"/>
      <c r="K58" s="640"/>
    </row>
    <row r="59" ht="12.95" customHeight="1"/>
    <row r="60" spans="2:11" ht="12.95" customHeight="1">
      <c r="B60" s="654"/>
      <c r="C60" s="643" t="s">
        <v>2890</v>
      </c>
      <c r="D60" s="664" t="s">
        <v>2953</v>
      </c>
      <c r="E60" s="871" t="s">
        <v>2892</v>
      </c>
      <c r="F60" s="872"/>
      <c r="G60" s="875" t="s">
        <v>2893</v>
      </c>
      <c r="H60" s="876"/>
      <c r="I60" s="876"/>
      <c r="J60" s="876"/>
      <c r="K60" s="877"/>
    </row>
    <row r="61" spans="2:11" ht="12.95" customHeight="1">
      <c r="B61" s="878" t="s">
        <v>2894</v>
      </c>
      <c r="C61" s="871" t="s">
        <v>2895</v>
      </c>
      <c r="D61" s="881" t="s">
        <v>2896</v>
      </c>
      <c r="E61" s="873"/>
      <c r="F61" s="874"/>
      <c r="G61" s="875" t="s">
        <v>2897</v>
      </c>
      <c r="H61" s="877"/>
      <c r="I61" s="875" t="s">
        <v>2898</v>
      </c>
      <c r="J61" s="877"/>
      <c r="K61" s="670" t="s">
        <v>2899</v>
      </c>
    </row>
    <row r="62" spans="2:11" ht="12.95" customHeight="1">
      <c r="B62" s="879"/>
      <c r="C62" s="880"/>
      <c r="D62" s="882"/>
      <c r="E62" s="873"/>
      <c r="F62" s="874"/>
      <c r="G62" s="671" t="s">
        <v>2900</v>
      </c>
      <c r="H62" s="672" t="s">
        <v>2879</v>
      </c>
      <c r="I62" s="673" t="s">
        <v>2900</v>
      </c>
      <c r="J62" s="672" t="s">
        <v>2879</v>
      </c>
      <c r="K62" s="674"/>
    </row>
    <row r="63" spans="2:11" ht="76.5">
      <c r="B63" s="883"/>
      <c r="C63" s="869" t="s">
        <v>2954</v>
      </c>
      <c r="D63" s="708" t="s">
        <v>2955</v>
      </c>
      <c r="E63" s="709"/>
      <c r="F63" s="710"/>
      <c r="G63" s="711"/>
      <c r="H63" s="712"/>
      <c r="I63" s="711"/>
      <c r="J63" s="712"/>
      <c r="K63" s="713"/>
    </row>
    <row r="64" spans="2:11" ht="12">
      <c r="B64" s="884"/>
      <c r="C64" s="885"/>
      <c r="D64" s="714"/>
      <c r="E64" s="715">
        <v>1</v>
      </c>
      <c r="F64" s="716" t="s">
        <v>2482</v>
      </c>
      <c r="G64" s="717"/>
      <c r="H64" s="718" t="str">
        <f>IF(G64&gt;0,E64*G64,"")</f>
        <v/>
      </c>
      <c r="I64" s="717"/>
      <c r="J64" s="718" t="str">
        <f>IF(G64&gt;0,E64*I64,"")</f>
        <v/>
      </c>
      <c r="K64" s="719" t="str">
        <f>IF(G64&gt;0,H64+J64,"")</f>
        <v/>
      </c>
    </row>
    <row r="65" spans="2:11" ht="38.25">
      <c r="B65" s="883"/>
      <c r="C65" s="869" t="s">
        <v>2956</v>
      </c>
      <c r="D65" s="708" t="s">
        <v>2957</v>
      </c>
      <c r="E65" s="709"/>
      <c r="F65" s="710"/>
      <c r="G65" s="711"/>
      <c r="H65" s="712"/>
      <c r="I65" s="711"/>
      <c r="J65" s="712"/>
      <c r="K65" s="713"/>
    </row>
    <row r="66" spans="2:11" ht="25.5">
      <c r="B66" s="886"/>
      <c r="C66" s="885"/>
      <c r="D66" s="720" t="s">
        <v>2958</v>
      </c>
      <c r="E66" s="721">
        <v>4</v>
      </c>
      <c r="F66" s="722" t="s">
        <v>683</v>
      </c>
      <c r="G66" s="723"/>
      <c r="H66" s="724" t="str">
        <f>IF(G66&gt;0,E66*G66,"")</f>
        <v/>
      </c>
      <c r="I66" s="723"/>
      <c r="J66" s="724" t="str">
        <f>IF(G66&gt;0,E66*I66,"")</f>
        <v/>
      </c>
      <c r="K66" s="725" t="str">
        <f>IF(G66&gt;0,H66+J66,"")</f>
        <v/>
      </c>
    </row>
    <row r="67" spans="2:11" ht="38.25">
      <c r="B67" s="883"/>
      <c r="C67" s="869" t="s">
        <v>2959</v>
      </c>
      <c r="D67" s="708" t="s">
        <v>2960</v>
      </c>
      <c r="E67" s="709"/>
      <c r="F67" s="710"/>
      <c r="G67" s="711"/>
      <c r="H67" s="712"/>
      <c r="I67" s="711"/>
      <c r="J67" s="712"/>
      <c r="K67" s="713"/>
    </row>
    <row r="68" spans="2:11" ht="25.5">
      <c r="B68" s="886"/>
      <c r="C68" s="885"/>
      <c r="D68" s="720" t="s">
        <v>2958</v>
      </c>
      <c r="E68" s="721">
        <v>1</v>
      </c>
      <c r="F68" s="722" t="s">
        <v>683</v>
      </c>
      <c r="G68" s="723"/>
      <c r="H68" s="724" t="str">
        <f>IF(G68&gt;0,E68*G68,"")</f>
        <v/>
      </c>
      <c r="I68" s="723"/>
      <c r="J68" s="724" t="str">
        <f>IF(G68&gt;0,E68*I68,"")</f>
        <v/>
      </c>
      <c r="K68" s="725" t="str">
        <f>IF(G68&gt;0,H68+J68,"")</f>
        <v/>
      </c>
    </row>
    <row r="69" spans="2:11" ht="78.75" customHeight="1">
      <c r="B69" s="726"/>
      <c r="C69" s="869" t="s">
        <v>2961</v>
      </c>
      <c r="D69" s="708" t="s">
        <v>2962</v>
      </c>
      <c r="E69" s="709"/>
      <c r="F69" s="710"/>
      <c r="G69" s="711"/>
      <c r="H69" s="712"/>
      <c r="I69" s="711"/>
      <c r="J69" s="712"/>
      <c r="K69" s="713"/>
    </row>
    <row r="70" spans="2:11" ht="12">
      <c r="B70" s="727"/>
      <c r="C70" s="870"/>
      <c r="D70" s="720"/>
      <c r="E70" s="721">
        <v>2</v>
      </c>
      <c r="F70" s="722" t="s">
        <v>683</v>
      </c>
      <c r="G70" s="723"/>
      <c r="H70" s="724" t="str">
        <f aca="true" t="shared" si="6" ref="H70:H78">IF(G70&gt;0,E70*G70,"")</f>
        <v/>
      </c>
      <c r="I70" s="723"/>
      <c r="J70" s="724" t="str">
        <f aca="true" t="shared" si="7" ref="J70:J78">IF(G70&gt;0,E70*I70,"")</f>
        <v/>
      </c>
      <c r="K70" s="725" t="str">
        <f>IF(G70&gt;0,H70+J70,"")</f>
        <v/>
      </c>
    </row>
    <row r="71" spans="2:11" ht="38.25">
      <c r="B71" s="728"/>
      <c r="C71" s="676" t="s">
        <v>2963</v>
      </c>
      <c r="D71" s="729" t="s">
        <v>2964</v>
      </c>
      <c r="E71" s="678">
        <v>65</v>
      </c>
      <c r="F71" s="679" t="s">
        <v>2926</v>
      </c>
      <c r="G71" s="680"/>
      <c r="H71" s="681" t="str">
        <f t="shared" si="6"/>
        <v/>
      </c>
      <c r="I71" s="680"/>
      <c r="J71" s="681" t="str">
        <f t="shared" si="7"/>
        <v/>
      </c>
      <c r="K71" s="681" t="str">
        <f>IF(G71&gt;0,H71+J71,"")</f>
        <v/>
      </c>
    </row>
    <row r="72" spans="2:11" ht="12">
      <c r="B72" s="728"/>
      <c r="C72" s="676" t="s">
        <v>2965</v>
      </c>
      <c r="D72" s="729" t="s">
        <v>2966</v>
      </c>
      <c r="E72" s="678">
        <f>SUM(E66:E70)-1</f>
        <v>6</v>
      </c>
      <c r="F72" s="679" t="s">
        <v>683</v>
      </c>
      <c r="G72" s="680"/>
      <c r="H72" s="681" t="str">
        <f t="shared" si="6"/>
        <v/>
      </c>
      <c r="I72" s="680"/>
      <c r="J72" s="681" t="str">
        <f t="shared" si="7"/>
        <v/>
      </c>
      <c r="K72" s="681" t="str">
        <f>IF(G72&gt;0,H72+J72,"")</f>
        <v/>
      </c>
    </row>
    <row r="73" spans="2:11" ht="12">
      <c r="B73" s="728"/>
      <c r="C73" s="676" t="s">
        <v>2967</v>
      </c>
      <c r="D73" s="729" t="s">
        <v>2968</v>
      </c>
      <c r="E73" s="678">
        <v>1</v>
      </c>
      <c r="F73" s="679" t="s">
        <v>683</v>
      </c>
      <c r="G73" s="680"/>
      <c r="H73" s="681" t="str">
        <f t="shared" si="6"/>
        <v/>
      </c>
      <c r="I73" s="680"/>
      <c r="J73" s="681" t="str">
        <f t="shared" si="7"/>
        <v/>
      </c>
      <c r="K73" s="681" t="str">
        <f>IF(G73&gt;0,H73+J73,"")</f>
        <v/>
      </c>
    </row>
    <row r="74" spans="2:11" ht="25.5">
      <c r="B74" s="730"/>
      <c r="C74" s="676" t="s">
        <v>2969</v>
      </c>
      <c r="D74" s="731" t="s">
        <v>2970</v>
      </c>
      <c r="E74" s="732">
        <v>1</v>
      </c>
      <c r="F74" s="733" t="s">
        <v>683</v>
      </c>
      <c r="G74" s="680"/>
      <c r="H74" s="681" t="str">
        <f t="shared" si="6"/>
        <v/>
      </c>
      <c r="I74" s="680"/>
      <c r="J74" s="681" t="str">
        <f t="shared" si="7"/>
        <v/>
      </c>
      <c r="K74" s="734" t="str">
        <f>IF(E74&gt;0,J74,"")</f>
        <v/>
      </c>
    </row>
    <row r="75" spans="2:11" s="682" customFormat="1" ht="12.95" customHeight="1">
      <c r="B75" s="675"/>
      <c r="C75" s="676" t="s">
        <v>2971</v>
      </c>
      <c r="D75" s="677" t="s">
        <v>2972</v>
      </c>
      <c r="E75" s="678">
        <v>10</v>
      </c>
      <c r="F75" s="679" t="s">
        <v>155</v>
      </c>
      <c r="G75" s="680"/>
      <c r="H75" s="681" t="str">
        <f t="shared" si="6"/>
        <v/>
      </c>
      <c r="I75" s="680"/>
      <c r="J75" s="681" t="str">
        <f t="shared" si="7"/>
        <v/>
      </c>
      <c r="K75" s="681" t="str">
        <f>IF(G75&gt;0,H75+J75,"")</f>
        <v/>
      </c>
    </row>
    <row r="76" spans="2:11" s="682" customFormat="1" ht="12.95" customHeight="1">
      <c r="B76" s="675"/>
      <c r="C76" s="676" t="s">
        <v>2973</v>
      </c>
      <c r="D76" s="677" t="s">
        <v>2974</v>
      </c>
      <c r="E76" s="678">
        <v>2</v>
      </c>
      <c r="F76" s="679" t="s">
        <v>2482</v>
      </c>
      <c r="G76" s="680"/>
      <c r="H76" s="681" t="str">
        <f t="shared" si="6"/>
        <v/>
      </c>
      <c r="I76" s="680"/>
      <c r="J76" s="681" t="str">
        <f t="shared" si="7"/>
        <v/>
      </c>
      <c r="K76" s="681" t="str">
        <f>IF(G76&gt;0,H76+J76,"")</f>
        <v/>
      </c>
    </row>
    <row r="77" spans="2:11" s="682" customFormat="1" ht="12.95" customHeight="1">
      <c r="B77" s="675"/>
      <c r="C77" s="676" t="s">
        <v>2975</v>
      </c>
      <c r="D77" s="677" t="s">
        <v>2976</v>
      </c>
      <c r="E77" s="678">
        <v>8</v>
      </c>
      <c r="F77" s="679" t="s">
        <v>155</v>
      </c>
      <c r="G77" s="680"/>
      <c r="H77" s="681" t="str">
        <f t="shared" si="6"/>
        <v/>
      </c>
      <c r="I77" s="680"/>
      <c r="J77" s="681" t="str">
        <f t="shared" si="7"/>
        <v/>
      </c>
      <c r="K77" s="681" t="str">
        <f>IF(G77&gt;0,H77+J77,"")</f>
        <v/>
      </c>
    </row>
    <row r="78" spans="2:11" s="682" customFormat="1" ht="12.95" customHeight="1">
      <c r="B78" s="675"/>
      <c r="C78" s="676" t="s">
        <v>2977</v>
      </c>
      <c r="D78" s="677" t="s">
        <v>2978</v>
      </c>
      <c r="E78" s="678">
        <v>6</v>
      </c>
      <c r="F78" s="679" t="s">
        <v>155</v>
      </c>
      <c r="G78" s="680"/>
      <c r="H78" s="681" t="str">
        <f t="shared" si="6"/>
        <v/>
      </c>
      <c r="I78" s="680"/>
      <c r="J78" s="681" t="str">
        <f t="shared" si="7"/>
        <v/>
      </c>
      <c r="K78" s="681" t="str">
        <f>IF(G78&gt;0,H78+J78,"")</f>
        <v/>
      </c>
    </row>
    <row r="79" spans="2:11" ht="5.1" customHeight="1">
      <c r="B79" s="691"/>
      <c r="C79" s="664"/>
      <c r="D79" s="664"/>
      <c r="E79" s="643"/>
      <c r="F79" s="692"/>
      <c r="G79" s="693"/>
      <c r="H79" s="694"/>
      <c r="I79" s="664"/>
      <c r="J79" s="694"/>
      <c r="K79" s="695"/>
    </row>
    <row r="80" spans="2:11" ht="12.95" customHeight="1">
      <c r="B80" s="691"/>
      <c r="C80" s="696" t="s">
        <v>2933</v>
      </c>
      <c r="D80" s="643" t="s">
        <v>2934</v>
      </c>
      <c r="E80" s="867"/>
      <c r="F80" s="868"/>
      <c r="G80" s="697" t="s">
        <v>2935</v>
      </c>
      <c r="H80" s="698" t="str">
        <f>IF(SUM(H62:H79)&gt;0,SUM(H62:H79),"")</f>
        <v/>
      </c>
      <c r="I80" s="699" t="s">
        <v>2936</v>
      </c>
      <c r="J80" s="698" t="str">
        <f>IF(SUM(J62:J79)&gt;0,SUM(J62:J79),"")</f>
        <v/>
      </c>
      <c r="K80" s="700" t="str">
        <f>IF(SUM(K62:K79)&gt;0,SUM(K62:K79),"")</f>
        <v/>
      </c>
    </row>
    <row r="81" spans="2:11" ht="5.1" customHeight="1">
      <c r="B81" s="701"/>
      <c r="C81" s="702"/>
      <c r="D81" s="702"/>
      <c r="E81" s="703"/>
      <c r="F81" s="704"/>
      <c r="G81" s="705"/>
      <c r="H81" s="651"/>
      <c r="I81" s="651"/>
      <c r="J81" s="651"/>
      <c r="K81" s="706"/>
    </row>
    <row r="82" spans="2:11" ht="12.95" customHeight="1">
      <c r="B82" s="640"/>
      <c r="C82" s="640"/>
      <c r="D82" s="640"/>
      <c r="E82" s="660"/>
      <c r="F82" s="707"/>
      <c r="G82" s="640"/>
      <c r="H82" s="640"/>
      <c r="I82" s="640"/>
      <c r="J82" s="640"/>
      <c r="K82" s="640"/>
    </row>
    <row r="83" ht="12.95" customHeight="1"/>
    <row r="84" spans="2:4" s="738" customFormat="1" ht="12.95" customHeight="1">
      <c r="B84" s="735"/>
      <c r="C84" s="736" t="s">
        <v>2890</v>
      </c>
      <c r="D84" s="737" t="s">
        <v>2979</v>
      </c>
    </row>
    <row r="85" ht="12.95" customHeight="1"/>
    <row r="86" spans="2:11" ht="12.95" customHeight="1">
      <c r="B86" s="654"/>
      <c r="C86" s="643" t="s">
        <v>2890</v>
      </c>
      <c r="D86" s="664" t="s">
        <v>2980</v>
      </c>
      <c r="E86" s="871" t="s">
        <v>2892</v>
      </c>
      <c r="F86" s="872"/>
      <c r="G86" s="875" t="s">
        <v>2893</v>
      </c>
      <c r="H86" s="876"/>
      <c r="I86" s="876"/>
      <c r="J86" s="876"/>
      <c r="K86" s="877"/>
    </row>
    <row r="87" spans="2:11" ht="12.95" customHeight="1">
      <c r="B87" s="878" t="s">
        <v>2894</v>
      </c>
      <c r="C87" s="871" t="s">
        <v>2895</v>
      </c>
      <c r="D87" s="881" t="s">
        <v>2896</v>
      </c>
      <c r="E87" s="873"/>
      <c r="F87" s="874"/>
      <c r="G87" s="875" t="s">
        <v>2897</v>
      </c>
      <c r="H87" s="877"/>
      <c r="I87" s="875" t="s">
        <v>2898</v>
      </c>
      <c r="J87" s="877"/>
      <c r="K87" s="670" t="s">
        <v>2899</v>
      </c>
    </row>
    <row r="88" spans="2:11" ht="12.95" customHeight="1">
      <c r="B88" s="879"/>
      <c r="C88" s="880"/>
      <c r="D88" s="882"/>
      <c r="E88" s="873"/>
      <c r="F88" s="874"/>
      <c r="G88" s="671" t="s">
        <v>2900</v>
      </c>
      <c r="H88" s="672" t="s">
        <v>2879</v>
      </c>
      <c r="I88" s="673" t="s">
        <v>2900</v>
      </c>
      <c r="J88" s="672" t="s">
        <v>2879</v>
      </c>
      <c r="K88" s="674"/>
    </row>
    <row r="89" spans="2:11" ht="38.25">
      <c r="B89" s="728"/>
      <c r="C89" s="676" t="s">
        <v>2981</v>
      </c>
      <c r="D89" s="729" t="s">
        <v>2982</v>
      </c>
      <c r="E89" s="678">
        <v>1</v>
      </c>
      <c r="F89" s="679" t="s">
        <v>683</v>
      </c>
      <c r="G89" s="680"/>
      <c r="H89" s="681" t="str">
        <f>IF(G89&gt;0,E89*G89,"")</f>
        <v/>
      </c>
      <c r="I89" s="680"/>
      <c r="J89" s="681" t="str">
        <f>IF(G89&gt;0,E89*I89,"")</f>
        <v/>
      </c>
      <c r="K89" s="681" t="str">
        <f>IF(G89&gt;0,H89+J89,"")</f>
        <v/>
      </c>
    </row>
    <row r="90" spans="2:11" ht="38.25">
      <c r="B90" s="728"/>
      <c r="C90" s="676" t="s">
        <v>2983</v>
      </c>
      <c r="D90" s="729" t="s">
        <v>2984</v>
      </c>
      <c r="E90" s="678">
        <v>1</v>
      </c>
      <c r="F90" s="679" t="s">
        <v>683</v>
      </c>
      <c r="G90" s="680"/>
      <c r="H90" s="681" t="str">
        <f>IF(G90&gt;0,E90*G90,"")</f>
        <v/>
      </c>
      <c r="I90" s="680"/>
      <c r="J90" s="681" t="str">
        <f>IF(G90&gt;0,E90*I90,"")</f>
        <v/>
      </c>
      <c r="K90" s="681" t="str">
        <f>IF(G90&gt;0,H90+J90,"")</f>
        <v/>
      </c>
    </row>
    <row r="91" spans="2:11" ht="38.25">
      <c r="B91" s="728"/>
      <c r="C91" s="676" t="s">
        <v>2985</v>
      </c>
      <c r="D91" s="729" t="s">
        <v>2964</v>
      </c>
      <c r="E91" s="678">
        <v>15</v>
      </c>
      <c r="F91" s="679" t="s">
        <v>2926</v>
      </c>
      <c r="G91" s="680"/>
      <c r="H91" s="681" t="str">
        <f>IF(G91&gt;0,E91*G91,"")</f>
        <v/>
      </c>
      <c r="I91" s="680"/>
      <c r="J91" s="681" t="str">
        <f>IF(G91&gt;0,E91*I91,"")</f>
        <v/>
      </c>
      <c r="K91" s="681" t="str">
        <f>IF(G91&gt;0,H91+J91,"")</f>
        <v/>
      </c>
    </row>
    <row r="92" spans="2:11" ht="12">
      <c r="B92" s="728"/>
      <c r="C92" s="676" t="s">
        <v>2986</v>
      </c>
      <c r="D92" s="729" t="s">
        <v>2968</v>
      </c>
      <c r="E92" s="678">
        <v>1</v>
      </c>
      <c r="F92" s="679" t="s">
        <v>683</v>
      </c>
      <c r="G92" s="680"/>
      <c r="H92" s="681" t="str">
        <f>IF(G92&gt;0,E92*G92,"")</f>
        <v/>
      </c>
      <c r="I92" s="680"/>
      <c r="J92" s="681" t="str">
        <f>IF(G92&gt;0,E92*I92,"")</f>
        <v/>
      </c>
      <c r="K92" s="681" t="str">
        <f>IF(G92&gt;0,H92+J92,"")</f>
        <v/>
      </c>
    </row>
    <row r="93" spans="2:11" ht="5.1" customHeight="1">
      <c r="B93" s="691"/>
      <c r="C93" s="664"/>
      <c r="D93" s="664"/>
      <c r="E93" s="643"/>
      <c r="F93" s="692"/>
      <c r="G93" s="693"/>
      <c r="H93" s="694"/>
      <c r="I93" s="664"/>
      <c r="J93" s="694"/>
      <c r="K93" s="695"/>
    </row>
    <row r="94" spans="2:11" ht="12.95" customHeight="1">
      <c r="B94" s="691"/>
      <c r="C94" s="696" t="s">
        <v>2933</v>
      </c>
      <c r="D94" s="643" t="s">
        <v>2934</v>
      </c>
      <c r="E94" s="867"/>
      <c r="F94" s="868"/>
      <c r="G94" s="697" t="s">
        <v>2935</v>
      </c>
      <c r="H94" s="698" t="str">
        <f>IF(SUM(H88:H93)&gt;0,SUM(H88:H93),"")</f>
        <v/>
      </c>
      <c r="I94" s="699" t="s">
        <v>2936</v>
      </c>
      <c r="J94" s="698" t="str">
        <f>IF(SUM(J88:J93)&gt;0,SUM(J88:J93),"")</f>
        <v/>
      </c>
      <c r="K94" s="700" t="str">
        <f>IF(SUM(K88:K93)&gt;0,SUM(K88:K93),"")</f>
        <v/>
      </c>
    </row>
    <row r="95" spans="2:11" ht="5.1" customHeight="1">
      <c r="B95" s="701"/>
      <c r="C95" s="702"/>
      <c r="D95" s="702"/>
      <c r="E95" s="703"/>
      <c r="F95" s="704"/>
      <c r="G95" s="705"/>
      <c r="H95" s="651"/>
      <c r="I95" s="651"/>
      <c r="J95" s="651"/>
      <c r="K95" s="706"/>
    </row>
    <row r="96" spans="2:11" ht="12.95" customHeight="1">
      <c r="B96" s="640"/>
      <c r="C96" s="640"/>
      <c r="D96" s="640"/>
      <c r="E96" s="660"/>
      <c r="F96" s="707"/>
      <c r="G96" s="640"/>
      <c r="H96" s="640"/>
      <c r="I96" s="640"/>
      <c r="J96" s="640"/>
      <c r="K96" s="640"/>
    </row>
  </sheetData>
  <sheetProtection algorithmName="SHA-512" hashValue="OPYcwF5Gos0dapfJ9gYv+stSQBixXN4BH2Fbmvr3mibz2MqXDk2Nk2FVYIH0ow5BEO2sELmUMbf8ia4EA7Xz8A==" saltValue="gSkh4cYvBuRhBcNsUkEKMQ==" spinCount="100000" sheet="1"/>
  <protectedRanges>
    <protectedRange sqref="G89:G92 I89:I92" name="Oblast2"/>
    <protectedRange sqref="I63:I78 G63:G78 I46:I54 G46:G54 G22:G37 I22:I37" name="Oblast1"/>
  </protectedRanges>
  <mergeCells count="40">
    <mergeCell ref="C7:D7"/>
    <mergeCell ref="E19:F21"/>
    <mergeCell ref="G19:K19"/>
    <mergeCell ref="B20:B21"/>
    <mergeCell ref="C20:C21"/>
    <mergeCell ref="D20:D21"/>
    <mergeCell ref="G20:H20"/>
    <mergeCell ref="I20:J20"/>
    <mergeCell ref="E39:F39"/>
    <mergeCell ref="E43:F45"/>
    <mergeCell ref="G43:K43"/>
    <mergeCell ref="B44:B45"/>
    <mergeCell ref="C44:C45"/>
    <mergeCell ref="D44:D45"/>
    <mergeCell ref="G44:H44"/>
    <mergeCell ref="I44:J44"/>
    <mergeCell ref="E56:F56"/>
    <mergeCell ref="E60:F62"/>
    <mergeCell ref="G60:K60"/>
    <mergeCell ref="B61:B62"/>
    <mergeCell ref="C61:C62"/>
    <mergeCell ref="D61:D62"/>
    <mergeCell ref="G61:H61"/>
    <mergeCell ref="I61:J61"/>
    <mergeCell ref="B63:B64"/>
    <mergeCell ref="C63:C64"/>
    <mergeCell ref="B65:B66"/>
    <mergeCell ref="C65:C66"/>
    <mergeCell ref="B67:B68"/>
    <mergeCell ref="C67:C68"/>
    <mergeCell ref="B87:B88"/>
    <mergeCell ref="C87:C88"/>
    <mergeCell ref="D87:D88"/>
    <mergeCell ref="G87:H87"/>
    <mergeCell ref="I87:J87"/>
    <mergeCell ref="E94:F94"/>
    <mergeCell ref="C69:C70"/>
    <mergeCell ref="E80:F80"/>
    <mergeCell ref="E86:F88"/>
    <mergeCell ref="G86:K86"/>
  </mergeCells>
  <printOptions/>
  <pageMargins left="0.1968503937007874" right="0" top="0.3937007874015748" bottom="0.5905511811023623" header="0.1968503937007874" footer="0.3937007874015748"/>
  <pageSetup fitToHeight="4" fitToWidth="1" horizontalDpi="300" verticalDpi="300" orientation="landscape" pageOrder="overThenDown" paperSize="9" scale="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990"/>
  <sheetViews>
    <sheetView showGridLines="0" workbookViewId="0" topLeftCell="A786">
      <selection activeCell="I799" sqref="I79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39"/>
      <c r="M2" s="739"/>
      <c r="N2" s="739"/>
      <c r="O2" s="739"/>
      <c r="P2" s="739"/>
      <c r="Q2" s="739"/>
      <c r="R2" s="739"/>
      <c r="S2" s="739"/>
      <c r="T2" s="739"/>
      <c r="U2" s="739"/>
      <c r="V2" s="739"/>
      <c r="AT2" s="16" t="s">
        <v>84</v>
      </c>
    </row>
    <row r="3" spans="2:46" ht="6.95" customHeight="1">
      <c r="B3" s="17"/>
      <c r="C3" s="18"/>
      <c r="D3" s="18"/>
      <c r="E3" s="18"/>
      <c r="F3" s="18"/>
      <c r="G3" s="18"/>
      <c r="H3" s="18"/>
      <c r="I3" s="18"/>
      <c r="J3" s="18"/>
      <c r="K3" s="18"/>
      <c r="L3" s="19"/>
      <c r="AT3" s="16" t="s">
        <v>85</v>
      </c>
    </row>
    <row r="4" spans="2:46" ht="24.95" customHeight="1">
      <c r="B4" s="19"/>
      <c r="D4" s="20" t="s">
        <v>95</v>
      </c>
      <c r="L4" s="19"/>
      <c r="M4" s="85" t="s">
        <v>10</v>
      </c>
      <c r="AT4" s="16" t="s">
        <v>4</v>
      </c>
    </row>
    <row r="5" spans="2:12" ht="6.95" customHeight="1">
      <c r="B5" s="19"/>
      <c r="L5" s="19"/>
    </row>
    <row r="6" spans="2:12" ht="12" customHeight="1">
      <c r="B6" s="19"/>
      <c r="D6" s="26" t="s">
        <v>16</v>
      </c>
      <c r="L6" s="19"/>
    </row>
    <row r="7" spans="2:12" ht="16.5" customHeight="1">
      <c r="B7" s="19"/>
      <c r="E7" s="778" t="str">
        <f>'Rekapitulace stavby'!K6</f>
        <v>Vstupní budova Muzea lidových staveb v Kouřimi</v>
      </c>
      <c r="F7" s="779"/>
      <c r="G7" s="779"/>
      <c r="H7" s="779"/>
      <c r="L7" s="19"/>
    </row>
    <row r="8" spans="2:12" s="1" customFormat="1" ht="12" customHeight="1">
      <c r="B8" s="31"/>
      <c r="D8" s="26" t="s">
        <v>96</v>
      </c>
      <c r="L8" s="31"/>
    </row>
    <row r="9" spans="2:12" s="1" customFormat="1" ht="16.5" customHeight="1">
      <c r="B9" s="31"/>
      <c r="E9" s="760" t="s">
        <v>97</v>
      </c>
      <c r="F9" s="777"/>
      <c r="G9" s="777"/>
      <c r="H9" s="777"/>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4. 1. 2024</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0" t="str">
        <f>'Rekapitulace stavby'!E14</f>
        <v>Vyplň údaj</v>
      </c>
      <c r="F18" s="750"/>
      <c r="G18" s="750"/>
      <c r="H18" s="75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
        <v>1</v>
      </c>
      <c r="L23" s="31"/>
    </row>
    <row r="24" spans="2:12" s="1" customFormat="1" ht="18" customHeight="1">
      <c r="B24" s="31"/>
      <c r="E24" s="24" t="s">
        <v>98</v>
      </c>
      <c r="I24" s="26" t="s">
        <v>27</v>
      </c>
      <c r="J24" s="24" t="s">
        <v>1</v>
      </c>
      <c r="L24" s="31"/>
    </row>
    <row r="25" spans="2:12" s="1" customFormat="1" ht="6.95" customHeight="1">
      <c r="B25" s="31"/>
      <c r="L25" s="31"/>
    </row>
    <row r="26" spans="2:12" s="1" customFormat="1" ht="12" customHeight="1">
      <c r="B26" s="31"/>
      <c r="D26" s="26" t="s">
        <v>35</v>
      </c>
      <c r="L26" s="31"/>
    </row>
    <row r="27" spans="2:12" s="7" customFormat="1" ht="16.5" customHeight="1">
      <c r="B27" s="86"/>
      <c r="E27" s="754" t="s">
        <v>1</v>
      </c>
      <c r="F27" s="754"/>
      <c r="G27" s="754"/>
      <c r="H27" s="754"/>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36</v>
      </c>
      <c r="J30" s="63">
        <f>ROUND(J147,2)</f>
        <v>0</v>
      </c>
      <c r="L30" s="31"/>
    </row>
    <row r="31" spans="2:12" s="1" customFormat="1" ht="6.95" customHeight="1">
      <c r="B31" s="31"/>
      <c r="D31" s="51"/>
      <c r="E31" s="51"/>
      <c r="F31" s="51"/>
      <c r="G31" s="51"/>
      <c r="H31" s="51"/>
      <c r="I31" s="51"/>
      <c r="J31" s="51"/>
      <c r="K31" s="51"/>
      <c r="L31" s="31"/>
    </row>
    <row r="32" spans="2:12" s="1" customFormat="1" ht="14.45" customHeight="1">
      <c r="B32" s="31"/>
      <c r="F32" s="88" t="s">
        <v>38</v>
      </c>
      <c r="I32" s="88" t="s">
        <v>37</v>
      </c>
      <c r="J32" s="88" t="s">
        <v>39</v>
      </c>
      <c r="L32" s="31"/>
    </row>
    <row r="33" spans="2:12" s="1" customFormat="1" ht="14.45" customHeight="1">
      <c r="B33" s="31"/>
      <c r="D33" s="89" t="s">
        <v>40</v>
      </c>
      <c r="E33" s="26" t="s">
        <v>41</v>
      </c>
      <c r="F33" s="90">
        <f>ROUND((SUM(BE147:BE989)),2)</f>
        <v>0</v>
      </c>
      <c r="I33" s="91">
        <v>0.21</v>
      </c>
      <c r="J33" s="90">
        <f>ROUND(((SUM(BE147:BE989))*I33),2)</f>
        <v>0</v>
      </c>
      <c r="L33" s="31"/>
    </row>
    <row r="34" spans="2:12" s="1" customFormat="1" ht="14.45" customHeight="1">
      <c r="B34" s="31"/>
      <c r="E34" s="26" t="s">
        <v>42</v>
      </c>
      <c r="F34" s="90">
        <f>ROUND((SUM(BF147:BF989)),2)</f>
        <v>0</v>
      </c>
      <c r="I34" s="91">
        <v>0.15</v>
      </c>
      <c r="J34" s="90">
        <f>ROUND(((SUM(BF147:BF989))*I34),2)</f>
        <v>0</v>
      </c>
      <c r="L34" s="31"/>
    </row>
    <row r="35" spans="2:12" s="1" customFormat="1" ht="14.45" customHeight="1" hidden="1">
      <c r="B35" s="31"/>
      <c r="E35" s="26" t="s">
        <v>43</v>
      </c>
      <c r="F35" s="90">
        <f>ROUND((SUM(BG147:BG989)),2)</f>
        <v>0</v>
      </c>
      <c r="I35" s="91">
        <v>0.21</v>
      </c>
      <c r="J35" s="90">
        <f>0</f>
        <v>0</v>
      </c>
      <c r="L35" s="31"/>
    </row>
    <row r="36" spans="2:12" s="1" customFormat="1" ht="14.45" customHeight="1" hidden="1">
      <c r="B36" s="31"/>
      <c r="E36" s="26" t="s">
        <v>44</v>
      </c>
      <c r="F36" s="90">
        <f>ROUND((SUM(BH147:BH989)),2)</f>
        <v>0</v>
      </c>
      <c r="I36" s="91">
        <v>0.15</v>
      </c>
      <c r="J36" s="90">
        <f>0</f>
        <v>0</v>
      </c>
      <c r="L36" s="31"/>
    </row>
    <row r="37" spans="2:12" s="1" customFormat="1" ht="14.45" customHeight="1" hidden="1">
      <c r="B37" s="31"/>
      <c r="E37" s="26" t="s">
        <v>45</v>
      </c>
      <c r="F37" s="90">
        <f>ROUND((SUM(BI147:BI989)),2)</f>
        <v>0</v>
      </c>
      <c r="I37" s="91">
        <v>0</v>
      </c>
      <c r="J37" s="90">
        <f>0</f>
        <v>0</v>
      </c>
      <c r="L37" s="31"/>
    </row>
    <row r="38" spans="2:12" s="1" customFormat="1" ht="6.95"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2.75">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51</v>
      </c>
      <c r="E76" s="33"/>
      <c r="F76" s="98" t="s">
        <v>52</v>
      </c>
      <c r="G76" s="41" t="s">
        <v>51</v>
      </c>
      <c r="H76" s="33"/>
      <c r="I76" s="33"/>
      <c r="J76" s="99" t="s">
        <v>52</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99</v>
      </c>
      <c r="L82" s="31"/>
    </row>
    <row r="83" spans="2:12" s="1" customFormat="1" ht="6.95" customHeight="1">
      <c r="B83" s="31"/>
      <c r="L83" s="31"/>
    </row>
    <row r="84" spans="2:12" s="1" customFormat="1" ht="12" customHeight="1">
      <c r="B84" s="31"/>
      <c r="C84" s="26" t="s">
        <v>16</v>
      </c>
      <c r="L84" s="31"/>
    </row>
    <row r="85" spans="2:12" s="1" customFormat="1" ht="16.5" customHeight="1">
      <c r="B85" s="31"/>
      <c r="E85" s="778" t="str">
        <f>E7</f>
        <v>Vstupní budova Muzea lidových staveb v Kouřimi</v>
      </c>
      <c r="F85" s="779"/>
      <c r="G85" s="779"/>
      <c r="H85" s="779"/>
      <c r="L85" s="31"/>
    </row>
    <row r="86" spans="2:12" s="1" customFormat="1" ht="12" customHeight="1">
      <c r="B86" s="31"/>
      <c r="C86" s="26" t="s">
        <v>96</v>
      </c>
      <c r="L86" s="31"/>
    </row>
    <row r="87" spans="2:12" s="1" customFormat="1" ht="16.5" customHeight="1">
      <c r="B87" s="31"/>
      <c r="E87" s="760" t="str">
        <f>E9</f>
        <v>01 - Vstupní budova Muzea lidových staveb v Kouřimi</v>
      </c>
      <c r="F87" s="777"/>
      <c r="G87" s="777"/>
      <c r="H87" s="777"/>
      <c r="L87" s="31"/>
    </row>
    <row r="88" spans="2:12" s="1" customFormat="1" ht="6.95" customHeight="1">
      <c r="B88" s="31"/>
      <c r="L88" s="31"/>
    </row>
    <row r="89" spans="2:12" s="1" customFormat="1" ht="12" customHeight="1">
      <c r="B89" s="31"/>
      <c r="C89" s="26" t="s">
        <v>20</v>
      </c>
      <c r="F89" s="24" t="str">
        <f>F12</f>
        <v>Kouřim</v>
      </c>
      <c r="I89" s="26" t="s">
        <v>22</v>
      </c>
      <c r="J89" s="50" t="str">
        <f>IF(J12="","",J12)</f>
        <v>4. 1. 2024</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Ing.P.Čoudek</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7" customHeight="1">
      <c r="B96" s="31"/>
      <c r="C96" s="102" t="s">
        <v>102</v>
      </c>
      <c r="J96" s="63">
        <f>J147</f>
        <v>0</v>
      </c>
      <c r="L96" s="31"/>
      <c r="AU96" s="16" t="s">
        <v>103</v>
      </c>
    </row>
    <row r="97" spans="2:12" s="8" customFormat="1" ht="24.95" customHeight="1">
      <c r="B97" s="103"/>
      <c r="D97" s="104" t="s">
        <v>104</v>
      </c>
      <c r="E97" s="105"/>
      <c r="F97" s="105"/>
      <c r="G97" s="105"/>
      <c r="H97" s="105"/>
      <c r="I97" s="105"/>
      <c r="J97" s="106">
        <f>J148</f>
        <v>0</v>
      </c>
      <c r="L97" s="103"/>
    </row>
    <row r="98" spans="2:12" s="9" customFormat="1" ht="19.9" customHeight="1">
      <c r="B98" s="107"/>
      <c r="D98" s="108" t="s">
        <v>105</v>
      </c>
      <c r="E98" s="109"/>
      <c r="F98" s="109"/>
      <c r="G98" s="109"/>
      <c r="H98" s="109"/>
      <c r="I98" s="109"/>
      <c r="J98" s="110">
        <f>J149</f>
        <v>0</v>
      </c>
      <c r="L98" s="107"/>
    </row>
    <row r="99" spans="2:12" s="9" customFormat="1" ht="19.9" customHeight="1">
      <c r="B99" s="107"/>
      <c r="D99" s="108" t="s">
        <v>106</v>
      </c>
      <c r="E99" s="109"/>
      <c r="F99" s="109"/>
      <c r="G99" s="109"/>
      <c r="H99" s="109"/>
      <c r="I99" s="109"/>
      <c r="J99" s="110">
        <f>J191</f>
        <v>0</v>
      </c>
      <c r="L99" s="107"/>
    </row>
    <row r="100" spans="2:12" s="9" customFormat="1" ht="19.9" customHeight="1">
      <c r="B100" s="107"/>
      <c r="D100" s="108" t="s">
        <v>107</v>
      </c>
      <c r="E100" s="109"/>
      <c r="F100" s="109"/>
      <c r="G100" s="109"/>
      <c r="H100" s="109"/>
      <c r="I100" s="109"/>
      <c r="J100" s="110">
        <f>J226</f>
        <v>0</v>
      </c>
      <c r="L100" s="107"/>
    </row>
    <row r="101" spans="2:12" s="9" customFormat="1" ht="19.9" customHeight="1">
      <c r="B101" s="107"/>
      <c r="D101" s="108" t="s">
        <v>108</v>
      </c>
      <c r="E101" s="109"/>
      <c r="F101" s="109"/>
      <c r="G101" s="109"/>
      <c r="H101" s="109"/>
      <c r="I101" s="109"/>
      <c r="J101" s="110">
        <f>J304</f>
        <v>0</v>
      </c>
      <c r="L101" s="107"/>
    </row>
    <row r="102" spans="2:12" s="9" customFormat="1" ht="19.9" customHeight="1">
      <c r="B102" s="107"/>
      <c r="D102" s="108" t="s">
        <v>109</v>
      </c>
      <c r="E102" s="109"/>
      <c r="F102" s="109"/>
      <c r="G102" s="109"/>
      <c r="H102" s="109"/>
      <c r="I102" s="109"/>
      <c r="J102" s="110">
        <f>J312</f>
        <v>0</v>
      </c>
      <c r="L102" s="107"/>
    </row>
    <row r="103" spans="2:12" s="9" customFormat="1" ht="19.9" customHeight="1">
      <c r="B103" s="107"/>
      <c r="D103" s="108" t="s">
        <v>110</v>
      </c>
      <c r="E103" s="109"/>
      <c r="F103" s="109"/>
      <c r="G103" s="109"/>
      <c r="H103" s="109"/>
      <c r="I103" s="109"/>
      <c r="J103" s="110">
        <f>J324</f>
        <v>0</v>
      </c>
      <c r="L103" s="107"/>
    </row>
    <row r="104" spans="2:12" s="9" customFormat="1" ht="19.9" customHeight="1">
      <c r="B104" s="107"/>
      <c r="D104" s="108" t="s">
        <v>111</v>
      </c>
      <c r="E104" s="109"/>
      <c r="F104" s="109"/>
      <c r="G104" s="109"/>
      <c r="H104" s="109"/>
      <c r="I104" s="109"/>
      <c r="J104" s="110">
        <f>J403</f>
        <v>0</v>
      </c>
      <c r="L104" s="107"/>
    </row>
    <row r="105" spans="2:12" s="9" customFormat="1" ht="14.85" customHeight="1">
      <c r="B105" s="107"/>
      <c r="D105" s="108" t="s">
        <v>112</v>
      </c>
      <c r="E105" s="109"/>
      <c r="F105" s="109"/>
      <c r="G105" s="109"/>
      <c r="H105" s="109"/>
      <c r="I105" s="109"/>
      <c r="J105" s="110">
        <f>J436</f>
        <v>0</v>
      </c>
      <c r="L105" s="107"/>
    </row>
    <row r="106" spans="2:12" s="8" customFormat="1" ht="24.95" customHeight="1">
      <c r="B106" s="103"/>
      <c r="D106" s="104" t="s">
        <v>113</v>
      </c>
      <c r="E106" s="105"/>
      <c r="F106" s="105"/>
      <c r="G106" s="105"/>
      <c r="H106" s="105"/>
      <c r="I106" s="105"/>
      <c r="J106" s="106">
        <f>J438</f>
        <v>0</v>
      </c>
      <c r="L106" s="103"/>
    </row>
    <row r="107" spans="2:12" s="9" customFormat="1" ht="19.9" customHeight="1">
      <c r="B107" s="107"/>
      <c r="D107" s="108" t="s">
        <v>114</v>
      </c>
      <c r="E107" s="109"/>
      <c r="F107" s="109"/>
      <c r="G107" s="109"/>
      <c r="H107" s="109"/>
      <c r="I107" s="109"/>
      <c r="J107" s="110">
        <f>J439</f>
        <v>0</v>
      </c>
      <c r="L107" s="107"/>
    </row>
    <row r="108" spans="2:12" s="9" customFormat="1" ht="19.9" customHeight="1">
      <c r="B108" s="107"/>
      <c r="D108" s="108" t="s">
        <v>115</v>
      </c>
      <c r="E108" s="109"/>
      <c r="F108" s="109"/>
      <c r="G108" s="109"/>
      <c r="H108" s="109"/>
      <c r="I108" s="109"/>
      <c r="J108" s="110">
        <f>J498</f>
        <v>0</v>
      </c>
      <c r="L108" s="107"/>
    </row>
    <row r="109" spans="2:12" s="9" customFormat="1" ht="19.9" customHeight="1">
      <c r="B109" s="107"/>
      <c r="D109" s="108" t="s">
        <v>116</v>
      </c>
      <c r="E109" s="109"/>
      <c r="F109" s="109"/>
      <c r="G109" s="109"/>
      <c r="H109" s="109"/>
      <c r="I109" s="109"/>
      <c r="J109" s="110">
        <f>J506</f>
        <v>0</v>
      </c>
      <c r="L109" s="107"/>
    </row>
    <row r="110" spans="2:12" s="9" customFormat="1" ht="19.9" customHeight="1">
      <c r="B110" s="107"/>
      <c r="D110" s="108" t="s">
        <v>117</v>
      </c>
      <c r="E110" s="109"/>
      <c r="F110" s="109"/>
      <c r="G110" s="109"/>
      <c r="H110" s="109"/>
      <c r="I110" s="109"/>
      <c r="J110" s="110">
        <f>J576</f>
        <v>0</v>
      </c>
      <c r="L110" s="107"/>
    </row>
    <row r="111" spans="2:12" s="9" customFormat="1" ht="19.9" customHeight="1">
      <c r="B111" s="107"/>
      <c r="D111" s="108" t="s">
        <v>118</v>
      </c>
      <c r="E111" s="109"/>
      <c r="F111" s="109"/>
      <c r="G111" s="109"/>
      <c r="H111" s="109"/>
      <c r="I111" s="109"/>
      <c r="J111" s="110">
        <f>J585</f>
        <v>0</v>
      </c>
      <c r="L111" s="107"/>
    </row>
    <row r="112" spans="2:12" s="9" customFormat="1" ht="19.9" customHeight="1">
      <c r="B112" s="107"/>
      <c r="D112" s="108" t="s">
        <v>119</v>
      </c>
      <c r="E112" s="109"/>
      <c r="F112" s="109"/>
      <c r="G112" s="109"/>
      <c r="H112" s="109"/>
      <c r="I112" s="109"/>
      <c r="J112" s="110">
        <f>J594</f>
        <v>0</v>
      </c>
      <c r="L112" s="107"/>
    </row>
    <row r="113" spans="2:12" s="9" customFormat="1" ht="19.9" customHeight="1">
      <c r="B113" s="107"/>
      <c r="D113" s="108" t="s">
        <v>120</v>
      </c>
      <c r="E113" s="109"/>
      <c r="F113" s="109"/>
      <c r="G113" s="109"/>
      <c r="H113" s="109"/>
      <c r="I113" s="109"/>
      <c r="J113" s="110">
        <f>J598</f>
        <v>0</v>
      </c>
      <c r="L113" s="107"/>
    </row>
    <row r="114" spans="2:12" s="9" customFormat="1" ht="19.9" customHeight="1">
      <c r="B114" s="107"/>
      <c r="D114" s="108" t="s">
        <v>121</v>
      </c>
      <c r="E114" s="109"/>
      <c r="F114" s="109"/>
      <c r="G114" s="109"/>
      <c r="H114" s="109"/>
      <c r="I114" s="109"/>
      <c r="J114" s="110">
        <f>J684</f>
        <v>0</v>
      </c>
      <c r="L114" s="107"/>
    </row>
    <row r="115" spans="2:12" s="9" customFormat="1" ht="19.9" customHeight="1">
      <c r="B115" s="107"/>
      <c r="D115" s="108" t="s">
        <v>122</v>
      </c>
      <c r="E115" s="109"/>
      <c r="F115" s="109"/>
      <c r="G115" s="109"/>
      <c r="H115" s="109"/>
      <c r="I115" s="109"/>
      <c r="J115" s="110">
        <f>J747</f>
        <v>0</v>
      </c>
      <c r="L115" s="107"/>
    </row>
    <row r="116" spans="2:12" s="9" customFormat="1" ht="19.9" customHeight="1">
      <c r="B116" s="107"/>
      <c r="D116" s="108" t="s">
        <v>123</v>
      </c>
      <c r="E116" s="109"/>
      <c r="F116" s="109"/>
      <c r="G116" s="109"/>
      <c r="H116" s="109"/>
      <c r="I116" s="109"/>
      <c r="J116" s="110">
        <f>J757</f>
        <v>0</v>
      </c>
      <c r="L116" s="107"/>
    </row>
    <row r="117" spans="2:12" s="9" customFormat="1" ht="19.9" customHeight="1">
      <c r="B117" s="107"/>
      <c r="D117" s="108" t="s">
        <v>124</v>
      </c>
      <c r="E117" s="109"/>
      <c r="F117" s="109"/>
      <c r="G117" s="109"/>
      <c r="H117" s="109"/>
      <c r="I117" s="109"/>
      <c r="J117" s="110">
        <f>J769</f>
        <v>0</v>
      </c>
      <c r="L117" s="107"/>
    </row>
    <row r="118" spans="2:12" s="9" customFormat="1" ht="19.9" customHeight="1">
      <c r="B118" s="107"/>
      <c r="D118" s="108" t="s">
        <v>125</v>
      </c>
      <c r="E118" s="109"/>
      <c r="F118" s="109"/>
      <c r="G118" s="109"/>
      <c r="H118" s="109"/>
      <c r="I118" s="109"/>
      <c r="J118" s="110">
        <f>J805</f>
        <v>0</v>
      </c>
      <c r="L118" s="107"/>
    </row>
    <row r="119" spans="2:12" s="9" customFormat="1" ht="19.9" customHeight="1">
      <c r="B119" s="107"/>
      <c r="D119" s="108" t="s">
        <v>126</v>
      </c>
      <c r="E119" s="109"/>
      <c r="F119" s="109"/>
      <c r="G119" s="109"/>
      <c r="H119" s="109"/>
      <c r="I119" s="109"/>
      <c r="J119" s="110">
        <f>J818</f>
        <v>0</v>
      </c>
      <c r="L119" s="107"/>
    </row>
    <row r="120" spans="2:12" s="9" customFormat="1" ht="19.9" customHeight="1">
      <c r="B120" s="107"/>
      <c r="D120" s="108" t="s">
        <v>127</v>
      </c>
      <c r="E120" s="109"/>
      <c r="F120" s="109"/>
      <c r="G120" s="109"/>
      <c r="H120" s="109"/>
      <c r="I120" s="109"/>
      <c r="J120" s="110">
        <f>J852</f>
        <v>0</v>
      </c>
      <c r="L120" s="107"/>
    </row>
    <row r="121" spans="2:12" s="9" customFormat="1" ht="19.9" customHeight="1">
      <c r="B121" s="107"/>
      <c r="D121" s="108" t="s">
        <v>128</v>
      </c>
      <c r="E121" s="109"/>
      <c r="F121" s="109"/>
      <c r="G121" s="109"/>
      <c r="H121" s="109"/>
      <c r="I121" s="109"/>
      <c r="J121" s="110">
        <f>J858</f>
        <v>0</v>
      </c>
      <c r="L121" s="107"/>
    </row>
    <row r="122" spans="2:12" s="9" customFormat="1" ht="19.9" customHeight="1">
      <c r="B122" s="107"/>
      <c r="D122" s="108" t="s">
        <v>129</v>
      </c>
      <c r="E122" s="109"/>
      <c r="F122" s="109"/>
      <c r="G122" s="109"/>
      <c r="H122" s="109"/>
      <c r="I122" s="109"/>
      <c r="J122" s="110">
        <f>J866</f>
        <v>0</v>
      </c>
      <c r="L122" s="107"/>
    </row>
    <row r="123" spans="2:12" s="9" customFormat="1" ht="19.9" customHeight="1">
      <c r="B123" s="107"/>
      <c r="D123" s="108" t="s">
        <v>130</v>
      </c>
      <c r="E123" s="109"/>
      <c r="F123" s="109"/>
      <c r="G123" s="109"/>
      <c r="H123" s="109"/>
      <c r="I123" s="109"/>
      <c r="J123" s="110">
        <f>J931</f>
        <v>0</v>
      </c>
      <c r="L123" s="107"/>
    </row>
    <row r="124" spans="2:12" s="9" customFormat="1" ht="19.9" customHeight="1">
      <c r="B124" s="107"/>
      <c r="D124" s="108" t="s">
        <v>131</v>
      </c>
      <c r="E124" s="109"/>
      <c r="F124" s="109"/>
      <c r="G124" s="109"/>
      <c r="H124" s="109"/>
      <c r="I124" s="109"/>
      <c r="J124" s="110">
        <f>J933</f>
        <v>0</v>
      </c>
      <c r="L124" s="107"/>
    </row>
    <row r="125" spans="2:12" s="9" customFormat="1" ht="19.9" customHeight="1">
      <c r="B125" s="107"/>
      <c r="D125" s="108" t="s">
        <v>132</v>
      </c>
      <c r="E125" s="109"/>
      <c r="F125" s="109"/>
      <c r="G125" s="109"/>
      <c r="H125" s="109"/>
      <c r="I125" s="109"/>
      <c r="J125" s="110">
        <f>J949</f>
        <v>0</v>
      </c>
      <c r="L125" s="107"/>
    </row>
    <row r="126" spans="2:12" s="8" customFormat="1" ht="24.95" customHeight="1">
      <c r="B126" s="103"/>
      <c r="D126" s="104" t="s">
        <v>133</v>
      </c>
      <c r="E126" s="105"/>
      <c r="F126" s="105"/>
      <c r="G126" s="105"/>
      <c r="H126" s="105"/>
      <c r="I126" s="105"/>
      <c r="J126" s="106">
        <f>J958</f>
        <v>0</v>
      </c>
      <c r="L126" s="103"/>
    </row>
    <row r="127" spans="2:12" s="9" customFormat="1" ht="19.9" customHeight="1">
      <c r="B127" s="107"/>
      <c r="D127" s="108" t="s">
        <v>134</v>
      </c>
      <c r="E127" s="109"/>
      <c r="F127" s="109"/>
      <c r="G127" s="109"/>
      <c r="H127" s="109"/>
      <c r="I127" s="109"/>
      <c r="J127" s="110">
        <f>J959</f>
        <v>0</v>
      </c>
      <c r="L127" s="107"/>
    </row>
    <row r="128" spans="2:12" s="1" customFormat="1" ht="21.75" customHeight="1">
      <c r="B128" s="31"/>
      <c r="L128" s="31"/>
    </row>
    <row r="129" spans="2:12" s="1" customFormat="1" ht="6.95" customHeight="1">
      <c r="B129" s="42"/>
      <c r="C129" s="43"/>
      <c r="D129" s="43"/>
      <c r="E129" s="43"/>
      <c r="F129" s="43"/>
      <c r="G129" s="43"/>
      <c r="H129" s="43"/>
      <c r="I129" s="43"/>
      <c r="J129" s="43"/>
      <c r="K129" s="43"/>
      <c r="L129" s="31"/>
    </row>
    <row r="133" spans="2:12" s="1" customFormat="1" ht="6.95" customHeight="1">
      <c r="B133" s="44"/>
      <c r="C133" s="45"/>
      <c r="D133" s="45"/>
      <c r="E133" s="45"/>
      <c r="F133" s="45"/>
      <c r="G133" s="45"/>
      <c r="H133" s="45"/>
      <c r="I133" s="45"/>
      <c r="J133" s="45"/>
      <c r="K133" s="45"/>
      <c r="L133" s="31"/>
    </row>
    <row r="134" spans="2:12" s="1" customFormat="1" ht="24.95" customHeight="1">
      <c r="B134" s="31"/>
      <c r="C134" s="20" t="s">
        <v>135</v>
      </c>
      <c r="L134" s="31"/>
    </row>
    <row r="135" spans="2:12" s="1" customFormat="1" ht="6.95" customHeight="1">
      <c r="B135" s="31"/>
      <c r="L135" s="31"/>
    </row>
    <row r="136" spans="2:12" s="1" customFormat="1" ht="12" customHeight="1">
      <c r="B136" s="31"/>
      <c r="C136" s="26" t="s">
        <v>16</v>
      </c>
      <c r="L136" s="31"/>
    </row>
    <row r="137" spans="2:12" s="1" customFormat="1" ht="16.5" customHeight="1">
      <c r="B137" s="31"/>
      <c r="E137" s="778" t="str">
        <f>E7</f>
        <v>Vstupní budova Muzea lidových staveb v Kouřimi</v>
      </c>
      <c r="F137" s="779"/>
      <c r="G137" s="779"/>
      <c r="H137" s="779"/>
      <c r="L137" s="31"/>
    </row>
    <row r="138" spans="2:12" s="1" customFormat="1" ht="12" customHeight="1">
      <c r="B138" s="31"/>
      <c r="C138" s="26" t="s">
        <v>96</v>
      </c>
      <c r="L138" s="31"/>
    </row>
    <row r="139" spans="2:12" s="1" customFormat="1" ht="16.5" customHeight="1">
      <c r="B139" s="31"/>
      <c r="E139" s="760" t="str">
        <f>E9</f>
        <v>01 - Vstupní budova Muzea lidových staveb v Kouřimi</v>
      </c>
      <c r="F139" s="777"/>
      <c r="G139" s="777"/>
      <c r="H139" s="777"/>
      <c r="L139" s="31"/>
    </row>
    <row r="140" spans="2:12" s="1" customFormat="1" ht="6.95" customHeight="1">
      <c r="B140" s="31"/>
      <c r="L140" s="31"/>
    </row>
    <row r="141" spans="2:12" s="1" customFormat="1" ht="12" customHeight="1">
      <c r="B141" s="31"/>
      <c r="C141" s="26" t="s">
        <v>20</v>
      </c>
      <c r="F141" s="24" t="str">
        <f>F12</f>
        <v>Kouřim</v>
      </c>
      <c r="I141" s="26" t="s">
        <v>22</v>
      </c>
      <c r="J141" s="50" t="str">
        <f>IF(J12="","",J12)</f>
        <v>4. 1. 2024</v>
      </c>
      <c r="L141" s="31"/>
    </row>
    <row r="142" spans="2:12" s="1" customFormat="1" ht="6.95" customHeight="1">
      <c r="B142" s="31"/>
      <c r="L142" s="31"/>
    </row>
    <row r="143" spans="2:12" s="1" customFormat="1" ht="15.2" customHeight="1">
      <c r="B143" s="31"/>
      <c r="C143" s="26" t="s">
        <v>24</v>
      </c>
      <c r="F143" s="24" t="str">
        <f>E15</f>
        <v>Regionální muzeum v Kouřimi</v>
      </c>
      <c r="I143" s="26" t="s">
        <v>30</v>
      </c>
      <c r="J143" s="29" t="str">
        <f>E21</f>
        <v>IHARCH s.r.o.</v>
      </c>
      <c r="L143" s="31"/>
    </row>
    <row r="144" spans="2:12" s="1" customFormat="1" ht="15.2" customHeight="1">
      <c r="B144" s="31"/>
      <c r="C144" s="26" t="s">
        <v>28</v>
      </c>
      <c r="F144" s="24" t="str">
        <f>IF(E18="","",E18)</f>
        <v>Vyplň údaj</v>
      </c>
      <c r="I144" s="26" t="s">
        <v>33</v>
      </c>
      <c r="J144" s="29" t="str">
        <f>E24</f>
        <v>Ing.P.Čoudek</v>
      </c>
      <c r="L144" s="31"/>
    </row>
    <row r="145" spans="2:12" s="1" customFormat="1" ht="10.35" customHeight="1">
      <c r="B145" s="31"/>
      <c r="L145" s="31"/>
    </row>
    <row r="146" spans="2:20" s="10" customFormat="1" ht="29.25" customHeight="1">
      <c r="B146" s="111"/>
      <c r="C146" s="112" t="s">
        <v>136</v>
      </c>
      <c r="D146" s="113" t="s">
        <v>61</v>
      </c>
      <c r="E146" s="113" t="s">
        <v>57</v>
      </c>
      <c r="F146" s="113" t="s">
        <v>58</v>
      </c>
      <c r="G146" s="113" t="s">
        <v>137</v>
      </c>
      <c r="H146" s="113" t="s">
        <v>138</v>
      </c>
      <c r="I146" s="113" t="s">
        <v>139</v>
      </c>
      <c r="J146" s="114" t="s">
        <v>101</v>
      </c>
      <c r="K146" s="115" t="s">
        <v>140</v>
      </c>
      <c r="L146" s="111"/>
      <c r="M146" s="56" t="s">
        <v>1</v>
      </c>
      <c r="N146" s="57" t="s">
        <v>40</v>
      </c>
      <c r="O146" s="57" t="s">
        <v>141</v>
      </c>
      <c r="P146" s="57" t="s">
        <v>142</v>
      </c>
      <c r="Q146" s="57" t="s">
        <v>143</v>
      </c>
      <c r="R146" s="57" t="s">
        <v>144</v>
      </c>
      <c r="S146" s="57" t="s">
        <v>145</v>
      </c>
      <c r="T146" s="58" t="s">
        <v>146</v>
      </c>
    </row>
    <row r="147" spans="2:63" s="1" customFormat="1" ht="22.7" customHeight="1">
      <c r="B147" s="31"/>
      <c r="C147" s="61" t="s">
        <v>147</v>
      </c>
      <c r="J147" s="116">
        <f>BK147</f>
        <v>0</v>
      </c>
      <c r="L147" s="31"/>
      <c r="M147" s="59"/>
      <c r="N147" s="51"/>
      <c r="O147" s="51"/>
      <c r="P147" s="117">
        <f>P148+P438+P958</f>
        <v>0</v>
      </c>
      <c r="Q147" s="51"/>
      <c r="R147" s="117">
        <f>R148+R438+R958</f>
        <v>572.2075142</v>
      </c>
      <c r="S147" s="51"/>
      <c r="T147" s="118">
        <f>T148+T438+T958</f>
        <v>0.0931425</v>
      </c>
      <c r="AT147" s="16" t="s">
        <v>75</v>
      </c>
      <c r="AU147" s="16" t="s">
        <v>103</v>
      </c>
      <c r="BK147" s="119">
        <f>BK148+BK438+BK958</f>
        <v>0</v>
      </c>
    </row>
    <row r="148" spans="2:63" s="11" customFormat="1" ht="25.9" customHeight="1">
      <c r="B148" s="120"/>
      <c r="D148" s="121" t="s">
        <v>75</v>
      </c>
      <c r="E148" s="122" t="s">
        <v>148</v>
      </c>
      <c r="F148" s="122" t="s">
        <v>149</v>
      </c>
      <c r="I148" s="123"/>
      <c r="J148" s="124">
        <f>BK148</f>
        <v>0</v>
      </c>
      <c r="L148" s="120"/>
      <c r="M148" s="125"/>
      <c r="P148" s="126">
        <f>P149+P191+P226+P304+P312+P324+P403</f>
        <v>0</v>
      </c>
      <c r="R148" s="126">
        <f>R149+R191+R226+R304+R312+R324+R403</f>
        <v>537.34408118</v>
      </c>
      <c r="T148" s="127">
        <f>T149+T191+T226+T304+T312+T324+T403</f>
        <v>0</v>
      </c>
      <c r="AR148" s="121" t="s">
        <v>83</v>
      </c>
      <c r="AT148" s="128" t="s">
        <v>75</v>
      </c>
      <c r="AU148" s="128" t="s">
        <v>76</v>
      </c>
      <c r="AY148" s="121" t="s">
        <v>150</v>
      </c>
      <c r="BK148" s="129">
        <f>BK149+BK191+BK226+BK304+BK312+BK324+BK403</f>
        <v>0</v>
      </c>
    </row>
    <row r="149" spans="2:63" s="11" customFormat="1" ht="22.7" customHeight="1">
      <c r="B149" s="120"/>
      <c r="D149" s="121" t="s">
        <v>75</v>
      </c>
      <c r="E149" s="130" t="s">
        <v>83</v>
      </c>
      <c r="F149" s="130" t="s">
        <v>151</v>
      </c>
      <c r="I149" s="123"/>
      <c r="J149" s="131">
        <f>BK149</f>
        <v>0</v>
      </c>
      <c r="L149" s="120"/>
      <c r="M149" s="125"/>
      <c r="P149" s="126">
        <f>SUM(P150:P190)</f>
        <v>0</v>
      </c>
      <c r="R149" s="126">
        <f>SUM(R150:R190)</f>
        <v>0</v>
      </c>
      <c r="T149" s="127">
        <f>SUM(T150:T190)</f>
        <v>0</v>
      </c>
      <c r="AR149" s="121" t="s">
        <v>83</v>
      </c>
      <c r="AT149" s="128" t="s">
        <v>75</v>
      </c>
      <c r="AU149" s="128" t="s">
        <v>83</v>
      </c>
      <c r="AY149" s="121" t="s">
        <v>150</v>
      </c>
      <c r="BK149" s="129">
        <f>SUM(BK150:BK190)</f>
        <v>0</v>
      </c>
    </row>
    <row r="150" spans="2:65" s="1" customFormat="1" ht="24.2" customHeight="1">
      <c r="B150" s="31"/>
      <c r="C150" s="132" t="s">
        <v>83</v>
      </c>
      <c r="D150" s="132" t="s">
        <v>152</v>
      </c>
      <c r="E150" s="133" t="s">
        <v>153</v>
      </c>
      <c r="F150" s="134" t="s">
        <v>154</v>
      </c>
      <c r="G150" s="135" t="s">
        <v>155</v>
      </c>
      <c r="H150" s="136">
        <v>483.15</v>
      </c>
      <c r="I150" s="137"/>
      <c r="J150" s="138">
        <f>ROUND(I150*H150,2)</f>
        <v>0</v>
      </c>
      <c r="K150" s="139"/>
      <c r="L150" s="31"/>
      <c r="M150" s="140" t="s">
        <v>1</v>
      </c>
      <c r="N150" s="141" t="s">
        <v>41</v>
      </c>
      <c r="P150" s="142">
        <f>O150*H150</f>
        <v>0</v>
      </c>
      <c r="Q150" s="142">
        <v>0</v>
      </c>
      <c r="R150" s="142">
        <f>Q150*H150</f>
        <v>0</v>
      </c>
      <c r="S150" s="142">
        <v>0</v>
      </c>
      <c r="T150" s="143">
        <f>S150*H150</f>
        <v>0</v>
      </c>
      <c r="AR150" s="144" t="s">
        <v>156</v>
      </c>
      <c r="AT150" s="144" t="s">
        <v>152</v>
      </c>
      <c r="AU150" s="144" t="s">
        <v>85</v>
      </c>
      <c r="AY150" s="16" t="s">
        <v>150</v>
      </c>
      <c r="BE150" s="145">
        <f>IF(N150="základní",J150,0)</f>
        <v>0</v>
      </c>
      <c r="BF150" s="145">
        <f>IF(N150="snížená",J150,0)</f>
        <v>0</v>
      </c>
      <c r="BG150" s="145">
        <f>IF(N150="zákl. přenesená",J150,0)</f>
        <v>0</v>
      </c>
      <c r="BH150" s="145">
        <f>IF(N150="sníž. přenesená",J150,0)</f>
        <v>0</v>
      </c>
      <c r="BI150" s="145">
        <f>IF(N150="nulová",J150,0)</f>
        <v>0</v>
      </c>
      <c r="BJ150" s="16" t="s">
        <v>83</v>
      </c>
      <c r="BK150" s="145">
        <f>ROUND(I150*H150,2)</f>
        <v>0</v>
      </c>
      <c r="BL150" s="16" t="s">
        <v>156</v>
      </c>
      <c r="BM150" s="144" t="s">
        <v>157</v>
      </c>
    </row>
    <row r="151" spans="2:51" s="12" customFormat="1" ht="12">
      <c r="B151" s="146"/>
      <c r="D151" s="147" t="s">
        <v>158</v>
      </c>
      <c r="E151" s="148" t="s">
        <v>1</v>
      </c>
      <c r="F151" s="149" t="s">
        <v>159</v>
      </c>
      <c r="H151" s="150">
        <v>171</v>
      </c>
      <c r="I151" s="151"/>
      <c r="L151" s="146"/>
      <c r="M151" s="152"/>
      <c r="T151" s="153"/>
      <c r="AT151" s="148" t="s">
        <v>158</v>
      </c>
      <c r="AU151" s="148" t="s">
        <v>85</v>
      </c>
      <c r="AV151" s="12" t="s">
        <v>85</v>
      </c>
      <c r="AW151" s="12" t="s">
        <v>32</v>
      </c>
      <c r="AX151" s="12" t="s">
        <v>76</v>
      </c>
      <c r="AY151" s="148" t="s">
        <v>150</v>
      </c>
    </row>
    <row r="152" spans="2:51" s="12" customFormat="1" ht="12">
      <c r="B152" s="146"/>
      <c r="D152" s="147" t="s">
        <v>158</v>
      </c>
      <c r="E152" s="148" t="s">
        <v>1</v>
      </c>
      <c r="F152" s="149" t="s">
        <v>160</v>
      </c>
      <c r="H152" s="150">
        <v>33.15</v>
      </c>
      <c r="I152" s="151"/>
      <c r="L152" s="146"/>
      <c r="M152" s="152"/>
      <c r="T152" s="153"/>
      <c r="AT152" s="148" t="s">
        <v>158</v>
      </c>
      <c r="AU152" s="148" t="s">
        <v>85</v>
      </c>
      <c r="AV152" s="12" t="s">
        <v>85</v>
      </c>
      <c r="AW152" s="12" t="s">
        <v>32</v>
      </c>
      <c r="AX152" s="12" t="s">
        <v>76</v>
      </c>
      <c r="AY152" s="148" t="s">
        <v>150</v>
      </c>
    </row>
    <row r="153" spans="2:51" s="12" customFormat="1" ht="12">
      <c r="B153" s="146"/>
      <c r="D153" s="147" t="s">
        <v>158</v>
      </c>
      <c r="E153" s="148" t="s">
        <v>1</v>
      </c>
      <c r="F153" s="149" t="s">
        <v>161</v>
      </c>
      <c r="H153" s="150">
        <v>279</v>
      </c>
      <c r="I153" s="151"/>
      <c r="L153" s="146"/>
      <c r="M153" s="152"/>
      <c r="T153" s="153"/>
      <c r="AT153" s="148" t="s">
        <v>158</v>
      </c>
      <c r="AU153" s="148" t="s">
        <v>85</v>
      </c>
      <c r="AV153" s="12" t="s">
        <v>85</v>
      </c>
      <c r="AW153" s="12" t="s">
        <v>32</v>
      </c>
      <c r="AX153" s="12" t="s">
        <v>76</v>
      </c>
      <c r="AY153" s="148" t="s">
        <v>150</v>
      </c>
    </row>
    <row r="154" spans="2:51" s="13" customFormat="1" ht="12">
      <c r="B154" s="154"/>
      <c r="D154" s="147" t="s">
        <v>158</v>
      </c>
      <c r="E154" s="155" t="s">
        <v>1</v>
      </c>
      <c r="F154" s="156" t="s">
        <v>162</v>
      </c>
      <c r="H154" s="157">
        <v>483.15</v>
      </c>
      <c r="I154" s="158"/>
      <c r="L154" s="154"/>
      <c r="M154" s="159"/>
      <c r="T154" s="160"/>
      <c r="AT154" s="155" t="s">
        <v>158</v>
      </c>
      <c r="AU154" s="155" t="s">
        <v>85</v>
      </c>
      <c r="AV154" s="13" t="s">
        <v>156</v>
      </c>
      <c r="AW154" s="13" t="s">
        <v>32</v>
      </c>
      <c r="AX154" s="13" t="s">
        <v>83</v>
      </c>
      <c r="AY154" s="155" t="s">
        <v>150</v>
      </c>
    </row>
    <row r="155" spans="2:65" s="1" customFormat="1" ht="33" customHeight="1">
      <c r="B155" s="31"/>
      <c r="C155" s="132" t="s">
        <v>85</v>
      </c>
      <c r="D155" s="132" t="s">
        <v>152</v>
      </c>
      <c r="E155" s="133" t="s">
        <v>163</v>
      </c>
      <c r="F155" s="134" t="s">
        <v>164</v>
      </c>
      <c r="G155" s="135" t="s">
        <v>165</v>
      </c>
      <c r="H155" s="136">
        <v>27.9</v>
      </c>
      <c r="I155" s="137"/>
      <c r="J155" s="138">
        <f>ROUND(I155*H155,2)</f>
        <v>0</v>
      </c>
      <c r="K155" s="139"/>
      <c r="L155" s="31"/>
      <c r="M155" s="140" t="s">
        <v>1</v>
      </c>
      <c r="N155" s="141" t="s">
        <v>41</v>
      </c>
      <c r="P155" s="142">
        <f>O155*H155</f>
        <v>0</v>
      </c>
      <c r="Q155" s="142">
        <v>0</v>
      </c>
      <c r="R155" s="142">
        <f>Q155*H155</f>
        <v>0</v>
      </c>
      <c r="S155" s="142">
        <v>0</v>
      </c>
      <c r="T155" s="143">
        <f>S155*H155</f>
        <v>0</v>
      </c>
      <c r="AR155" s="144" t="s">
        <v>156</v>
      </c>
      <c r="AT155" s="144" t="s">
        <v>152</v>
      </c>
      <c r="AU155" s="144" t="s">
        <v>85</v>
      </c>
      <c r="AY155" s="16" t="s">
        <v>150</v>
      </c>
      <c r="BE155" s="145">
        <f>IF(N155="základní",J155,0)</f>
        <v>0</v>
      </c>
      <c r="BF155" s="145">
        <f>IF(N155="snížená",J155,0)</f>
        <v>0</v>
      </c>
      <c r="BG155" s="145">
        <f>IF(N155="zákl. přenesená",J155,0)</f>
        <v>0</v>
      </c>
      <c r="BH155" s="145">
        <f>IF(N155="sníž. přenesená",J155,0)</f>
        <v>0</v>
      </c>
      <c r="BI155" s="145">
        <f>IF(N155="nulová",J155,0)</f>
        <v>0</v>
      </c>
      <c r="BJ155" s="16" t="s">
        <v>83</v>
      </c>
      <c r="BK155" s="145">
        <f>ROUND(I155*H155,2)</f>
        <v>0</v>
      </c>
      <c r="BL155" s="16" t="s">
        <v>156</v>
      </c>
      <c r="BM155" s="144" t="s">
        <v>166</v>
      </c>
    </row>
    <row r="156" spans="2:51" s="12" customFormat="1" ht="12">
      <c r="B156" s="146"/>
      <c r="D156" s="147" t="s">
        <v>158</v>
      </c>
      <c r="E156" s="148" t="s">
        <v>1</v>
      </c>
      <c r="F156" s="149" t="s">
        <v>167</v>
      </c>
      <c r="H156" s="150">
        <v>27.9</v>
      </c>
      <c r="I156" s="151"/>
      <c r="L156" s="146"/>
      <c r="M156" s="152"/>
      <c r="T156" s="153"/>
      <c r="AT156" s="148" t="s">
        <v>158</v>
      </c>
      <c r="AU156" s="148" t="s">
        <v>85</v>
      </c>
      <c r="AV156" s="12" t="s">
        <v>85</v>
      </c>
      <c r="AW156" s="12" t="s">
        <v>32</v>
      </c>
      <c r="AX156" s="12" t="s">
        <v>83</v>
      </c>
      <c r="AY156" s="148" t="s">
        <v>150</v>
      </c>
    </row>
    <row r="157" spans="2:65" s="1" customFormat="1" ht="33" customHeight="1">
      <c r="B157" s="31"/>
      <c r="C157" s="132" t="s">
        <v>168</v>
      </c>
      <c r="D157" s="132" t="s">
        <v>152</v>
      </c>
      <c r="E157" s="133" t="s">
        <v>169</v>
      </c>
      <c r="F157" s="134" t="s">
        <v>170</v>
      </c>
      <c r="G157" s="135" t="s">
        <v>165</v>
      </c>
      <c r="H157" s="136">
        <v>606.4</v>
      </c>
      <c r="I157" s="137"/>
      <c r="J157" s="138">
        <f>ROUND(I157*H157,2)</f>
        <v>0</v>
      </c>
      <c r="K157" s="139"/>
      <c r="L157" s="31"/>
      <c r="M157" s="140" t="s">
        <v>1</v>
      </c>
      <c r="N157" s="141" t="s">
        <v>41</v>
      </c>
      <c r="P157" s="142">
        <f>O157*H157</f>
        <v>0</v>
      </c>
      <c r="Q157" s="142">
        <v>0</v>
      </c>
      <c r="R157" s="142">
        <f>Q157*H157</f>
        <v>0</v>
      </c>
      <c r="S157" s="142">
        <v>0</v>
      </c>
      <c r="T157" s="143">
        <f>S157*H157</f>
        <v>0</v>
      </c>
      <c r="AR157" s="144" t="s">
        <v>156</v>
      </c>
      <c r="AT157" s="144" t="s">
        <v>152</v>
      </c>
      <c r="AU157" s="144" t="s">
        <v>85</v>
      </c>
      <c r="AY157" s="16" t="s">
        <v>150</v>
      </c>
      <c r="BE157" s="145">
        <f>IF(N157="základní",J157,0)</f>
        <v>0</v>
      </c>
      <c r="BF157" s="145">
        <f>IF(N157="snížená",J157,0)</f>
        <v>0</v>
      </c>
      <c r="BG157" s="145">
        <f>IF(N157="zákl. přenesená",J157,0)</f>
        <v>0</v>
      </c>
      <c r="BH157" s="145">
        <f>IF(N157="sníž. přenesená",J157,0)</f>
        <v>0</v>
      </c>
      <c r="BI157" s="145">
        <f>IF(N157="nulová",J157,0)</f>
        <v>0</v>
      </c>
      <c r="BJ157" s="16" t="s">
        <v>83</v>
      </c>
      <c r="BK157" s="145">
        <f>ROUND(I157*H157,2)</f>
        <v>0</v>
      </c>
      <c r="BL157" s="16" t="s">
        <v>156</v>
      </c>
      <c r="BM157" s="144" t="s">
        <v>171</v>
      </c>
    </row>
    <row r="158" spans="2:51" s="12" customFormat="1" ht="12">
      <c r="B158" s="146"/>
      <c r="D158" s="147" t="s">
        <v>158</v>
      </c>
      <c r="E158" s="148" t="s">
        <v>1</v>
      </c>
      <c r="F158" s="149" t="s">
        <v>172</v>
      </c>
      <c r="H158" s="150">
        <v>308.75</v>
      </c>
      <c r="I158" s="151"/>
      <c r="L158" s="146"/>
      <c r="M158" s="152"/>
      <c r="T158" s="153"/>
      <c r="AT158" s="148" t="s">
        <v>158</v>
      </c>
      <c r="AU158" s="148" t="s">
        <v>85</v>
      </c>
      <c r="AV158" s="12" t="s">
        <v>85</v>
      </c>
      <c r="AW158" s="12" t="s">
        <v>32</v>
      </c>
      <c r="AX158" s="12" t="s">
        <v>76</v>
      </c>
      <c r="AY158" s="148" t="s">
        <v>150</v>
      </c>
    </row>
    <row r="159" spans="2:51" s="12" customFormat="1" ht="12">
      <c r="B159" s="146"/>
      <c r="D159" s="147" t="s">
        <v>158</v>
      </c>
      <c r="E159" s="148" t="s">
        <v>1</v>
      </c>
      <c r="F159" s="149" t="s">
        <v>173</v>
      </c>
      <c r="H159" s="150">
        <v>269.75</v>
      </c>
      <c r="I159" s="151"/>
      <c r="L159" s="146"/>
      <c r="M159" s="152"/>
      <c r="T159" s="153"/>
      <c r="AT159" s="148" t="s">
        <v>158</v>
      </c>
      <c r="AU159" s="148" t="s">
        <v>85</v>
      </c>
      <c r="AV159" s="12" t="s">
        <v>85</v>
      </c>
      <c r="AW159" s="12" t="s">
        <v>32</v>
      </c>
      <c r="AX159" s="12" t="s">
        <v>76</v>
      </c>
      <c r="AY159" s="148" t="s">
        <v>150</v>
      </c>
    </row>
    <row r="160" spans="2:51" s="12" customFormat="1" ht="12">
      <c r="B160" s="146"/>
      <c r="D160" s="147" t="s">
        <v>158</v>
      </c>
      <c r="E160" s="148" t="s">
        <v>1</v>
      </c>
      <c r="F160" s="149" t="s">
        <v>167</v>
      </c>
      <c r="H160" s="150">
        <v>27.9</v>
      </c>
      <c r="I160" s="151"/>
      <c r="L160" s="146"/>
      <c r="M160" s="152"/>
      <c r="T160" s="153"/>
      <c r="AT160" s="148" t="s">
        <v>158</v>
      </c>
      <c r="AU160" s="148" t="s">
        <v>85</v>
      </c>
      <c r="AV160" s="12" t="s">
        <v>85</v>
      </c>
      <c r="AW160" s="12" t="s">
        <v>32</v>
      </c>
      <c r="AX160" s="12" t="s">
        <v>76</v>
      </c>
      <c r="AY160" s="148" t="s">
        <v>150</v>
      </c>
    </row>
    <row r="161" spans="2:51" s="13" customFormat="1" ht="12">
      <c r="B161" s="154"/>
      <c r="D161" s="147" t="s">
        <v>158</v>
      </c>
      <c r="E161" s="155" t="s">
        <v>1</v>
      </c>
      <c r="F161" s="156" t="s">
        <v>162</v>
      </c>
      <c r="H161" s="157">
        <v>606.4</v>
      </c>
      <c r="I161" s="158"/>
      <c r="L161" s="154"/>
      <c r="M161" s="159"/>
      <c r="T161" s="160"/>
      <c r="AT161" s="155" t="s">
        <v>158</v>
      </c>
      <c r="AU161" s="155" t="s">
        <v>85</v>
      </c>
      <c r="AV161" s="13" t="s">
        <v>156</v>
      </c>
      <c r="AW161" s="13" t="s">
        <v>32</v>
      </c>
      <c r="AX161" s="13" t="s">
        <v>83</v>
      </c>
      <c r="AY161" s="155" t="s">
        <v>150</v>
      </c>
    </row>
    <row r="162" spans="2:65" s="1" customFormat="1" ht="33" customHeight="1">
      <c r="B162" s="31"/>
      <c r="C162" s="132" t="s">
        <v>156</v>
      </c>
      <c r="D162" s="132" t="s">
        <v>152</v>
      </c>
      <c r="E162" s="133" t="s">
        <v>174</v>
      </c>
      <c r="F162" s="134" t="s">
        <v>175</v>
      </c>
      <c r="G162" s="135" t="s">
        <v>165</v>
      </c>
      <c r="H162" s="136">
        <v>67.761</v>
      </c>
      <c r="I162" s="137"/>
      <c r="J162" s="138">
        <f>ROUND(I162*H162,2)</f>
        <v>0</v>
      </c>
      <c r="K162" s="139"/>
      <c r="L162" s="31"/>
      <c r="M162" s="140" t="s">
        <v>1</v>
      </c>
      <c r="N162" s="141" t="s">
        <v>41</v>
      </c>
      <c r="P162" s="142">
        <f>O162*H162</f>
        <v>0</v>
      </c>
      <c r="Q162" s="142">
        <v>0</v>
      </c>
      <c r="R162" s="142">
        <f>Q162*H162</f>
        <v>0</v>
      </c>
      <c r="S162" s="142">
        <v>0</v>
      </c>
      <c r="T162" s="143">
        <f>S162*H162</f>
        <v>0</v>
      </c>
      <c r="AR162" s="144" t="s">
        <v>156</v>
      </c>
      <c r="AT162" s="144" t="s">
        <v>152</v>
      </c>
      <c r="AU162" s="144" t="s">
        <v>85</v>
      </c>
      <c r="AY162" s="16" t="s">
        <v>150</v>
      </c>
      <c r="BE162" s="145">
        <f>IF(N162="základní",J162,0)</f>
        <v>0</v>
      </c>
      <c r="BF162" s="145">
        <f>IF(N162="snížená",J162,0)</f>
        <v>0</v>
      </c>
      <c r="BG162" s="145">
        <f>IF(N162="zákl. přenesená",J162,0)</f>
        <v>0</v>
      </c>
      <c r="BH162" s="145">
        <f>IF(N162="sníž. přenesená",J162,0)</f>
        <v>0</v>
      </c>
      <c r="BI162" s="145">
        <f>IF(N162="nulová",J162,0)</f>
        <v>0</v>
      </c>
      <c r="BJ162" s="16" t="s">
        <v>83</v>
      </c>
      <c r="BK162" s="145">
        <f>ROUND(I162*H162,2)</f>
        <v>0</v>
      </c>
      <c r="BL162" s="16" t="s">
        <v>156</v>
      </c>
      <c r="BM162" s="144" t="s">
        <v>176</v>
      </c>
    </row>
    <row r="163" spans="2:51" s="14" customFormat="1" ht="12">
      <c r="B163" s="161"/>
      <c r="D163" s="147" t="s">
        <v>158</v>
      </c>
      <c r="E163" s="162" t="s">
        <v>1</v>
      </c>
      <c r="F163" s="163" t="s">
        <v>177</v>
      </c>
      <c r="H163" s="162" t="s">
        <v>1</v>
      </c>
      <c r="I163" s="164"/>
      <c r="L163" s="161"/>
      <c r="M163" s="165"/>
      <c r="T163" s="166"/>
      <c r="AT163" s="162" t="s">
        <v>158</v>
      </c>
      <c r="AU163" s="162" t="s">
        <v>85</v>
      </c>
      <c r="AV163" s="14" t="s">
        <v>83</v>
      </c>
      <c r="AW163" s="14" t="s">
        <v>32</v>
      </c>
      <c r="AX163" s="14" t="s">
        <v>76</v>
      </c>
      <c r="AY163" s="162" t="s">
        <v>150</v>
      </c>
    </row>
    <row r="164" spans="2:51" s="12" customFormat="1" ht="22.5">
      <c r="B164" s="146"/>
      <c r="D164" s="147" t="s">
        <v>158</v>
      </c>
      <c r="E164" s="148" t="s">
        <v>1</v>
      </c>
      <c r="F164" s="149" t="s">
        <v>178</v>
      </c>
      <c r="H164" s="150">
        <v>55.629</v>
      </c>
      <c r="I164" s="151"/>
      <c r="L164" s="146"/>
      <c r="M164" s="152"/>
      <c r="T164" s="153"/>
      <c r="AT164" s="148" t="s">
        <v>158</v>
      </c>
      <c r="AU164" s="148" t="s">
        <v>85</v>
      </c>
      <c r="AV164" s="12" t="s">
        <v>85</v>
      </c>
      <c r="AW164" s="12" t="s">
        <v>32</v>
      </c>
      <c r="AX164" s="12" t="s">
        <v>76</v>
      </c>
      <c r="AY164" s="148" t="s">
        <v>150</v>
      </c>
    </row>
    <row r="165" spans="2:51" s="12" customFormat="1" ht="12">
      <c r="B165" s="146"/>
      <c r="D165" s="147" t="s">
        <v>158</v>
      </c>
      <c r="E165" s="148" t="s">
        <v>1</v>
      </c>
      <c r="F165" s="149" t="s">
        <v>179</v>
      </c>
      <c r="H165" s="150">
        <v>9.84</v>
      </c>
      <c r="I165" s="151"/>
      <c r="L165" s="146"/>
      <c r="M165" s="152"/>
      <c r="T165" s="153"/>
      <c r="AT165" s="148" t="s">
        <v>158</v>
      </c>
      <c r="AU165" s="148" t="s">
        <v>85</v>
      </c>
      <c r="AV165" s="12" t="s">
        <v>85</v>
      </c>
      <c r="AW165" s="12" t="s">
        <v>32</v>
      </c>
      <c r="AX165" s="12" t="s">
        <v>76</v>
      </c>
      <c r="AY165" s="148" t="s">
        <v>150</v>
      </c>
    </row>
    <row r="166" spans="2:51" s="12" customFormat="1" ht="12">
      <c r="B166" s="146"/>
      <c r="D166" s="147" t="s">
        <v>158</v>
      </c>
      <c r="E166" s="148" t="s">
        <v>1</v>
      </c>
      <c r="F166" s="149" t="s">
        <v>180</v>
      </c>
      <c r="H166" s="150">
        <v>1.606</v>
      </c>
      <c r="I166" s="151"/>
      <c r="L166" s="146"/>
      <c r="M166" s="152"/>
      <c r="T166" s="153"/>
      <c r="AT166" s="148" t="s">
        <v>158</v>
      </c>
      <c r="AU166" s="148" t="s">
        <v>85</v>
      </c>
      <c r="AV166" s="12" t="s">
        <v>85</v>
      </c>
      <c r="AW166" s="12" t="s">
        <v>32</v>
      </c>
      <c r="AX166" s="12" t="s">
        <v>76</v>
      </c>
      <c r="AY166" s="148" t="s">
        <v>150</v>
      </c>
    </row>
    <row r="167" spans="2:51" s="12" customFormat="1" ht="12">
      <c r="B167" s="146"/>
      <c r="D167" s="147" t="s">
        <v>158</v>
      </c>
      <c r="E167" s="148" t="s">
        <v>1</v>
      </c>
      <c r="F167" s="149" t="s">
        <v>181</v>
      </c>
      <c r="H167" s="150">
        <v>0.686</v>
      </c>
      <c r="I167" s="151"/>
      <c r="L167" s="146"/>
      <c r="M167" s="152"/>
      <c r="T167" s="153"/>
      <c r="AT167" s="148" t="s">
        <v>158</v>
      </c>
      <c r="AU167" s="148" t="s">
        <v>85</v>
      </c>
      <c r="AV167" s="12" t="s">
        <v>85</v>
      </c>
      <c r="AW167" s="12" t="s">
        <v>32</v>
      </c>
      <c r="AX167" s="12" t="s">
        <v>76</v>
      </c>
      <c r="AY167" s="148" t="s">
        <v>150</v>
      </c>
    </row>
    <row r="168" spans="2:51" s="13" customFormat="1" ht="12">
      <c r="B168" s="154"/>
      <c r="D168" s="147" t="s">
        <v>158</v>
      </c>
      <c r="E168" s="155" t="s">
        <v>1</v>
      </c>
      <c r="F168" s="156" t="s">
        <v>162</v>
      </c>
      <c r="H168" s="157">
        <v>67.761</v>
      </c>
      <c r="I168" s="158"/>
      <c r="L168" s="154"/>
      <c r="M168" s="159"/>
      <c r="T168" s="160"/>
      <c r="AT168" s="155" t="s">
        <v>158</v>
      </c>
      <c r="AU168" s="155" t="s">
        <v>85</v>
      </c>
      <c r="AV168" s="13" t="s">
        <v>156</v>
      </c>
      <c r="AW168" s="13" t="s">
        <v>32</v>
      </c>
      <c r="AX168" s="13" t="s">
        <v>83</v>
      </c>
      <c r="AY168" s="155" t="s">
        <v>150</v>
      </c>
    </row>
    <row r="169" spans="2:65" s="1" customFormat="1" ht="37.7" customHeight="1">
      <c r="B169" s="31"/>
      <c r="C169" s="132" t="s">
        <v>182</v>
      </c>
      <c r="D169" s="132" t="s">
        <v>152</v>
      </c>
      <c r="E169" s="133" t="s">
        <v>183</v>
      </c>
      <c r="F169" s="134" t="s">
        <v>184</v>
      </c>
      <c r="G169" s="135" t="s">
        <v>165</v>
      </c>
      <c r="H169" s="136">
        <v>187.572</v>
      </c>
      <c r="I169" s="137"/>
      <c r="J169" s="138">
        <f>ROUND(I169*H169,2)</f>
        <v>0</v>
      </c>
      <c r="K169" s="139"/>
      <c r="L169" s="31"/>
      <c r="M169" s="140" t="s">
        <v>1</v>
      </c>
      <c r="N169" s="141" t="s">
        <v>41</v>
      </c>
      <c r="P169" s="142">
        <f>O169*H169</f>
        <v>0</v>
      </c>
      <c r="Q169" s="142">
        <v>0</v>
      </c>
      <c r="R169" s="142">
        <f>Q169*H169</f>
        <v>0</v>
      </c>
      <c r="S169" s="142">
        <v>0</v>
      </c>
      <c r="T169" s="143">
        <f>S169*H169</f>
        <v>0</v>
      </c>
      <c r="AR169" s="144" t="s">
        <v>156</v>
      </c>
      <c r="AT169" s="144" t="s">
        <v>152</v>
      </c>
      <c r="AU169" s="144" t="s">
        <v>85</v>
      </c>
      <c r="AY169" s="16" t="s">
        <v>150</v>
      </c>
      <c r="BE169" s="145">
        <f>IF(N169="základní",J169,0)</f>
        <v>0</v>
      </c>
      <c r="BF169" s="145">
        <f>IF(N169="snížená",J169,0)</f>
        <v>0</v>
      </c>
      <c r="BG169" s="145">
        <f>IF(N169="zákl. přenesená",J169,0)</f>
        <v>0</v>
      </c>
      <c r="BH169" s="145">
        <f>IF(N169="sníž. přenesená",J169,0)</f>
        <v>0</v>
      </c>
      <c r="BI169" s="145">
        <f>IF(N169="nulová",J169,0)</f>
        <v>0</v>
      </c>
      <c r="BJ169" s="16" t="s">
        <v>83</v>
      </c>
      <c r="BK169" s="145">
        <f>ROUND(I169*H169,2)</f>
        <v>0</v>
      </c>
      <c r="BL169" s="16" t="s">
        <v>156</v>
      </c>
      <c r="BM169" s="144" t="s">
        <v>185</v>
      </c>
    </row>
    <row r="170" spans="2:51" s="12" customFormat="1" ht="22.5">
      <c r="B170" s="146"/>
      <c r="D170" s="147" t="s">
        <v>158</v>
      </c>
      <c r="E170" s="148" t="s">
        <v>1</v>
      </c>
      <c r="F170" s="149" t="s">
        <v>186</v>
      </c>
      <c r="H170" s="150">
        <v>187.572</v>
      </c>
      <c r="I170" s="151"/>
      <c r="L170" s="146"/>
      <c r="M170" s="152"/>
      <c r="T170" s="153"/>
      <c r="AT170" s="148" t="s">
        <v>158</v>
      </c>
      <c r="AU170" s="148" t="s">
        <v>85</v>
      </c>
      <c r="AV170" s="12" t="s">
        <v>85</v>
      </c>
      <c r="AW170" s="12" t="s">
        <v>32</v>
      </c>
      <c r="AX170" s="12" t="s">
        <v>83</v>
      </c>
      <c r="AY170" s="148" t="s">
        <v>150</v>
      </c>
    </row>
    <row r="171" spans="2:65" s="1" customFormat="1" ht="37.7" customHeight="1">
      <c r="B171" s="31"/>
      <c r="C171" s="132" t="s">
        <v>187</v>
      </c>
      <c r="D171" s="132" t="s">
        <v>152</v>
      </c>
      <c r="E171" s="133" t="s">
        <v>188</v>
      </c>
      <c r="F171" s="134" t="s">
        <v>189</v>
      </c>
      <c r="G171" s="135" t="s">
        <v>165</v>
      </c>
      <c r="H171" s="136">
        <v>608.275</v>
      </c>
      <c r="I171" s="137"/>
      <c r="J171" s="138">
        <f>ROUND(I171*H171,2)</f>
        <v>0</v>
      </c>
      <c r="K171" s="139"/>
      <c r="L171" s="31"/>
      <c r="M171" s="140" t="s">
        <v>1</v>
      </c>
      <c r="N171" s="141" t="s">
        <v>41</v>
      </c>
      <c r="P171" s="142">
        <f>O171*H171</f>
        <v>0</v>
      </c>
      <c r="Q171" s="142">
        <v>0</v>
      </c>
      <c r="R171" s="142">
        <f>Q171*H171</f>
        <v>0</v>
      </c>
      <c r="S171" s="142">
        <v>0</v>
      </c>
      <c r="T171" s="143">
        <f>S171*H171</f>
        <v>0</v>
      </c>
      <c r="AR171" s="144" t="s">
        <v>156</v>
      </c>
      <c r="AT171" s="144" t="s">
        <v>152</v>
      </c>
      <c r="AU171" s="144" t="s">
        <v>85</v>
      </c>
      <c r="AY171" s="16" t="s">
        <v>150</v>
      </c>
      <c r="BE171" s="145">
        <f>IF(N171="základní",J171,0)</f>
        <v>0</v>
      </c>
      <c r="BF171" s="145">
        <f>IF(N171="snížená",J171,0)</f>
        <v>0</v>
      </c>
      <c r="BG171" s="145">
        <f>IF(N171="zákl. přenesená",J171,0)</f>
        <v>0</v>
      </c>
      <c r="BH171" s="145">
        <f>IF(N171="sníž. přenesená",J171,0)</f>
        <v>0</v>
      </c>
      <c r="BI171" s="145">
        <f>IF(N171="nulová",J171,0)</f>
        <v>0</v>
      </c>
      <c r="BJ171" s="16" t="s">
        <v>83</v>
      </c>
      <c r="BK171" s="145">
        <f>ROUND(I171*H171,2)</f>
        <v>0</v>
      </c>
      <c r="BL171" s="16" t="s">
        <v>156</v>
      </c>
      <c r="BM171" s="144" t="s">
        <v>190</v>
      </c>
    </row>
    <row r="172" spans="2:51" s="12" customFormat="1" ht="12">
      <c r="B172" s="146"/>
      <c r="D172" s="147" t="s">
        <v>158</v>
      </c>
      <c r="E172" s="148" t="s">
        <v>1</v>
      </c>
      <c r="F172" s="149" t="s">
        <v>191</v>
      </c>
      <c r="H172" s="150">
        <v>608.275</v>
      </c>
      <c r="I172" s="151"/>
      <c r="L172" s="146"/>
      <c r="M172" s="152"/>
      <c r="T172" s="153"/>
      <c r="AT172" s="148" t="s">
        <v>158</v>
      </c>
      <c r="AU172" s="148" t="s">
        <v>85</v>
      </c>
      <c r="AV172" s="12" t="s">
        <v>85</v>
      </c>
      <c r="AW172" s="12" t="s">
        <v>32</v>
      </c>
      <c r="AX172" s="12" t="s">
        <v>83</v>
      </c>
      <c r="AY172" s="148" t="s">
        <v>150</v>
      </c>
    </row>
    <row r="173" spans="2:65" s="1" customFormat="1" ht="24.2" customHeight="1">
      <c r="B173" s="31"/>
      <c r="C173" s="132" t="s">
        <v>192</v>
      </c>
      <c r="D173" s="132" t="s">
        <v>152</v>
      </c>
      <c r="E173" s="133" t="s">
        <v>193</v>
      </c>
      <c r="F173" s="134" t="s">
        <v>194</v>
      </c>
      <c r="G173" s="135" t="s">
        <v>165</v>
      </c>
      <c r="H173" s="136">
        <v>238.731</v>
      </c>
      <c r="I173" s="137"/>
      <c r="J173" s="138">
        <f>ROUND(I173*H173,2)</f>
        <v>0</v>
      </c>
      <c r="K173" s="139"/>
      <c r="L173" s="31"/>
      <c r="M173" s="140" t="s">
        <v>1</v>
      </c>
      <c r="N173" s="141" t="s">
        <v>41</v>
      </c>
      <c r="P173" s="142">
        <f>O173*H173</f>
        <v>0</v>
      </c>
      <c r="Q173" s="142">
        <v>0</v>
      </c>
      <c r="R173" s="142">
        <f>Q173*H173</f>
        <v>0</v>
      </c>
      <c r="S173" s="142">
        <v>0</v>
      </c>
      <c r="T173" s="143">
        <f>S173*H173</f>
        <v>0</v>
      </c>
      <c r="AR173" s="144" t="s">
        <v>156</v>
      </c>
      <c r="AT173" s="144" t="s">
        <v>152</v>
      </c>
      <c r="AU173" s="144" t="s">
        <v>85</v>
      </c>
      <c r="AY173" s="16" t="s">
        <v>150</v>
      </c>
      <c r="BE173" s="145">
        <f>IF(N173="základní",J173,0)</f>
        <v>0</v>
      </c>
      <c r="BF173" s="145">
        <f>IF(N173="snížená",J173,0)</f>
        <v>0</v>
      </c>
      <c r="BG173" s="145">
        <f>IF(N173="zákl. přenesená",J173,0)</f>
        <v>0</v>
      </c>
      <c r="BH173" s="145">
        <f>IF(N173="sníž. přenesená",J173,0)</f>
        <v>0</v>
      </c>
      <c r="BI173" s="145">
        <f>IF(N173="nulová",J173,0)</f>
        <v>0</v>
      </c>
      <c r="BJ173" s="16" t="s">
        <v>83</v>
      </c>
      <c r="BK173" s="145">
        <f>ROUND(I173*H173,2)</f>
        <v>0</v>
      </c>
      <c r="BL173" s="16" t="s">
        <v>156</v>
      </c>
      <c r="BM173" s="144" t="s">
        <v>195</v>
      </c>
    </row>
    <row r="174" spans="2:51" s="12" customFormat="1" ht="12">
      <c r="B174" s="146"/>
      <c r="D174" s="147" t="s">
        <v>158</v>
      </c>
      <c r="E174" s="148" t="s">
        <v>1</v>
      </c>
      <c r="F174" s="149" t="s">
        <v>196</v>
      </c>
      <c r="H174" s="150">
        <v>238.731</v>
      </c>
      <c r="I174" s="151"/>
      <c r="L174" s="146"/>
      <c r="M174" s="152"/>
      <c r="T174" s="153"/>
      <c r="AT174" s="148" t="s">
        <v>158</v>
      </c>
      <c r="AU174" s="148" t="s">
        <v>85</v>
      </c>
      <c r="AV174" s="12" t="s">
        <v>85</v>
      </c>
      <c r="AW174" s="12" t="s">
        <v>32</v>
      </c>
      <c r="AX174" s="12" t="s">
        <v>83</v>
      </c>
      <c r="AY174" s="148" t="s">
        <v>150</v>
      </c>
    </row>
    <row r="175" spans="2:65" s="1" customFormat="1" ht="16.5" customHeight="1">
      <c r="B175" s="31"/>
      <c r="C175" s="132" t="s">
        <v>197</v>
      </c>
      <c r="D175" s="132" t="s">
        <v>152</v>
      </c>
      <c r="E175" s="133" t="s">
        <v>198</v>
      </c>
      <c r="F175" s="134" t="s">
        <v>199</v>
      </c>
      <c r="G175" s="135" t="s">
        <v>155</v>
      </c>
      <c r="H175" s="136">
        <v>279</v>
      </c>
      <c r="I175" s="137"/>
      <c r="J175" s="138">
        <f>ROUND(I175*H175,2)</f>
        <v>0</v>
      </c>
      <c r="K175" s="139"/>
      <c r="L175" s="31"/>
      <c r="M175" s="140" t="s">
        <v>1</v>
      </c>
      <c r="N175" s="141" t="s">
        <v>41</v>
      </c>
      <c r="P175" s="142">
        <f>O175*H175</f>
        <v>0</v>
      </c>
      <c r="Q175" s="142">
        <v>0</v>
      </c>
      <c r="R175" s="142">
        <f>Q175*H175</f>
        <v>0</v>
      </c>
      <c r="S175" s="142">
        <v>0</v>
      </c>
      <c r="T175" s="143">
        <f>S175*H175</f>
        <v>0</v>
      </c>
      <c r="AR175" s="144" t="s">
        <v>156</v>
      </c>
      <c r="AT175" s="144" t="s">
        <v>152</v>
      </c>
      <c r="AU175" s="144" t="s">
        <v>85</v>
      </c>
      <c r="AY175" s="16" t="s">
        <v>150</v>
      </c>
      <c r="BE175" s="145">
        <f>IF(N175="základní",J175,0)</f>
        <v>0</v>
      </c>
      <c r="BF175" s="145">
        <f>IF(N175="snížená",J175,0)</f>
        <v>0</v>
      </c>
      <c r="BG175" s="145">
        <f>IF(N175="zákl. přenesená",J175,0)</f>
        <v>0</v>
      </c>
      <c r="BH175" s="145">
        <f>IF(N175="sníž. přenesená",J175,0)</f>
        <v>0</v>
      </c>
      <c r="BI175" s="145">
        <f>IF(N175="nulová",J175,0)</f>
        <v>0</v>
      </c>
      <c r="BJ175" s="16" t="s">
        <v>83</v>
      </c>
      <c r="BK175" s="145">
        <f>ROUND(I175*H175,2)</f>
        <v>0</v>
      </c>
      <c r="BL175" s="16" t="s">
        <v>156</v>
      </c>
      <c r="BM175" s="144" t="s">
        <v>200</v>
      </c>
    </row>
    <row r="176" spans="2:51" s="12" customFormat="1" ht="12">
      <c r="B176" s="146"/>
      <c r="D176" s="147" t="s">
        <v>158</v>
      </c>
      <c r="E176" s="148" t="s">
        <v>1</v>
      </c>
      <c r="F176" s="149" t="s">
        <v>201</v>
      </c>
      <c r="H176" s="150">
        <v>279</v>
      </c>
      <c r="I176" s="151"/>
      <c r="L176" s="146"/>
      <c r="M176" s="152"/>
      <c r="T176" s="153"/>
      <c r="AT176" s="148" t="s">
        <v>158</v>
      </c>
      <c r="AU176" s="148" t="s">
        <v>85</v>
      </c>
      <c r="AV176" s="12" t="s">
        <v>85</v>
      </c>
      <c r="AW176" s="12" t="s">
        <v>32</v>
      </c>
      <c r="AX176" s="12" t="s">
        <v>83</v>
      </c>
      <c r="AY176" s="148" t="s">
        <v>150</v>
      </c>
    </row>
    <row r="177" spans="2:65" s="1" customFormat="1" ht="24.2" customHeight="1">
      <c r="B177" s="31"/>
      <c r="C177" s="132" t="s">
        <v>202</v>
      </c>
      <c r="D177" s="132" t="s">
        <v>152</v>
      </c>
      <c r="E177" s="133" t="s">
        <v>203</v>
      </c>
      <c r="F177" s="134" t="s">
        <v>204</v>
      </c>
      <c r="G177" s="135" t="s">
        <v>205</v>
      </c>
      <c r="H177" s="136">
        <v>1094.895</v>
      </c>
      <c r="I177" s="137"/>
      <c r="J177" s="138">
        <f>ROUND(I177*H177,2)</f>
        <v>0</v>
      </c>
      <c r="K177" s="139"/>
      <c r="L177" s="31"/>
      <c r="M177" s="140" t="s">
        <v>1</v>
      </c>
      <c r="N177" s="141" t="s">
        <v>41</v>
      </c>
      <c r="P177" s="142">
        <f>O177*H177</f>
        <v>0</v>
      </c>
      <c r="Q177" s="142">
        <v>0</v>
      </c>
      <c r="R177" s="142">
        <f>Q177*H177</f>
        <v>0</v>
      </c>
      <c r="S177" s="142">
        <v>0</v>
      </c>
      <c r="T177" s="143">
        <f>S177*H177</f>
        <v>0</v>
      </c>
      <c r="AR177" s="144" t="s">
        <v>156</v>
      </c>
      <c r="AT177" s="144" t="s">
        <v>152</v>
      </c>
      <c r="AU177" s="144" t="s">
        <v>85</v>
      </c>
      <c r="AY177" s="16" t="s">
        <v>150</v>
      </c>
      <c r="BE177" s="145">
        <f>IF(N177="základní",J177,0)</f>
        <v>0</v>
      </c>
      <c r="BF177" s="145">
        <f>IF(N177="snížená",J177,0)</f>
        <v>0</v>
      </c>
      <c r="BG177" s="145">
        <f>IF(N177="zákl. přenesená",J177,0)</f>
        <v>0</v>
      </c>
      <c r="BH177" s="145">
        <f>IF(N177="sníž. přenesená",J177,0)</f>
        <v>0</v>
      </c>
      <c r="BI177" s="145">
        <f>IF(N177="nulová",J177,0)</f>
        <v>0</v>
      </c>
      <c r="BJ177" s="16" t="s">
        <v>83</v>
      </c>
      <c r="BK177" s="145">
        <f>ROUND(I177*H177,2)</f>
        <v>0</v>
      </c>
      <c r="BL177" s="16" t="s">
        <v>156</v>
      </c>
      <c r="BM177" s="144" t="s">
        <v>206</v>
      </c>
    </row>
    <row r="178" spans="2:51" s="12" customFormat="1" ht="12">
      <c r="B178" s="146"/>
      <c r="D178" s="147" t="s">
        <v>158</v>
      </c>
      <c r="E178" s="148" t="s">
        <v>1</v>
      </c>
      <c r="F178" s="149" t="s">
        <v>207</v>
      </c>
      <c r="H178" s="150">
        <v>1094.895</v>
      </c>
      <c r="I178" s="151"/>
      <c r="L178" s="146"/>
      <c r="M178" s="152"/>
      <c r="T178" s="153"/>
      <c r="AT178" s="148" t="s">
        <v>158</v>
      </c>
      <c r="AU178" s="148" t="s">
        <v>85</v>
      </c>
      <c r="AV178" s="12" t="s">
        <v>85</v>
      </c>
      <c r="AW178" s="12" t="s">
        <v>32</v>
      </c>
      <c r="AX178" s="12" t="s">
        <v>83</v>
      </c>
      <c r="AY178" s="148" t="s">
        <v>150</v>
      </c>
    </row>
    <row r="179" spans="2:65" s="1" customFormat="1" ht="16.5" customHeight="1">
      <c r="B179" s="31"/>
      <c r="C179" s="132" t="s">
        <v>208</v>
      </c>
      <c r="D179" s="132" t="s">
        <v>152</v>
      </c>
      <c r="E179" s="133" t="s">
        <v>209</v>
      </c>
      <c r="F179" s="134" t="s">
        <v>210</v>
      </c>
      <c r="G179" s="135" t="s">
        <v>165</v>
      </c>
      <c r="H179" s="136">
        <v>702.061</v>
      </c>
      <c r="I179" s="137"/>
      <c r="J179" s="138">
        <f>ROUND(I179*H179,2)</f>
        <v>0</v>
      </c>
      <c r="K179" s="139"/>
      <c r="L179" s="31"/>
      <c r="M179" s="140" t="s">
        <v>1</v>
      </c>
      <c r="N179" s="141" t="s">
        <v>41</v>
      </c>
      <c r="P179" s="142">
        <f>O179*H179</f>
        <v>0</v>
      </c>
      <c r="Q179" s="142">
        <v>0</v>
      </c>
      <c r="R179" s="142">
        <f>Q179*H179</f>
        <v>0</v>
      </c>
      <c r="S179" s="142">
        <v>0</v>
      </c>
      <c r="T179" s="143">
        <f>S179*H179</f>
        <v>0</v>
      </c>
      <c r="AR179" s="144" t="s">
        <v>156</v>
      </c>
      <c r="AT179" s="144" t="s">
        <v>152</v>
      </c>
      <c r="AU179" s="144" t="s">
        <v>85</v>
      </c>
      <c r="AY179" s="16" t="s">
        <v>150</v>
      </c>
      <c r="BE179" s="145">
        <f>IF(N179="základní",J179,0)</f>
        <v>0</v>
      </c>
      <c r="BF179" s="145">
        <f>IF(N179="snížená",J179,0)</f>
        <v>0</v>
      </c>
      <c r="BG179" s="145">
        <f>IF(N179="zákl. přenesená",J179,0)</f>
        <v>0</v>
      </c>
      <c r="BH179" s="145">
        <f>IF(N179="sníž. přenesená",J179,0)</f>
        <v>0</v>
      </c>
      <c r="BI179" s="145">
        <f>IF(N179="nulová",J179,0)</f>
        <v>0</v>
      </c>
      <c r="BJ179" s="16" t="s">
        <v>83</v>
      </c>
      <c r="BK179" s="145">
        <f>ROUND(I179*H179,2)</f>
        <v>0</v>
      </c>
      <c r="BL179" s="16" t="s">
        <v>156</v>
      </c>
      <c r="BM179" s="144" t="s">
        <v>211</v>
      </c>
    </row>
    <row r="180" spans="2:51" s="12" customFormat="1" ht="12">
      <c r="B180" s="146"/>
      <c r="D180" s="147" t="s">
        <v>158</v>
      </c>
      <c r="E180" s="148" t="s">
        <v>1</v>
      </c>
      <c r="F180" s="149" t="s">
        <v>212</v>
      </c>
      <c r="H180" s="150">
        <v>608.275</v>
      </c>
      <c r="I180" s="151"/>
      <c r="L180" s="146"/>
      <c r="M180" s="152"/>
      <c r="T180" s="153"/>
      <c r="AT180" s="148" t="s">
        <v>158</v>
      </c>
      <c r="AU180" s="148" t="s">
        <v>85</v>
      </c>
      <c r="AV180" s="12" t="s">
        <v>85</v>
      </c>
      <c r="AW180" s="12" t="s">
        <v>32</v>
      </c>
      <c r="AX180" s="12" t="s">
        <v>76</v>
      </c>
      <c r="AY180" s="148" t="s">
        <v>150</v>
      </c>
    </row>
    <row r="181" spans="2:51" s="12" customFormat="1" ht="12">
      <c r="B181" s="146"/>
      <c r="D181" s="147" t="s">
        <v>158</v>
      </c>
      <c r="E181" s="148" t="s">
        <v>1</v>
      </c>
      <c r="F181" s="149" t="s">
        <v>213</v>
      </c>
      <c r="H181" s="150">
        <v>93.786</v>
      </c>
      <c r="I181" s="151"/>
      <c r="L181" s="146"/>
      <c r="M181" s="152"/>
      <c r="T181" s="153"/>
      <c r="AT181" s="148" t="s">
        <v>158</v>
      </c>
      <c r="AU181" s="148" t="s">
        <v>85</v>
      </c>
      <c r="AV181" s="12" t="s">
        <v>85</v>
      </c>
      <c r="AW181" s="12" t="s">
        <v>32</v>
      </c>
      <c r="AX181" s="12" t="s">
        <v>76</v>
      </c>
      <c r="AY181" s="148" t="s">
        <v>150</v>
      </c>
    </row>
    <row r="182" spans="2:51" s="13" customFormat="1" ht="12">
      <c r="B182" s="154"/>
      <c r="D182" s="147" t="s">
        <v>158</v>
      </c>
      <c r="E182" s="155" t="s">
        <v>1</v>
      </c>
      <c r="F182" s="156" t="s">
        <v>162</v>
      </c>
      <c r="H182" s="157">
        <v>702.061</v>
      </c>
      <c r="I182" s="158"/>
      <c r="L182" s="154"/>
      <c r="M182" s="159"/>
      <c r="T182" s="160"/>
      <c r="AT182" s="155" t="s">
        <v>158</v>
      </c>
      <c r="AU182" s="155" t="s">
        <v>85</v>
      </c>
      <c r="AV182" s="13" t="s">
        <v>156</v>
      </c>
      <c r="AW182" s="13" t="s">
        <v>32</v>
      </c>
      <c r="AX182" s="13" t="s">
        <v>83</v>
      </c>
      <c r="AY182" s="155" t="s">
        <v>150</v>
      </c>
    </row>
    <row r="183" spans="2:65" s="1" customFormat="1" ht="24.2" customHeight="1">
      <c r="B183" s="31"/>
      <c r="C183" s="132" t="s">
        <v>214</v>
      </c>
      <c r="D183" s="132" t="s">
        <v>152</v>
      </c>
      <c r="E183" s="133" t="s">
        <v>215</v>
      </c>
      <c r="F183" s="134" t="s">
        <v>216</v>
      </c>
      <c r="G183" s="135" t="s">
        <v>165</v>
      </c>
      <c r="H183" s="136">
        <v>6.616</v>
      </c>
      <c r="I183" s="137"/>
      <c r="J183" s="138">
        <f>ROUND(I183*H183,2)</f>
        <v>0</v>
      </c>
      <c r="K183" s="139"/>
      <c r="L183" s="31"/>
      <c r="M183" s="140" t="s">
        <v>1</v>
      </c>
      <c r="N183" s="141" t="s">
        <v>41</v>
      </c>
      <c r="P183" s="142">
        <f>O183*H183</f>
        <v>0</v>
      </c>
      <c r="Q183" s="142">
        <v>0</v>
      </c>
      <c r="R183" s="142">
        <f>Q183*H183</f>
        <v>0</v>
      </c>
      <c r="S183" s="142">
        <v>0</v>
      </c>
      <c r="T183" s="143">
        <f>S183*H183</f>
        <v>0</v>
      </c>
      <c r="AR183" s="144" t="s">
        <v>156</v>
      </c>
      <c r="AT183" s="144" t="s">
        <v>152</v>
      </c>
      <c r="AU183" s="144" t="s">
        <v>85</v>
      </c>
      <c r="AY183" s="16" t="s">
        <v>150</v>
      </c>
      <c r="BE183" s="145">
        <f>IF(N183="základní",J183,0)</f>
        <v>0</v>
      </c>
      <c r="BF183" s="145">
        <f>IF(N183="snížená",J183,0)</f>
        <v>0</v>
      </c>
      <c r="BG183" s="145">
        <f>IF(N183="zákl. přenesená",J183,0)</f>
        <v>0</v>
      </c>
      <c r="BH183" s="145">
        <f>IF(N183="sníž. přenesená",J183,0)</f>
        <v>0</v>
      </c>
      <c r="BI183" s="145">
        <f>IF(N183="nulová",J183,0)</f>
        <v>0</v>
      </c>
      <c r="BJ183" s="16" t="s">
        <v>83</v>
      </c>
      <c r="BK183" s="145">
        <f>ROUND(I183*H183,2)</f>
        <v>0</v>
      </c>
      <c r="BL183" s="16" t="s">
        <v>156</v>
      </c>
      <c r="BM183" s="144" t="s">
        <v>217</v>
      </c>
    </row>
    <row r="184" spans="2:51" s="12" customFormat="1" ht="12">
      <c r="B184" s="146"/>
      <c r="D184" s="147" t="s">
        <v>158</v>
      </c>
      <c r="E184" s="148" t="s">
        <v>1</v>
      </c>
      <c r="F184" s="149" t="s">
        <v>218</v>
      </c>
      <c r="H184" s="150">
        <v>6.616</v>
      </c>
      <c r="I184" s="151"/>
      <c r="L184" s="146"/>
      <c r="M184" s="152"/>
      <c r="T184" s="153"/>
      <c r="AT184" s="148" t="s">
        <v>158</v>
      </c>
      <c r="AU184" s="148" t="s">
        <v>85</v>
      </c>
      <c r="AV184" s="12" t="s">
        <v>85</v>
      </c>
      <c r="AW184" s="12" t="s">
        <v>32</v>
      </c>
      <c r="AX184" s="12" t="s">
        <v>83</v>
      </c>
      <c r="AY184" s="148" t="s">
        <v>150</v>
      </c>
    </row>
    <row r="185" spans="2:65" s="1" customFormat="1" ht="21.75" customHeight="1">
      <c r="B185" s="31"/>
      <c r="C185" s="132" t="s">
        <v>219</v>
      </c>
      <c r="D185" s="132" t="s">
        <v>152</v>
      </c>
      <c r="E185" s="133" t="s">
        <v>220</v>
      </c>
      <c r="F185" s="134" t="s">
        <v>221</v>
      </c>
      <c r="G185" s="135" t="s">
        <v>165</v>
      </c>
      <c r="H185" s="136">
        <v>6.616</v>
      </c>
      <c r="I185" s="137"/>
      <c r="J185" s="138">
        <f>ROUND(I185*H185,2)</f>
        <v>0</v>
      </c>
      <c r="K185" s="139"/>
      <c r="L185" s="31"/>
      <c r="M185" s="140" t="s">
        <v>1</v>
      </c>
      <c r="N185" s="141" t="s">
        <v>41</v>
      </c>
      <c r="P185" s="142">
        <f>O185*H185</f>
        <v>0</v>
      </c>
      <c r="Q185" s="142">
        <v>0</v>
      </c>
      <c r="R185" s="142">
        <f>Q185*H185</f>
        <v>0</v>
      </c>
      <c r="S185" s="142">
        <v>0</v>
      </c>
      <c r="T185" s="143">
        <f>S185*H185</f>
        <v>0</v>
      </c>
      <c r="AR185" s="144" t="s">
        <v>156</v>
      </c>
      <c r="AT185" s="144" t="s">
        <v>152</v>
      </c>
      <c r="AU185" s="144" t="s">
        <v>85</v>
      </c>
      <c r="AY185" s="16" t="s">
        <v>150</v>
      </c>
      <c r="BE185" s="145">
        <f>IF(N185="základní",J185,0)</f>
        <v>0</v>
      </c>
      <c r="BF185" s="145">
        <f>IF(N185="snížená",J185,0)</f>
        <v>0</v>
      </c>
      <c r="BG185" s="145">
        <f>IF(N185="zákl. přenesená",J185,0)</f>
        <v>0</v>
      </c>
      <c r="BH185" s="145">
        <f>IF(N185="sníž. přenesená",J185,0)</f>
        <v>0</v>
      </c>
      <c r="BI185" s="145">
        <f>IF(N185="nulová",J185,0)</f>
        <v>0</v>
      </c>
      <c r="BJ185" s="16" t="s">
        <v>83</v>
      </c>
      <c r="BK185" s="145">
        <f>ROUND(I185*H185,2)</f>
        <v>0</v>
      </c>
      <c r="BL185" s="16" t="s">
        <v>156</v>
      </c>
      <c r="BM185" s="144" t="s">
        <v>222</v>
      </c>
    </row>
    <row r="186" spans="2:65" s="1" customFormat="1" ht="33" customHeight="1">
      <c r="B186" s="31"/>
      <c r="C186" s="132" t="s">
        <v>223</v>
      </c>
      <c r="D186" s="132" t="s">
        <v>152</v>
      </c>
      <c r="E186" s="133" t="s">
        <v>224</v>
      </c>
      <c r="F186" s="134" t="s">
        <v>225</v>
      </c>
      <c r="G186" s="135" t="s">
        <v>165</v>
      </c>
      <c r="H186" s="136">
        <v>87.17</v>
      </c>
      <c r="I186" s="137"/>
      <c r="J186" s="138">
        <f>ROUND(I186*H186,2)</f>
        <v>0</v>
      </c>
      <c r="K186" s="139"/>
      <c r="L186" s="31"/>
      <c r="M186" s="140" t="s">
        <v>1</v>
      </c>
      <c r="N186" s="141" t="s">
        <v>41</v>
      </c>
      <c r="P186" s="142">
        <f>O186*H186</f>
        <v>0</v>
      </c>
      <c r="Q186" s="142">
        <v>0</v>
      </c>
      <c r="R186" s="142">
        <f>Q186*H186</f>
        <v>0</v>
      </c>
      <c r="S186" s="142">
        <v>0</v>
      </c>
      <c r="T186" s="143">
        <f>S186*H186</f>
        <v>0</v>
      </c>
      <c r="AR186" s="144" t="s">
        <v>156</v>
      </c>
      <c r="AT186" s="144" t="s">
        <v>152</v>
      </c>
      <c r="AU186" s="144" t="s">
        <v>85</v>
      </c>
      <c r="AY186" s="16" t="s">
        <v>150</v>
      </c>
      <c r="BE186" s="145">
        <f>IF(N186="základní",J186,0)</f>
        <v>0</v>
      </c>
      <c r="BF186" s="145">
        <f>IF(N186="snížená",J186,0)</f>
        <v>0</v>
      </c>
      <c r="BG186" s="145">
        <f>IF(N186="zákl. přenesená",J186,0)</f>
        <v>0</v>
      </c>
      <c r="BH186" s="145">
        <f>IF(N186="sníž. přenesená",J186,0)</f>
        <v>0</v>
      </c>
      <c r="BI186" s="145">
        <f>IF(N186="nulová",J186,0)</f>
        <v>0</v>
      </c>
      <c r="BJ186" s="16" t="s">
        <v>83</v>
      </c>
      <c r="BK186" s="145">
        <f>ROUND(I186*H186,2)</f>
        <v>0</v>
      </c>
      <c r="BL186" s="16" t="s">
        <v>156</v>
      </c>
      <c r="BM186" s="144" t="s">
        <v>226</v>
      </c>
    </row>
    <row r="187" spans="2:51" s="12" customFormat="1" ht="12">
      <c r="B187" s="146"/>
      <c r="D187" s="147" t="s">
        <v>158</v>
      </c>
      <c r="E187" s="148" t="s">
        <v>1</v>
      </c>
      <c r="F187" s="149" t="s">
        <v>227</v>
      </c>
      <c r="H187" s="150">
        <v>59.5</v>
      </c>
      <c r="I187" s="151"/>
      <c r="L187" s="146"/>
      <c r="M187" s="152"/>
      <c r="T187" s="153"/>
      <c r="AT187" s="148" t="s">
        <v>158</v>
      </c>
      <c r="AU187" s="148" t="s">
        <v>85</v>
      </c>
      <c r="AV187" s="12" t="s">
        <v>85</v>
      </c>
      <c r="AW187" s="12" t="s">
        <v>32</v>
      </c>
      <c r="AX187" s="12" t="s">
        <v>76</v>
      </c>
      <c r="AY187" s="148" t="s">
        <v>150</v>
      </c>
    </row>
    <row r="188" spans="2:51" s="12" customFormat="1" ht="12">
      <c r="B188" s="146"/>
      <c r="D188" s="147" t="s">
        <v>158</v>
      </c>
      <c r="E188" s="148" t="s">
        <v>1</v>
      </c>
      <c r="F188" s="149" t="s">
        <v>228</v>
      </c>
      <c r="H188" s="150">
        <v>24.15</v>
      </c>
      <c r="I188" s="151"/>
      <c r="L188" s="146"/>
      <c r="M188" s="152"/>
      <c r="T188" s="153"/>
      <c r="AT188" s="148" t="s">
        <v>158</v>
      </c>
      <c r="AU188" s="148" t="s">
        <v>85</v>
      </c>
      <c r="AV188" s="12" t="s">
        <v>85</v>
      </c>
      <c r="AW188" s="12" t="s">
        <v>32</v>
      </c>
      <c r="AX188" s="12" t="s">
        <v>76</v>
      </c>
      <c r="AY188" s="148" t="s">
        <v>150</v>
      </c>
    </row>
    <row r="189" spans="2:51" s="12" customFormat="1" ht="12">
      <c r="B189" s="146"/>
      <c r="D189" s="147" t="s">
        <v>158</v>
      </c>
      <c r="E189" s="148" t="s">
        <v>1</v>
      </c>
      <c r="F189" s="149" t="s">
        <v>229</v>
      </c>
      <c r="H189" s="150">
        <v>3.52</v>
      </c>
      <c r="I189" s="151"/>
      <c r="L189" s="146"/>
      <c r="M189" s="152"/>
      <c r="T189" s="153"/>
      <c r="AT189" s="148" t="s">
        <v>158</v>
      </c>
      <c r="AU189" s="148" t="s">
        <v>85</v>
      </c>
      <c r="AV189" s="12" t="s">
        <v>85</v>
      </c>
      <c r="AW189" s="12" t="s">
        <v>32</v>
      </c>
      <c r="AX189" s="12" t="s">
        <v>76</v>
      </c>
      <c r="AY189" s="148" t="s">
        <v>150</v>
      </c>
    </row>
    <row r="190" spans="2:51" s="13" customFormat="1" ht="12">
      <c r="B190" s="154"/>
      <c r="D190" s="147" t="s">
        <v>158</v>
      </c>
      <c r="E190" s="155" t="s">
        <v>1</v>
      </c>
      <c r="F190" s="156" t="s">
        <v>162</v>
      </c>
      <c r="H190" s="157">
        <v>87.17</v>
      </c>
      <c r="I190" s="158"/>
      <c r="L190" s="154"/>
      <c r="M190" s="159"/>
      <c r="T190" s="160"/>
      <c r="AT190" s="155" t="s">
        <v>158</v>
      </c>
      <c r="AU190" s="155" t="s">
        <v>85</v>
      </c>
      <c r="AV190" s="13" t="s">
        <v>156</v>
      </c>
      <c r="AW190" s="13" t="s">
        <v>32</v>
      </c>
      <c r="AX190" s="13" t="s">
        <v>83</v>
      </c>
      <c r="AY190" s="155" t="s">
        <v>150</v>
      </c>
    </row>
    <row r="191" spans="2:63" s="11" customFormat="1" ht="22.7" customHeight="1">
      <c r="B191" s="120"/>
      <c r="D191" s="121" t="s">
        <v>75</v>
      </c>
      <c r="E191" s="130" t="s">
        <v>85</v>
      </c>
      <c r="F191" s="130" t="s">
        <v>230</v>
      </c>
      <c r="I191" s="123"/>
      <c r="J191" s="131">
        <f>BK191</f>
        <v>0</v>
      </c>
      <c r="L191" s="120"/>
      <c r="M191" s="125"/>
      <c r="P191" s="126">
        <f>SUM(P192:P225)</f>
        <v>0</v>
      </c>
      <c r="R191" s="126">
        <f>SUM(R192:R225)</f>
        <v>275.17798025999997</v>
      </c>
      <c r="T191" s="127">
        <f>SUM(T192:T225)</f>
        <v>0</v>
      </c>
      <c r="AR191" s="121" t="s">
        <v>83</v>
      </c>
      <c r="AT191" s="128" t="s">
        <v>75</v>
      </c>
      <c r="AU191" s="128" t="s">
        <v>83</v>
      </c>
      <c r="AY191" s="121" t="s">
        <v>150</v>
      </c>
      <c r="BK191" s="129">
        <f>SUM(BK192:BK225)</f>
        <v>0</v>
      </c>
    </row>
    <row r="192" spans="2:65" s="1" customFormat="1" ht="21.75" customHeight="1">
      <c r="B192" s="31"/>
      <c r="C192" s="132" t="s">
        <v>231</v>
      </c>
      <c r="D192" s="132" t="s">
        <v>152</v>
      </c>
      <c r="E192" s="133" t="s">
        <v>232</v>
      </c>
      <c r="F192" s="134" t="s">
        <v>233</v>
      </c>
      <c r="G192" s="135" t="s">
        <v>165</v>
      </c>
      <c r="H192" s="136">
        <v>2.896</v>
      </c>
      <c r="I192" s="137"/>
      <c r="J192" s="138">
        <f>ROUND(I192*H192,2)</f>
        <v>0</v>
      </c>
      <c r="K192" s="139"/>
      <c r="L192" s="31"/>
      <c r="M192" s="140" t="s">
        <v>1</v>
      </c>
      <c r="N192" s="141" t="s">
        <v>41</v>
      </c>
      <c r="P192" s="142">
        <f>O192*H192</f>
        <v>0</v>
      </c>
      <c r="Q192" s="142">
        <v>1.92</v>
      </c>
      <c r="R192" s="142">
        <f>Q192*H192</f>
        <v>5.56032</v>
      </c>
      <c r="S192" s="142">
        <v>0</v>
      </c>
      <c r="T192" s="143">
        <f>S192*H192</f>
        <v>0</v>
      </c>
      <c r="AR192" s="144" t="s">
        <v>156</v>
      </c>
      <c r="AT192" s="144" t="s">
        <v>152</v>
      </c>
      <c r="AU192" s="144" t="s">
        <v>85</v>
      </c>
      <c r="AY192" s="16" t="s">
        <v>150</v>
      </c>
      <c r="BE192" s="145">
        <f>IF(N192="základní",J192,0)</f>
        <v>0</v>
      </c>
      <c r="BF192" s="145">
        <f>IF(N192="snížená",J192,0)</f>
        <v>0</v>
      </c>
      <c r="BG192" s="145">
        <f>IF(N192="zákl. přenesená",J192,0)</f>
        <v>0</v>
      </c>
      <c r="BH192" s="145">
        <f>IF(N192="sníž. přenesená",J192,0)</f>
        <v>0</v>
      </c>
      <c r="BI192" s="145">
        <f>IF(N192="nulová",J192,0)</f>
        <v>0</v>
      </c>
      <c r="BJ192" s="16" t="s">
        <v>83</v>
      </c>
      <c r="BK192" s="145">
        <f>ROUND(I192*H192,2)</f>
        <v>0</v>
      </c>
      <c r="BL192" s="16" t="s">
        <v>156</v>
      </c>
      <c r="BM192" s="144" t="s">
        <v>234</v>
      </c>
    </row>
    <row r="193" spans="2:51" s="12" customFormat="1" ht="12">
      <c r="B193" s="146"/>
      <c r="D193" s="147" t="s">
        <v>158</v>
      </c>
      <c r="E193" s="148" t="s">
        <v>1</v>
      </c>
      <c r="F193" s="149" t="s">
        <v>235</v>
      </c>
      <c r="H193" s="150">
        <v>0.616</v>
      </c>
      <c r="I193" s="151"/>
      <c r="L193" s="146"/>
      <c r="M193" s="152"/>
      <c r="T193" s="153"/>
      <c r="AT193" s="148" t="s">
        <v>158</v>
      </c>
      <c r="AU193" s="148" t="s">
        <v>85</v>
      </c>
      <c r="AV193" s="12" t="s">
        <v>85</v>
      </c>
      <c r="AW193" s="12" t="s">
        <v>32</v>
      </c>
      <c r="AX193" s="12" t="s">
        <v>76</v>
      </c>
      <c r="AY193" s="148" t="s">
        <v>150</v>
      </c>
    </row>
    <row r="194" spans="2:51" s="12" customFormat="1" ht="12">
      <c r="B194" s="146"/>
      <c r="D194" s="147" t="s">
        <v>158</v>
      </c>
      <c r="E194" s="148" t="s">
        <v>1</v>
      </c>
      <c r="F194" s="149" t="s">
        <v>236</v>
      </c>
      <c r="H194" s="150">
        <v>2.28</v>
      </c>
      <c r="I194" s="151"/>
      <c r="L194" s="146"/>
      <c r="M194" s="152"/>
      <c r="T194" s="153"/>
      <c r="AT194" s="148" t="s">
        <v>158</v>
      </c>
      <c r="AU194" s="148" t="s">
        <v>85</v>
      </c>
      <c r="AV194" s="12" t="s">
        <v>85</v>
      </c>
      <c r="AW194" s="12" t="s">
        <v>32</v>
      </c>
      <c r="AX194" s="12" t="s">
        <v>76</v>
      </c>
      <c r="AY194" s="148" t="s">
        <v>150</v>
      </c>
    </row>
    <row r="195" spans="2:51" s="13" customFormat="1" ht="12">
      <c r="B195" s="154"/>
      <c r="D195" s="147" t="s">
        <v>158</v>
      </c>
      <c r="E195" s="155" t="s">
        <v>1</v>
      </c>
      <c r="F195" s="156" t="s">
        <v>162</v>
      </c>
      <c r="H195" s="157">
        <v>2.896</v>
      </c>
      <c r="I195" s="158"/>
      <c r="L195" s="154"/>
      <c r="M195" s="159"/>
      <c r="T195" s="160"/>
      <c r="AT195" s="155" t="s">
        <v>158</v>
      </c>
      <c r="AU195" s="155" t="s">
        <v>85</v>
      </c>
      <c r="AV195" s="13" t="s">
        <v>156</v>
      </c>
      <c r="AW195" s="13" t="s">
        <v>32</v>
      </c>
      <c r="AX195" s="13" t="s">
        <v>83</v>
      </c>
      <c r="AY195" s="155" t="s">
        <v>150</v>
      </c>
    </row>
    <row r="196" spans="2:65" s="1" customFormat="1" ht="24.2" customHeight="1">
      <c r="B196" s="31"/>
      <c r="C196" s="132" t="s">
        <v>8</v>
      </c>
      <c r="D196" s="132" t="s">
        <v>152</v>
      </c>
      <c r="E196" s="133" t="s">
        <v>237</v>
      </c>
      <c r="F196" s="134" t="s">
        <v>238</v>
      </c>
      <c r="G196" s="135" t="s">
        <v>239</v>
      </c>
      <c r="H196" s="136">
        <v>29.8</v>
      </c>
      <c r="I196" s="137"/>
      <c r="J196" s="138">
        <f>ROUND(I196*H196,2)</f>
        <v>0</v>
      </c>
      <c r="K196" s="139"/>
      <c r="L196" s="31"/>
      <c r="M196" s="140" t="s">
        <v>1</v>
      </c>
      <c r="N196" s="141" t="s">
        <v>41</v>
      </c>
      <c r="P196" s="142">
        <f>O196*H196</f>
        <v>0</v>
      </c>
      <c r="Q196" s="142">
        <v>0.00049</v>
      </c>
      <c r="R196" s="142">
        <f>Q196*H196</f>
        <v>0.014602</v>
      </c>
      <c r="S196" s="142">
        <v>0</v>
      </c>
      <c r="T196" s="143">
        <f>S196*H196</f>
        <v>0</v>
      </c>
      <c r="AR196" s="144" t="s">
        <v>156</v>
      </c>
      <c r="AT196" s="144" t="s">
        <v>152</v>
      </c>
      <c r="AU196" s="144" t="s">
        <v>85</v>
      </c>
      <c r="AY196" s="16" t="s">
        <v>150</v>
      </c>
      <c r="BE196" s="145">
        <f>IF(N196="základní",J196,0)</f>
        <v>0</v>
      </c>
      <c r="BF196" s="145">
        <f>IF(N196="snížená",J196,0)</f>
        <v>0</v>
      </c>
      <c r="BG196" s="145">
        <f>IF(N196="zákl. přenesená",J196,0)</f>
        <v>0</v>
      </c>
      <c r="BH196" s="145">
        <f>IF(N196="sníž. přenesená",J196,0)</f>
        <v>0</v>
      </c>
      <c r="BI196" s="145">
        <f>IF(N196="nulová",J196,0)</f>
        <v>0</v>
      </c>
      <c r="BJ196" s="16" t="s">
        <v>83</v>
      </c>
      <c r="BK196" s="145">
        <f>ROUND(I196*H196,2)</f>
        <v>0</v>
      </c>
      <c r="BL196" s="16" t="s">
        <v>156</v>
      </c>
      <c r="BM196" s="144" t="s">
        <v>240</v>
      </c>
    </row>
    <row r="197" spans="2:51" s="12" customFormat="1" ht="12">
      <c r="B197" s="146"/>
      <c r="D197" s="147" t="s">
        <v>158</v>
      </c>
      <c r="E197" s="148" t="s">
        <v>1</v>
      </c>
      <c r="F197" s="149" t="s">
        <v>241</v>
      </c>
      <c r="H197" s="150">
        <v>23.4</v>
      </c>
      <c r="I197" s="151"/>
      <c r="L197" s="146"/>
      <c r="M197" s="152"/>
      <c r="T197" s="153"/>
      <c r="AT197" s="148" t="s">
        <v>158</v>
      </c>
      <c r="AU197" s="148" t="s">
        <v>85</v>
      </c>
      <c r="AV197" s="12" t="s">
        <v>85</v>
      </c>
      <c r="AW197" s="12" t="s">
        <v>32</v>
      </c>
      <c r="AX197" s="12" t="s">
        <v>76</v>
      </c>
      <c r="AY197" s="148" t="s">
        <v>150</v>
      </c>
    </row>
    <row r="198" spans="2:51" s="12" customFormat="1" ht="12">
      <c r="B198" s="146"/>
      <c r="D198" s="147" t="s">
        <v>158</v>
      </c>
      <c r="E198" s="148" t="s">
        <v>1</v>
      </c>
      <c r="F198" s="149" t="s">
        <v>242</v>
      </c>
      <c r="H198" s="150">
        <v>6.4</v>
      </c>
      <c r="I198" s="151"/>
      <c r="L198" s="146"/>
      <c r="M198" s="152"/>
      <c r="T198" s="153"/>
      <c r="AT198" s="148" t="s">
        <v>158</v>
      </c>
      <c r="AU198" s="148" t="s">
        <v>85</v>
      </c>
      <c r="AV198" s="12" t="s">
        <v>85</v>
      </c>
      <c r="AW198" s="12" t="s">
        <v>32</v>
      </c>
      <c r="AX198" s="12" t="s">
        <v>76</v>
      </c>
      <c r="AY198" s="148" t="s">
        <v>150</v>
      </c>
    </row>
    <row r="199" spans="2:51" s="13" customFormat="1" ht="12">
      <c r="B199" s="154"/>
      <c r="D199" s="147" t="s">
        <v>158</v>
      </c>
      <c r="E199" s="155" t="s">
        <v>1</v>
      </c>
      <c r="F199" s="156" t="s">
        <v>162</v>
      </c>
      <c r="H199" s="157">
        <v>29.8</v>
      </c>
      <c r="I199" s="158"/>
      <c r="L199" s="154"/>
      <c r="M199" s="159"/>
      <c r="T199" s="160"/>
      <c r="AT199" s="155" t="s">
        <v>158</v>
      </c>
      <c r="AU199" s="155" t="s">
        <v>85</v>
      </c>
      <c r="AV199" s="13" t="s">
        <v>156</v>
      </c>
      <c r="AW199" s="13" t="s">
        <v>32</v>
      </c>
      <c r="AX199" s="13" t="s">
        <v>83</v>
      </c>
      <c r="AY199" s="155" t="s">
        <v>150</v>
      </c>
    </row>
    <row r="200" spans="2:65" s="1" customFormat="1" ht="21.75" customHeight="1">
      <c r="B200" s="31"/>
      <c r="C200" s="132" t="s">
        <v>243</v>
      </c>
      <c r="D200" s="132" t="s">
        <v>152</v>
      </c>
      <c r="E200" s="133" t="s">
        <v>244</v>
      </c>
      <c r="F200" s="134" t="s">
        <v>245</v>
      </c>
      <c r="G200" s="135" t="s">
        <v>155</v>
      </c>
      <c r="H200" s="136">
        <v>154.42</v>
      </c>
      <c r="I200" s="137"/>
      <c r="J200" s="138">
        <f>ROUND(I200*H200,2)</f>
        <v>0</v>
      </c>
      <c r="K200" s="139"/>
      <c r="L200" s="31"/>
      <c r="M200" s="140" t="s">
        <v>1</v>
      </c>
      <c r="N200" s="141" t="s">
        <v>41</v>
      </c>
      <c r="P200" s="142">
        <f>O200*H200</f>
        <v>0</v>
      </c>
      <c r="Q200" s="142">
        <v>0.00014</v>
      </c>
      <c r="R200" s="142">
        <f>Q200*H200</f>
        <v>0.021618799999999997</v>
      </c>
      <c r="S200" s="142">
        <v>0</v>
      </c>
      <c r="T200" s="143">
        <f>S200*H200</f>
        <v>0</v>
      </c>
      <c r="AR200" s="144" t="s">
        <v>156</v>
      </c>
      <c r="AT200" s="144" t="s">
        <v>152</v>
      </c>
      <c r="AU200" s="144" t="s">
        <v>85</v>
      </c>
      <c r="AY200" s="16" t="s">
        <v>150</v>
      </c>
      <c r="BE200" s="145">
        <f>IF(N200="základní",J200,0)</f>
        <v>0</v>
      </c>
      <c r="BF200" s="145">
        <f>IF(N200="snížená",J200,0)</f>
        <v>0</v>
      </c>
      <c r="BG200" s="145">
        <f>IF(N200="zákl. přenesená",J200,0)</f>
        <v>0</v>
      </c>
      <c r="BH200" s="145">
        <f>IF(N200="sníž. přenesená",J200,0)</f>
        <v>0</v>
      </c>
      <c r="BI200" s="145">
        <f>IF(N200="nulová",J200,0)</f>
        <v>0</v>
      </c>
      <c r="BJ200" s="16" t="s">
        <v>83</v>
      </c>
      <c r="BK200" s="145">
        <f>ROUND(I200*H200,2)</f>
        <v>0</v>
      </c>
      <c r="BL200" s="16" t="s">
        <v>156</v>
      </c>
      <c r="BM200" s="144" t="s">
        <v>246</v>
      </c>
    </row>
    <row r="201" spans="2:51" s="12" customFormat="1" ht="12">
      <c r="B201" s="146"/>
      <c r="D201" s="147" t="s">
        <v>158</v>
      </c>
      <c r="E201" s="148" t="s">
        <v>1</v>
      </c>
      <c r="F201" s="149" t="s">
        <v>247</v>
      </c>
      <c r="H201" s="150">
        <v>144.74</v>
      </c>
      <c r="I201" s="151"/>
      <c r="L201" s="146"/>
      <c r="M201" s="152"/>
      <c r="T201" s="153"/>
      <c r="AT201" s="148" t="s">
        <v>158</v>
      </c>
      <c r="AU201" s="148" t="s">
        <v>85</v>
      </c>
      <c r="AV201" s="12" t="s">
        <v>85</v>
      </c>
      <c r="AW201" s="12" t="s">
        <v>32</v>
      </c>
      <c r="AX201" s="12" t="s">
        <v>76</v>
      </c>
      <c r="AY201" s="148" t="s">
        <v>150</v>
      </c>
    </row>
    <row r="202" spans="2:51" s="12" customFormat="1" ht="12">
      <c r="B202" s="146"/>
      <c r="D202" s="147" t="s">
        <v>158</v>
      </c>
      <c r="E202" s="148" t="s">
        <v>1</v>
      </c>
      <c r="F202" s="149" t="s">
        <v>248</v>
      </c>
      <c r="H202" s="150">
        <v>9.68</v>
      </c>
      <c r="I202" s="151"/>
      <c r="L202" s="146"/>
      <c r="M202" s="152"/>
      <c r="T202" s="153"/>
      <c r="AT202" s="148" t="s">
        <v>158</v>
      </c>
      <c r="AU202" s="148" t="s">
        <v>85</v>
      </c>
      <c r="AV202" s="12" t="s">
        <v>85</v>
      </c>
      <c r="AW202" s="12" t="s">
        <v>32</v>
      </c>
      <c r="AX202" s="12" t="s">
        <v>76</v>
      </c>
      <c r="AY202" s="148" t="s">
        <v>150</v>
      </c>
    </row>
    <row r="203" spans="2:51" s="13" customFormat="1" ht="12">
      <c r="B203" s="154"/>
      <c r="D203" s="147" t="s">
        <v>158</v>
      </c>
      <c r="E203" s="155" t="s">
        <v>1</v>
      </c>
      <c r="F203" s="156" t="s">
        <v>162</v>
      </c>
      <c r="H203" s="157">
        <v>154.42</v>
      </c>
      <c r="I203" s="158"/>
      <c r="L203" s="154"/>
      <c r="M203" s="159"/>
      <c r="T203" s="160"/>
      <c r="AT203" s="155" t="s">
        <v>158</v>
      </c>
      <c r="AU203" s="155" t="s">
        <v>85</v>
      </c>
      <c r="AV203" s="13" t="s">
        <v>156</v>
      </c>
      <c r="AW203" s="13" t="s">
        <v>32</v>
      </c>
      <c r="AX203" s="13" t="s">
        <v>83</v>
      </c>
      <c r="AY203" s="155" t="s">
        <v>150</v>
      </c>
    </row>
    <row r="204" spans="2:65" s="1" customFormat="1" ht="24.2" customHeight="1">
      <c r="B204" s="31"/>
      <c r="C204" s="167" t="s">
        <v>249</v>
      </c>
      <c r="D204" s="167" t="s">
        <v>250</v>
      </c>
      <c r="E204" s="168" t="s">
        <v>251</v>
      </c>
      <c r="F204" s="169" t="s">
        <v>252</v>
      </c>
      <c r="G204" s="170" t="s">
        <v>155</v>
      </c>
      <c r="H204" s="171">
        <v>157.508</v>
      </c>
      <c r="I204" s="172"/>
      <c r="J204" s="173">
        <f>ROUND(I204*H204,2)</f>
        <v>0</v>
      </c>
      <c r="K204" s="174"/>
      <c r="L204" s="175"/>
      <c r="M204" s="176" t="s">
        <v>1</v>
      </c>
      <c r="N204" s="177" t="s">
        <v>41</v>
      </c>
      <c r="P204" s="142">
        <f>O204*H204</f>
        <v>0</v>
      </c>
      <c r="Q204" s="142">
        <v>0.0005</v>
      </c>
      <c r="R204" s="142">
        <f>Q204*H204</f>
        <v>0.078754</v>
      </c>
      <c r="S204" s="142">
        <v>0</v>
      </c>
      <c r="T204" s="143">
        <f>S204*H204</f>
        <v>0</v>
      </c>
      <c r="AR204" s="144" t="s">
        <v>197</v>
      </c>
      <c r="AT204" s="144" t="s">
        <v>250</v>
      </c>
      <c r="AU204" s="144" t="s">
        <v>85</v>
      </c>
      <c r="AY204" s="16" t="s">
        <v>150</v>
      </c>
      <c r="BE204" s="145">
        <f>IF(N204="základní",J204,0)</f>
        <v>0</v>
      </c>
      <c r="BF204" s="145">
        <f>IF(N204="snížená",J204,0)</f>
        <v>0</v>
      </c>
      <c r="BG204" s="145">
        <f>IF(N204="zákl. přenesená",J204,0)</f>
        <v>0</v>
      </c>
      <c r="BH204" s="145">
        <f>IF(N204="sníž. přenesená",J204,0)</f>
        <v>0</v>
      </c>
      <c r="BI204" s="145">
        <f>IF(N204="nulová",J204,0)</f>
        <v>0</v>
      </c>
      <c r="BJ204" s="16" t="s">
        <v>83</v>
      </c>
      <c r="BK204" s="145">
        <f>ROUND(I204*H204,2)</f>
        <v>0</v>
      </c>
      <c r="BL204" s="16" t="s">
        <v>156</v>
      </c>
      <c r="BM204" s="144" t="s">
        <v>253</v>
      </c>
    </row>
    <row r="205" spans="2:51" s="12" customFormat="1" ht="12">
      <c r="B205" s="146"/>
      <c r="D205" s="147" t="s">
        <v>158</v>
      </c>
      <c r="F205" s="149" t="s">
        <v>254</v>
      </c>
      <c r="H205" s="150">
        <v>157.508</v>
      </c>
      <c r="I205" s="151"/>
      <c r="L205" s="146"/>
      <c r="M205" s="152"/>
      <c r="T205" s="153"/>
      <c r="AT205" s="148" t="s">
        <v>158</v>
      </c>
      <c r="AU205" s="148" t="s">
        <v>85</v>
      </c>
      <c r="AV205" s="12" t="s">
        <v>85</v>
      </c>
      <c r="AW205" s="12" t="s">
        <v>4</v>
      </c>
      <c r="AX205" s="12" t="s">
        <v>83</v>
      </c>
      <c r="AY205" s="148" t="s">
        <v>150</v>
      </c>
    </row>
    <row r="206" spans="2:65" s="1" customFormat="1" ht="24.2" customHeight="1">
      <c r="B206" s="31"/>
      <c r="C206" s="132" t="s">
        <v>255</v>
      </c>
      <c r="D206" s="132" t="s">
        <v>152</v>
      </c>
      <c r="E206" s="133" t="s">
        <v>256</v>
      </c>
      <c r="F206" s="134" t="s">
        <v>257</v>
      </c>
      <c r="G206" s="135" t="s">
        <v>165</v>
      </c>
      <c r="H206" s="136">
        <v>32.074</v>
      </c>
      <c r="I206" s="137"/>
      <c r="J206" s="138">
        <f>ROUND(I206*H206,2)</f>
        <v>0</v>
      </c>
      <c r="K206" s="139"/>
      <c r="L206" s="31"/>
      <c r="M206" s="140" t="s">
        <v>1</v>
      </c>
      <c r="N206" s="141" t="s">
        <v>41</v>
      </c>
      <c r="P206" s="142">
        <f>O206*H206</f>
        <v>0</v>
      </c>
      <c r="Q206" s="142">
        <v>2.45329</v>
      </c>
      <c r="R206" s="142">
        <f>Q206*H206</f>
        <v>78.68682346</v>
      </c>
      <c r="S206" s="142">
        <v>0</v>
      </c>
      <c r="T206" s="143">
        <f>S206*H206</f>
        <v>0</v>
      </c>
      <c r="AR206" s="144" t="s">
        <v>156</v>
      </c>
      <c r="AT206" s="144" t="s">
        <v>152</v>
      </c>
      <c r="AU206" s="144" t="s">
        <v>85</v>
      </c>
      <c r="AY206" s="16" t="s">
        <v>150</v>
      </c>
      <c r="BE206" s="145">
        <f>IF(N206="základní",J206,0)</f>
        <v>0</v>
      </c>
      <c r="BF206" s="145">
        <f>IF(N206="snížená",J206,0)</f>
        <v>0</v>
      </c>
      <c r="BG206" s="145">
        <f>IF(N206="zákl. přenesená",J206,0)</f>
        <v>0</v>
      </c>
      <c r="BH206" s="145">
        <f>IF(N206="sníž. přenesená",J206,0)</f>
        <v>0</v>
      </c>
      <c r="BI206" s="145">
        <f>IF(N206="nulová",J206,0)</f>
        <v>0</v>
      </c>
      <c r="BJ206" s="16" t="s">
        <v>83</v>
      </c>
      <c r="BK206" s="145">
        <f>ROUND(I206*H206,2)</f>
        <v>0</v>
      </c>
      <c r="BL206" s="16" t="s">
        <v>156</v>
      </c>
      <c r="BM206" s="144" t="s">
        <v>258</v>
      </c>
    </row>
    <row r="207" spans="2:51" s="12" customFormat="1" ht="12">
      <c r="B207" s="146"/>
      <c r="D207" s="147" t="s">
        <v>158</v>
      </c>
      <c r="E207" s="148" t="s">
        <v>1</v>
      </c>
      <c r="F207" s="149" t="s">
        <v>259</v>
      </c>
      <c r="H207" s="150">
        <v>27.004</v>
      </c>
      <c r="I207" s="151"/>
      <c r="L207" s="146"/>
      <c r="M207" s="152"/>
      <c r="T207" s="153"/>
      <c r="AT207" s="148" t="s">
        <v>158</v>
      </c>
      <c r="AU207" s="148" t="s">
        <v>85</v>
      </c>
      <c r="AV207" s="12" t="s">
        <v>85</v>
      </c>
      <c r="AW207" s="12" t="s">
        <v>32</v>
      </c>
      <c r="AX207" s="12" t="s">
        <v>76</v>
      </c>
      <c r="AY207" s="148" t="s">
        <v>150</v>
      </c>
    </row>
    <row r="208" spans="2:51" s="12" customFormat="1" ht="12">
      <c r="B208" s="146"/>
      <c r="D208" s="147" t="s">
        <v>158</v>
      </c>
      <c r="E208" s="148" t="s">
        <v>1</v>
      </c>
      <c r="F208" s="149" t="s">
        <v>260</v>
      </c>
      <c r="H208" s="150">
        <v>5.07</v>
      </c>
      <c r="I208" s="151"/>
      <c r="L208" s="146"/>
      <c r="M208" s="152"/>
      <c r="T208" s="153"/>
      <c r="AT208" s="148" t="s">
        <v>158</v>
      </c>
      <c r="AU208" s="148" t="s">
        <v>85</v>
      </c>
      <c r="AV208" s="12" t="s">
        <v>85</v>
      </c>
      <c r="AW208" s="12" t="s">
        <v>32</v>
      </c>
      <c r="AX208" s="12" t="s">
        <v>76</v>
      </c>
      <c r="AY208" s="148" t="s">
        <v>150</v>
      </c>
    </row>
    <row r="209" spans="2:51" s="13" customFormat="1" ht="12">
      <c r="B209" s="154"/>
      <c r="D209" s="147" t="s">
        <v>158</v>
      </c>
      <c r="E209" s="155" t="s">
        <v>1</v>
      </c>
      <c r="F209" s="156" t="s">
        <v>162</v>
      </c>
      <c r="H209" s="157">
        <v>32.074</v>
      </c>
      <c r="I209" s="158"/>
      <c r="L209" s="154"/>
      <c r="M209" s="159"/>
      <c r="T209" s="160"/>
      <c r="AT209" s="155" t="s">
        <v>158</v>
      </c>
      <c r="AU209" s="155" t="s">
        <v>85</v>
      </c>
      <c r="AV209" s="13" t="s">
        <v>156</v>
      </c>
      <c r="AW209" s="13" t="s">
        <v>32</v>
      </c>
      <c r="AX209" s="13" t="s">
        <v>83</v>
      </c>
      <c r="AY209" s="155" t="s">
        <v>150</v>
      </c>
    </row>
    <row r="210" spans="2:65" s="1" customFormat="1" ht="16.5" customHeight="1">
      <c r="B210" s="31"/>
      <c r="C210" s="132" t="s">
        <v>261</v>
      </c>
      <c r="D210" s="132" t="s">
        <v>152</v>
      </c>
      <c r="E210" s="133" t="s">
        <v>262</v>
      </c>
      <c r="F210" s="134" t="s">
        <v>263</v>
      </c>
      <c r="G210" s="135" t="s">
        <v>155</v>
      </c>
      <c r="H210" s="136">
        <v>16.35</v>
      </c>
      <c r="I210" s="137"/>
      <c r="J210" s="138">
        <f>ROUND(I210*H210,2)</f>
        <v>0</v>
      </c>
      <c r="K210" s="139"/>
      <c r="L210" s="31"/>
      <c r="M210" s="140" t="s">
        <v>1</v>
      </c>
      <c r="N210" s="141" t="s">
        <v>41</v>
      </c>
      <c r="P210" s="142">
        <f>O210*H210</f>
        <v>0</v>
      </c>
      <c r="Q210" s="142">
        <v>0.00247</v>
      </c>
      <c r="R210" s="142">
        <f>Q210*H210</f>
        <v>0.040384500000000004</v>
      </c>
      <c r="S210" s="142">
        <v>0</v>
      </c>
      <c r="T210" s="143">
        <f>S210*H210</f>
        <v>0</v>
      </c>
      <c r="AR210" s="144" t="s">
        <v>156</v>
      </c>
      <c r="AT210" s="144" t="s">
        <v>152</v>
      </c>
      <c r="AU210" s="144" t="s">
        <v>85</v>
      </c>
      <c r="AY210" s="16" t="s">
        <v>150</v>
      </c>
      <c r="BE210" s="145">
        <f>IF(N210="základní",J210,0)</f>
        <v>0</v>
      </c>
      <c r="BF210" s="145">
        <f>IF(N210="snížená",J210,0)</f>
        <v>0</v>
      </c>
      <c r="BG210" s="145">
        <f>IF(N210="zákl. přenesená",J210,0)</f>
        <v>0</v>
      </c>
      <c r="BH210" s="145">
        <f>IF(N210="sníž. přenesená",J210,0)</f>
        <v>0</v>
      </c>
      <c r="BI210" s="145">
        <f>IF(N210="nulová",J210,0)</f>
        <v>0</v>
      </c>
      <c r="BJ210" s="16" t="s">
        <v>83</v>
      </c>
      <c r="BK210" s="145">
        <f>ROUND(I210*H210,2)</f>
        <v>0</v>
      </c>
      <c r="BL210" s="16" t="s">
        <v>156</v>
      </c>
      <c r="BM210" s="144" t="s">
        <v>264</v>
      </c>
    </row>
    <row r="211" spans="2:51" s="12" customFormat="1" ht="12">
      <c r="B211" s="146"/>
      <c r="D211" s="147" t="s">
        <v>158</v>
      </c>
      <c r="E211" s="148" t="s">
        <v>1</v>
      </c>
      <c r="F211" s="149" t="s">
        <v>265</v>
      </c>
      <c r="H211" s="150">
        <v>9.72</v>
      </c>
      <c r="I211" s="151"/>
      <c r="L211" s="146"/>
      <c r="M211" s="152"/>
      <c r="T211" s="153"/>
      <c r="AT211" s="148" t="s">
        <v>158</v>
      </c>
      <c r="AU211" s="148" t="s">
        <v>85</v>
      </c>
      <c r="AV211" s="12" t="s">
        <v>85</v>
      </c>
      <c r="AW211" s="12" t="s">
        <v>32</v>
      </c>
      <c r="AX211" s="12" t="s">
        <v>76</v>
      </c>
      <c r="AY211" s="148" t="s">
        <v>150</v>
      </c>
    </row>
    <row r="212" spans="2:51" s="12" customFormat="1" ht="12">
      <c r="B212" s="146"/>
      <c r="D212" s="147" t="s">
        <v>158</v>
      </c>
      <c r="E212" s="148" t="s">
        <v>1</v>
      </c>
      <c r="F212" s="149" t="s">
        <v>266</v>
      </c>
      <c r="H212" s="150">
        <v>6.63</v>
      </c>
      <c r="I212" s="151"/>
      <c r="L212" s="146"/>
      <c r="M212" s="152"/>
      <c r="T212" s="153"/>
      <c r="AT212" s="148" t="s">
        <v>158</v>
      </c>
      <c r="AU212" s="148" t="s">
        <v>85</v>
      </c>
      <c r="AV212" s="12" t="s">
        <v>85</v>
      </c>
      <c r="AW212" s="12" t="s">
        <v>32</v>
      </c>
      <c r="AX212" s="12" t="s">
        <v>76</v>
      </c>
      <c r="AY212" s="148" t="s">
        <v>150</v>
      </c>
    </row>
    <row r="213" spans="2:51" s="13" customFormat="1" ht="12">
      <c r="B213" s="154"/>
      <c r="D213" s="147" t="s">
        <v>158</v>
      </c>
      <c r="E213" s="155" t="s">
        <v>1</v>
      </c>
      <c r="F213" s="156" t="s">
        <v>162</v>
      </c>
      <c r="H213" s="157">
        <v>16.35</v>
      </c>
      <c r="I213" s="158"/>
      <c r="L213" s="154"/>
      <c r="M213" s="159"/>
      <c r="T213" s="160"/>
      <c r="AT213" s="155" t="s">
        <v>158</v>
      </c>
      <c r="AU213" s="155" t="s">
        <v>85</v>
      </c>
      <c r="AV213" s="13" t="s">
        <v>156</v>
      </c>
      <c r="AW213" s="13" t="s">
        <v>32</v>
      </c>
      <c r="AX213" s="13" t="s">
        <v>83</v>
      </c>
      <c r="AY213" s="155" t="s">
        <v>150</v>
      </c>
    </row>
    <row r="214" spans="2:65" s="1" customFormat="1" ht="16.5" customHeight="1">
      <c r="B214" s="31"/>
      <c r="C214" s="132" t="s">
        <v>267</v>
      </c>
      <c r="D214" s="132" t="s">
        <v>152</v>
      </c>
      <c r="E214" s="133" t="s">
        <v>268</v>
      </c>
      <c r="F214" s="134" t="s">
        <v>269</v>
      </c>
      <c r="G214" s="135" t="s">
        <v>155</v>
      </c>
      <c r="H214" s="136">
        <v>16.35</v>
      </c>
      <c r="I214" s="137"/>
      <c r="J214" s="138">
        <f>ROUND(I214*H214,2)</f>
        <v>0</v>
      </c>
      <c r="K214" s="139"/>
      <c r="L214" s="31"/>
      <c r="M214" s="140" t="s">
        <v>1</v>
      </c>
      <c r="N214" s="141" t="s">
        <v>41</v>
      </c>
      <c r="P214" s="142">
        <f>O214*H214</f>
        <v>0</v>
      </c>
      <c r="Q214" s="142">
        <v>0</v>
      </c>
      <c r="R214" s="142">
        <f>Q214*H214</f>
        <v>0</v>
      </c>
      <c r="S214" s="142">
        <v>0</v>
      </c>
      <c r="T214" s="143">
        <f>S214*H214</f>
        <v>0</v>
      </c>
      <c r="AR214" s="144" t="s">
        <v>156</v>
      </c>
      <c r="AT214" s="144" t="s">
        <v>152</v>
      </c>
      <c r="AU214" s="144" t="s">
        <v>85</v>
      </c>
      <c r="AY214" s="16" t="s">
        <v>150</v>
      </c>
      <c r="BE214" s="145">
        <f>IF(N214="základní",J214,0)</f>
        <v>0</v>
      </c>
      <c r="BF214" s="145">
        <f>IF(N214="snížená",J214,0)</f>
        <v>0</v>
      </c>
      <c r="BG214" s="145">
        <f>IF(N214="zákl. přenesená",J214,0)</f>
        <v>0</v>
      </c>
      <c r="BH214" s="145">
        <f>IF(N214="sníž. přenesená",J214,0)</f>
        <v>0</v>
      </c>
      <c r="BI214" s="145">
        <f>IF(N214="nulová",J214,0)</f>
        <v>0</v>
      </c>
      <c r="BJ214" s="16" t="s">
        <v>83</v>
      </c>
      <c r="BK214" s="145">
        <f>ROUND(I214*H214,2)</f>
        <v>0</v>
      </c>
      <c r="BL214" s="16" t="s">
        <v>156</v>
      </c>
      <c r="BM214" s="144" t="s">
        <v>270</v>
      </c>
    </row>
    <row r="215" spans="2:65" s="1" customFormat="1" ht="24.2" customHeight="1">
      <c r="B215" s="31"/>
      <c r="C215" s="132" t="s">
        <v>7</v>
      </c>
      <c r="D215" s="132" t="s">
        <v>152</v>
      </c>
      <c r="E215" s="133" t="s">
        <v>271</v>
      </c>
      <c r="F215" s="134" t="s">
        <v>272</v>
      </c>
      <c r="G215" s="135" t="s">
        <v>205</v>
      </c>
      <c r="H215" s="136">
        <v>4.807</v>
      </c>
      <c r="I215" s="137"/>
      <c r="J215" s="138">
        <f>ROUND(I215*H215,2)</f>
        <v>0</v>
      </c>
      <c r="K215" s="139"/>
      <c r="L215" s="31"/>
      <c r="M215" s="140" t="s">
        <v>1</v>
      </c>
      <c r="N215" s="141" t="s">
        <v>41</v>
      </c>
      <c r="P215" s="142">
        <f>O215*H215</f>
        <v>0</v>
      </c>
      <c r="Q215" s="142">
        <v>1.06062</v>
      </c>
      <c r="R215" s="142">
        <f>Q215*H215</f>
        <v>5.0984003399999995</v>
      </c>
      <c r="S215" s="142">
        <v>0</v>
      </c>
      <c r="T215" s="143">
        <f>S215*H215</f>
        <v>0</v>
      </c>
      <c r="AR215" s="144" t="s">
        <v>156</v>
      </c>
      <c r="AT215" s="144" t="s">
        <v>152</v>
      </c>
      <c r="AU215" s="144" t="s">
        <v>85</v>
      </c>
      <c r="AY215" s="16" t="s">
        <v>150</v>
      </c>
      <c r="BE215" s="145">
        <f>IF(N215="základní",J215,0)</f>
        <v>0</v>
      </c>
      <c r="BF215" s="145">
        <f>IF(N215="snížená",J215,0)</f>
        <v>0</v>
      </c>
      <c r="BG215" s="145">
        <f>IF(N215="zákl. přenesená",J215,0)</f>
        <v>0</v>
      </c>
      <c r="BH215" s="145">
        <f>IF(N215="sníž. přenesená",J215,0)</f>
        <v>0</v>
      </c>
      <c r="BI215" s="145">
        <f>IF(N215="nulová",J215,0)</f>
        <v>0</v>
      </c>
      <c r="BJ215" s="16" t="s">
        <v>83</v>
      </c>
      <c r="BK215" s="145">
        <f>ROUND(I215*H215,2)</f>
        <v>0</v>
      </c>
      <c r="BL215" s="16" t="s">
        <v>156</v>
      </c>
      <c r="BM215" s="144" t="s">
        <v>273</v>
      </c>
    </row>
    <row r="216" spans="2:51" s="12" customFormat="1" ht="12">
      <c r="B216" s="146"/>
      <c r="D216" s="147" t="s">
        <v>158</v>
      </c>
      <c r="E216" s="148" t="s">
        <v>1</v>
      </c>
      <c r="F216" s="149" t="s">
        <v>274</v>
      </c>
      <c r="H216" s="150">
        <v>3.435</v>
      </c>
      <c r="I216" s="151"/>
      <c r="L216" s="146"/>
      <c r="M216" s="152"/>
      <c r="T216" s="153"/>
      <c r="AT216" s="148" t="s">
        <v>158</v>
      </c>
      <c r="AU216" s="148" t="s">
        <v>85</v>
      </c>
      <c r="AV216" s="12" t="s">
        <v>85</v>
      </c>
      <c r="AW216" s="12" t="s">
        <v>32</v>
      </c>
      <c r="AX216" s="12" t="s">
        <v>76</v>
      </c>
      <c r="AY216" s="148" t="s">
        <v>150</v>
      </c>
    </row>
    <row r="217" spans="2:51" s="12" customFormat="1" ht="12">
      <c r="B217" s="146"/>
      <c r="D217" s="147" t="s">
        <v>158</v>
      </c>
      <c r="E217" s="148" t="s">
        <v>1</v>
      </c>
      <c r="F217" s="149" t="s">
        <v>275</v>
      </c>
      <c r="H217" s="150">
        <v>1.372</v>
      </c>
      <c r="I217" s="151"/>
      <c r="L217" s="146"/>
      <c r="M217" s="152"/>
      <c r="T217" s="153"/>
      <c r="AT217" s="148" t="s">
        <v>158</v>
      </c>
      <c r="AU217" s="148" t="s">
        <v>85</v>
      </c>
      <c r="AV217" s="12" t="s">
        <v>85</v>
      </c>
      <c r="AW217" s="12" t="s">
        <v>32</v>
      </c>
      <c r="AX217" s="12" t="s">
        <v>76</v>
      </c>
      <c r="AY217" s="148" t="s">
        <v>150</v>
      </c>
    </row>
    <row r="218" spans="2:51" s="13" customFormat="1" ht="12">
      <c r="B218" s="154"/>
      <c r="D218" s="147" t="s">
        <v>158</v>
      </c>
      <c r="E218" s="155" t="s">
        <v>1</v>
      </c>
      <c r="F218" s="156" t="s">
        <v>162</v>
      </c>
      <c r="H218" s="157">
        <v>4.807</v>
      </c>
      <c r="I218" s="158"/>
      <c r="L218" s="154"/>
      <c r="M218" s="159"/>
      <c r="T218" s="160"/>
      <c r="AT218" s="155" t="s">
        <v>158</v>
      </c>
      <c r="AU218" s="155" t="s">
        <v>85</v>
      </c>
      <c r="AV218" s="13" t="s">
        <v>156</v>
      </c>
      <c r="AW218" s="13" t="s">
        <v>32</v>
      </c>
      <c r="AX218" s="13" t="s">
        <v>83</v>
      </c>
      <c r="AY218" s="155" t="s">
        <v>150</v>
      </c>
    </row>
    <row r="219" spans="2:65" s="1" customFormat="1" ht="24.2" customHeight="1">
      <c r="B219" s="31"/>
      <c r="C219" s="132" t="s">
        <v>276</v>
      </c>
      <c r="D219" s="132" t="s">
        <v>152</v>
      </c>
      <c r="E219" s="133" t="s">
        <v>277</v>
      </c>
      <c r="F219" s="134" t="s">
        <v>278</v>
      </c>
      <c r="G219" s="135" t="s">
        <v>165</v>
      </c>
      <c r="H219" s="136">
        <v>74.172</v>
      </c>
      <c r="I219" s="137"/>
      <c r="J219" s="138">
        <f>ROUND(I219*H219,2)</f>
        <v>0</v>
      </c>
      <c r="K219" s="139"/>
      <c r="L219" s="31"/>
      <c r="M219" s="140" t="s">
        <v>1</v>
      </c>
      <c r="N219" s="141" t="s">
        <v>41</v>
      </c>
      <c r="P219" s="142">
        <f>O219*H219</f>
        <v>0</v>
      </c>
      <c r="Q219" s="142">
        <v>2.45329</v>
      </c>
      <c r="R219" s="142">
        <f>Q219*H219</f>
        <v>181.96542588</v>
      </c>
      <c r="S219" s="142">
        <v>0</v>
      </c>
      <c r="T219" s="143">
        <f>S219*H219</f>
        <v>0</v>
      </c>
      <c r="AR219" s="144" t="s">
        <v>156</v>
      </c>
      <c r="AT219" s="144" t="s">
        <v>152</v>
      </c>
      <c r="AU219" s="144" t="s">
        <v>85</v>
      </c>
      <c r="AY219" s="16" t="s">
        <v>150</v>
      </c>
      <c r="BE219" s="145">
        <f>IF(N219="základní",J219,0)</f>
        <v>0</v>
      </c>
      <c r="BF219" s="145">
        <f>IF(N219="snížená",J219,0)</f>
        <v>0</v>
      </c>
      <c r="BG219" s="145">
        <f>IF(N219="zákl. přenesená",J219,0)</f>
        <v>0</v>
      </c>
      <c r="BH219" s="145">
        <f>IF(N219="sníž. přenesená",J219,0)</f>
        <v>0</v>
      </c>
      <c r="BI219" s="145">
        <f>IF(N219="nulová",J219,0)</f>
        <v>0</v>
      </c>
      <c r="BJ219" s="16" t="s">
        <v>83</v>
      </c>
      <c r="BK219" s="145">
        <f>ROUND(I219*H219,2)</f>
        <v>0</v>
      </c>
      <c r="BL219" s="16" t="s">
        <v>156</v>
      </c>
      <c r="BM219" s="144" t="s">
        <v>279</v>
      </c>
    </row>
    <row r="220" spans="2:51" s="12" customFormat="1" ht="22.5">
      <c r="B220" s="146"/>
      <c r="D220" s="147" t="s">
        <v>158</v>
      </c>
      <c r="E220" s="148" t="s">
        <v>1</v>
      </c>
      <c r="F220" s="149" t="s">
        <v>280</v>
      </c>
      <c r="H220" s="150">
        <v>74.172</v>
      </c>
      <c r="I220" s="151"/>
      <c r="L220" s="146"/>
      <c r="M220" s="152"/>
      <c r="T220" s="153"/>
      <c r="AT220" s="148" t="s">
        <v>158</v>
      </c>
      <c r="AU220" s="148" t="s">
        <v>85</v>
      </c>
      <c r="AV220" s="12" t="s">
        <v>85</v>
      </c>
      <c r="AW220" s="12" t="s">
        <v>32</v>
      </c>
      <c r="AX220" s="12" t="s">
        <v>83</v>
      </c>
      <c r="AY220" s="148" t="s">
        <v>150</v>
      </c>
    </row>
    <row r="221" spans="2:65" s="1" customFormat="1" ht="16.5" customHeight="1">
      <c r="B221" s="31"/>
      <c r="C221" s="132" t="s">
        <v>281</v>
      </c>
      <c r="D221" s="132" t="s">
        <v>152</v>
      </c>
      <c r="E221" s="133" t="s">
        <v>282</v>
      </c>
      <c r="F221" s="134" t="s">
        <v>283</v>
      </c>
      <c r="G221" s="135" t="s">
        <v>155</v>
      </c>
      <c r="H221" s="136">
        <v>179.6</v>
      </c>
      <c r="I221" s="137"/>
      <c r="J221" s="138">
        <f>ROUND(I221*H221,2)</f>
        <v>0</v>
      </c>
      <c r="K221" s="139"/>
      <c r="L221" s="31"/>
      <c r="M221" s="140" t="s">
        <v>1</v>
      </c>
      <c r="N221" s="141" t="s">
        <v>41</v>
      </c>
      <c r="P221" s="142">
        <f>O221*H221</f>
        <v>0</v>
      </c>
      <c r="Q221" s="142">
        <v>0.00269</v>
      </c>
      <c r="R221" s="142">
        <f>Q221*H221</f>
        <v>0.483124</v>
      </c>
      <c r="S221" s="142">
        <v>0</v>
      </c>
      <c r="T221" s="143">
        <f>S221*H221</f>
        <v>0</v>
      </c>
      <c r="AR221" s="144" t="s">
        <v>156</v>
      </c>
      <c r="AT221" s="144" t="s">
        <v>152</v>
      </c>
      <c r="AU221" s="144" t="s">
        <v>85</v>
      </c>
      <c r="AY221" s="16" t="s">
        <v>150</v>
      </c>
      <c r="BE221" s="145">
        <f>IF(N221="základní",J221,0)</f>
        <v>0</v>
      </c>
      <c r="BF221" s="145">
        <f>IF(N221="snížená",J221,0)</f>
        <v>0</v>
      </c>
      <c r="BG221" s="145">
        <f>IF(N221="zákl. přenesená",J221,0)</f>
        <v>0</v>
      </c>
      <c r="BH221" s="145">
        <f>IF(N221="sníž. přenesená",J221,0)</f>
        <v>0</v>
      </c>
      <c r="BI221" s="145">
        <f>IF(N221="nulová",J221,0)</f>
        <v>0</v>
      </c>
      <c r="BJ221" s="16" t="s">
        <v>83</v>
      </c>
      <c r="BK221" s="145">
        <f>ROUND(I221*H221,2)</f>
        <v>0</v>
      </c>
      <c r="BL221" s="16" t="s">
        <v>156</v>
      </c>
      <c r="BM221" s="144" t="s">
        <v>284</v>
      </c>
    </row>
    <row r="222" spans="2:51" s="12" customFormat="1" ht="12">
      <c r="B222" s="146"/>
      <c r="D222" s="147" t="s">
        <v>158</v>
      </c>
      <c r="E222" s="148" t="s">
        <v>1</v>
      </c>
      <c r="F222" s="149" t="s">
        <v>285</v>
      </c>
      <c r="H222" s="150">
        <v>179.6</v>
      </c>
      <c r="I222" s="151"/>
      <c r="L222" s="146"/>
      <c r="M222" s="152"/>
      <c r="T222" s="153"/>
      <c r="AT222" s="148" t="s">
        <v>158</v>
      </c>
      <c r="AU222" s="148" t="s">
        <v>85</v>
      </c>
      <c r="AV222" s="12" t="s">
        <v>85</v>
      </c>
      <c r="AW222" s="12" t="s">
        <v>32</v>
      </c>
      <c r="AX222" s="12" t="s">
        <v>83</v>
      </c>
      <c r="AY222" s="148" t="s">
        <v>150</v>
      </c>
    </row>
    <row r="223" spans="2:65" s="1" customFormat="1" ht="16.5" customHeight="1">
      <c r="B223" s="31"/>
      <c r="C223" s="132" t="s">
        <v>286</v>
      </c>
      <c r="D223" s="132" t="s">
        <v>152</v>
      </c>
      <c r="E223" s="133" t="s">
        <v>287</v>
      </c>
      <c r="F223" s="134" t="s">
        <v>288</v>
      </c>
      <c r="G223" s="135" t="s">
        <v>155</v>
      </c>
      <c r="H223" s="136">
        <v>179.6</v>
      </c>
      <c r="I223" s="137"/>
      <c r="J223" s="138">
        <f>ROUND(I223*H223,2)</f>
        <v>0</v>
      </c>
      <c r="K223" s="139"/>
      <c r="L223" s="31"/>
      <c r="M223" s="140" t="s">
        <v>1</v>
      </c>
      <c r="N223" s="141" t="s">
        <v>41</v>
      </c>
      <c r="P223" s="142">
        <f>O223*H223</f>
        <v>0</v>
      </c>
      <c r="Q223" s="142">
        <v>0</v>
      </c>
      <c r="R223" s="142">
        <f>Q223*H223</f>
        <v>0</v>
      </c>
      <c r="S223" s="142">
        <v>0</v>
      </c>
      <c r="T223" s="143">
        <f>S223*H223</f>
        <v>0</v>
      </c>
      <c r="AR223" s="144" t="s">
        <v>156</v>
      </c>
      <c r="AT223" s="144" t="s">
        <v>152</v>
      </c>
      <c r="AU223" s="144" t="s">
        <v>85</v>
      </c>
      <c r="AY223" s="16" t="s">
        <v>150</v>
      </c>
      <c r="BE223" s="145">
        <f>IF(N223="základní",J223,0)</f>
        <v>0</v>
      </c>
      <c r="BF223" s="145">
        <f>IF(N223="snížená",J223,0)</f>
        <v>0</v>
      </c>
      <c r="BG223" s="145">
        <f>IF(N223="zákl. přenesená",J223,0)</f>
        <v>0</v>
      </c>
      <c r="BH223" s="145">
        <f>IF(N223="sníž. přenesená",J223,0)</f>
        <v>0</v>
      </c>
      <c r="BI223" s="145">
        <f>IF(N223="nulová",J223,0)</f>
        <v>0</v>
      </c>
      <c r="BJ223" s="16" t="s">
        <v>83</v>
      </c>
      <c r="BK223" s="145">
        <f>ROUND(I223*H223,2)</f>
        <v>0</v>
      </c>
      <c r="BL223" s="16" t="s">
        <v>156</v>
      </c>
      <c r="BM223" s="144" t="s">
        <v>289</v>
      </c>
    </row>
    <row r="224" spans="2:65" s="1" customFormat="1" ht="21.75" customHeight="1">
      <c r="B224" s="31"/>
      <c r="C224" s="132" t="s">
        <v>290</v>
      </c>
      <c r="D224" s="132" t="s">
        <v>152</v>
      </c>
      <c r="E224" s="133" t="s">
        <v>291</v>
      </c>
      <c r="F224" s="134" t="s">
        <v>292</v>
      </c>
      <c r="G224" s="135" t="s">
        <v>205</v>
      </c>
      <c r="H224" s="136">
        <v>3.044</v>
      </c>
      <c r="I224" s="137"/>
      <c r="J224" s="138">
        <f>ROUND(I224*H224,2)</f>
        <v>0</v>
      </c>
      <c r="K224" s="139"/>
      <c r="L224" s="31"/>
      <c r="M224" s="140" t="s">
        <v>1</v>
      </c>
      <c r="N224" s="141" t="s">
        <v>41</v>
      </c>
      <c r="P224" s="142">
        <f>O224*H224</f>
        <v>0</v>
      </c>
      <c r="Q224" s="142">
        <v>1.06062</v>
      </c>
      <c r="R224" s="142">
        <f>Q224*H224</f>
        <v>3.2285272799999998</v>
      </c>
      <c r="S224" s="142">
        <v>0</v>
      </c>
      <c r="T224" s="143">
        <f>S224*H224</f>
        <v>0</v>
      </c>
      <c r="AR224" s="144" t="s">
        <v>156</v>
      </c>
      <c r="AT224" s="144" t="s">
        <v>152</v>
      </c>
      <c r="AU224" s="144" t="s">
        <v>85</v>
      </c>
      <c r="AY224" s="16" t="s">
        <v>150</v>
      </c>
      <c r="BE224" s="145">
        <f>IF(N224="základní",J224,0)</f>
        <v>0</v>
      </c>
      <c r="BF224" s="145">
        <f>IF(N224="snížená",J224,0)</f>
        <v>0</v>
      </c>
      <c r="BG224" s="145">
        <f>IF(N224="zákl. přenesená",J224,0)</f>
        <v>0</v>
      </c>
      <c r="BH224" s="145">
        <f>IF(N224="sníž. přenesená",J224,0)</f>
        <v>0</v>
      </c>
      <c r="BI224" s="145">
        <f>IF(N224="nulová",J224,0)</f>
        <v>0</v>
      </c>
      <c r="BJ224" s="16" t="s">
        <v>83</v>
      </c>
      <c r="BK224" s="145">
        <f>ROUND(I224*H224,2)</f>
        <v>0</v>
      </c>
      <c r="BL224" s="16" t="s">
        <v>156</v>
      </c>
      <c r="BM224" s="144" t="s">
        <v>293</v>
      </c>
    </row>
    <row r="225" spans="2:51" s="12" customFormat="1" ht="12">
      <c r="B225" s="146"/>
      <c r="D225" s="147" t="s">
        <v>158</v>
      </c>
      <c r="E225" s="148" t="s">
        <v>1</v>
      </c>
      <c r="F225" s="149" t="s">
        <v>294</v>
      </c>
      <c r="H225" s="150">
        <v>3.044</v>
      </c>
      <c r="I225" s="151"/>
      <c r="L225" s="146"/>
      <c r="M225" s="152"/>
      <c r="T225" s="153"/>
      <c r="AT225" s="148" t="s">
        <v>158</v>
      </c>
      <c r="AU225" s="148" t="s">
        <v>85</v>
      </c>
      <c r="AV225" s="12" t="s">
        <v>85</v>
      </c>
      <c r="AW225" s="12" t="s">
        <v>32</v>
      </c>
      <c r="AX225" s="12" t="s">
        <v>83</v>
      </c>
      <c r="AY225" s="148" t="s">
        <v>150</v>
      </c>
    </row>
    <row r="226" spans="2:63" s="11" customFormat="1" ht="22.7" customHeight="1">
      <c r="B226" s="120"/>
      <c r="D226" s="121" t="s">
        <v>75</v>
      </c>
      <c r="E226" s="130" t="s">
        <v>168</v>
      </c>
      <c r="F226" s="130" t="s">
        <v>295</v>
      </c>
      <c r="I226" s="123"/>
      <c r="J226" s="131">
        <f>BK226</f>
        <v>0</v>
      </c>
      <c r="L226" s="120"/>
      <c r="M226" s="125"/>
      <c r="P226" s="126">
        <f>SUM(P227:P303)</f>
        <v>0</v>
      </c>
      <c r="R226" s="126">
        <f>SUM(R227:R303)</f>
        <v>176.00244101</v>
      </c>
      <c r="T226" s="127">
        <f>SUM(T227:T303)</f>
        <v>0</v>
      </c>
      <c r="AR226" s="121" t="s">
        <v>83</v>
      </c>
      <c r="AT226" s="128" t="s">
        <v>75</v>
      </c>
      <c r="AU226" s="128" t="s">
        <v>83</v>
      </c>
      <c r="AY226" s="121" t="s">
        <v>150</v>
      </c>
      <c r="BK226" s="129">
        <f>SUM(BK227:BK303)</f>
        <v>0</v>
      </c>
    </row>
    <row r="227" spans="2:65" s="1" customFormat="1" ht="24.2" customHeight="1">
      <c r="B227" s="31"/>
      <c r="C227" s="132" t="s">
        <v>296</v>
      </c>
      <c r="D227" s="132" t="s">
        <v>152</v>
      </c>
      <c r="E227" s="133" t="s">
        <v>297</v>
      </c>
      <c r="F227" s="134" t="s">
        <v>298</v>
      </c>
      <c r="G227" s="135" t="s">
        <v>155</v>
      </c>
      <c r="H227" s="136">
        <v>6.555</v>
      </c>
      <c r="I227" s="137"/>
      <c r="J227" s="138">
        <f>ROUND(I227*H227,2)</f>
        <v>0</v>
      </c>
      <c r="K227" s="139"/>
      <c r="L227" s="31"/>
      <c r="M227" s="140" t="s">
        <v>1</v>
      </c>
      <c r="N227" s="141" t="s">
        <v>41</v>
      </c>
      <c r="P227" s="142">
        <f>O227*H227</f>
        <v>0</v>
      </c>
      <c r="Q227" s="142">
        <v>0.16119</v>
      </c>
      <c r="R227" s="142">
        <f>Q227*H227</f>
        <v>1.05660045</v>
      </c>
      <c r="S227" s="142">
        <v>0</v>
      </c>
      <c r="T227" s="143">
        <f>S227*H227</f>
        <v>0</v>
      </c>
      <c r="AR227" s="144" t="s">
        <v>156</v>
      </c>
      <c r="AT227" s="144" t="s">
        <v>152</v>
      </c>
      <c r="AU227" s="144" t="s">
        <v>85</v>
      </c>
      <c r="AY227" s="16" t="s">
        <v>150</v>
      </c>
      <c r="BE227" s="145">
        <f>IF(N227="základní",J227,0)</f>
        <v>0</v>
      </c>
      <c r="BF227" s="145">
        <f>IF(N227="snížená",J227,0)</f>
        <v>0</v>
      </c>
      <c r="BG227" s="145">
        <f>IF(N227="zákl. přenesená",J227,0)</f>
        <v>0</v>
      </c>
      <c r="BH227" s="145">
        <f>IF(N227="sníž. přenesená",J227,0)</f>
        <v>0</v>
      </c>
      <c r="BI227" s="145">
        <f>IF(N227="nulová",J227,0)</f>
        <v>0</v>
      </c>
      <c r="BJ227" s="16" t="s">
        <v>83</v>
      </c>
      <c r="BK227" s="145">
        <f>ROUND(I227*H227,2)</f>
        <v>0</v>
      </c>
      <c r="BL227" s="16" t="s">
        <v>156</v>
      </c>
      <c r="BM227" s="144" t="s">
        <v>299</v>
      </c>
    </row>
    <row r="228" spans="2:51" s="12" customFormat="1" ht="12">
      <c r="B228" s="146"/>
      <c r="D228" s="147" t="s">
        <v>158</v>
      </c>
      <c r="E228" s="148" t="s">
        <v>1</v>
      </c>
      <c r="F228" s="149" t="s">
        <v>300</v>
      </c>
      <c r="H228" s="150">
        <v>6.555</v>
      </c>
      <c r="I228" s="151"/>
      <c r="L228" s="146"/>
      <c r="M228" s="152"/>
      <c r="T228" s="153"/>
      <c r="AT228" s="148" t="s">
        <v>158</v>
      </c>
      <c r="AU228" s="148" t="s">
        <v>85</v>
      </c>
      <c r="AV228" s="12" t="s">
        <v>85</v>
      </c>
      <c r="AW228" s="12" t="s">
        <v>32</v>
      </c>
      <c r="AX228" s="12" t="s">
        <v>83</v>
      </c>
      <c r="AY228" s="148" t="s">
        <v>150</v>
      </c>
    </row>
    <row r="229" spans="2:65" s="1" customFormat="1" ht="37.7" customHeight="1">
      <c r="B229" s="31"/>
      <c r="C229" s="132" t="s">
        <v>301</v>
      </c>
      <c r="D229" s="132" t="s">
        <v>152</v>
      </c>
      <c r="E229" s="133" t="s">
        <v>302</v>
      </c>
      <c r="F229" s="134" t="s">
        <v>303</v>
      </c>
      <c r="G229" s="135" t="s">
        <v>155</v>
      </c>
      <c r="H229" s="136">
        <v>29.94</v>
      </c>
      <c r="I229" s="137"/>
      <c r="J229" s="138">
        <f>ROUND(I229*H229,2)</f>
        <v>0</v>
      </c>
      <c r="K229" s="139"/>
      <c r="L229" s="31"/>
      <c r="M229" s="140" t="s">
        <v>1</v>
      </c>
      <c r="N229" s="141" t="s">
        <v>41</v>
      </c>
      <c r="P229" s="142">
        <f>O229*H229</f>
        <v>0</v>
      </c>
      <c r="Q229" s="142">
        <v>0.31952</v>
      </c>
      <c r="R229" s="142">
        <f>Q229*H229</f>
        <v>9.5664288</v>
      </c>
      <c r="S229" s="142">
        <v>0</v>
      </c>
      <c r="T229" s="143">
        <f>S229*H229</f>
        <v>0</v>
      </c>
      <c r="AR229" s="144" t="s">
        <v>156</v>
      </c>
      <c r="AT229" s="144" t="s">
        <v>152</v>
      </c>
      <c r="AU229" s="144" t="s">
        <v>85</v>
      </c>
      <c r="AY229" s="16" t="s">
        <v>150</v>
      </c>
      <c r="BE229" s="145">
        <f>IF(N229="základní",J229,0)</f>
        <v>0</v>
      </c>
      <c r="BF229" s="145">
        <f>IF(N229="snížená",J229,0)</f>
        <v>0</v>
      </c>
      <c r="BG229" s="145">
        <f>IF(N229="zákl. přenesená",J229,0)</f>
        <v>0</v>
      </c>
      <c r="BH229" s="145">
        <f>IF(N229="sníž. přenesená",J229,0)</f>
        <v>0</v>
      </c>
      <c r="BI229" s="145">
        <f>IF(N229="nulová",J229,0)</f>
        <v>0</v>
      </c>
      <c r="BJ229" s="16" t="s">
        <v>83</v>
      </c>
      <c r="BK229" s="145">
        <f>ROUND(I229*H229,2)</f>
        <v>0</v>
      </c>
      <c r="BL229" s="16" t="s">
        <v>156</v>
      </c>
      <c r="BM229" s="144" t="s">
        <v>304</v>
      </c>
    </row>
    <row r="230" spans="2:51" s="12" customFormat="1" ht="12">
      <c r="B230" s="146"/>
      <c r="D230" s="147" t="s">
        <v>158</v>
      </c>
      <c r="E230" s="148" t="s">
        <v>1</v>
      </c>
      <c r="F230" s="149" t="s">
        <v>305</v>
      </c>
      <c r="H230" s="150">
        <v>29.94</v>
      </c>
      <c r="I230" s="151"/>
      <c r="L230" s="146"/>
      <c r="M230" s="152"/>
      <c r="T230" s="153"/>
      <c r="AT230" s="148" t="s">
        <v>158</v>
      </c>
      <c r="AU230" s="148" t="s">
        <v>85</v>
      </c>
      <c r="AV230" s="12" t="s">
        <v>85</v>
      </c>
      <c r="AW230" s="12" t="s">
        <v>32</v>
      </c>
      <c r="AX230" s="12" t="s">
        <v>83</v>
      </c>
      <c r="AY230" s="148" t="s">
        <v>150</v>
      </c>
    </row>
    <row r="231" spans="2:65" s="1" customFormat="1" ht="16.5" customHeight="1">
      <c r="B231" s="31"/>
      <c r="C231" s="132" t="s">
        <v>306</v>
      </c>
      <c r="D231" s="132" t="s">
        <v>152</v>
      </c>
      <c r="E231" s="133" t="s">
        <v>307</v>
      </c>
      <c r="F231" s="134" t="s">
        <v>308</v>
      </c>
      <c r="G231" s="135" t="s">
        <v>165</v>
      </c>
      <c r="H231" s="136">
        <v>44.681</v>
      </c>
      <c r="I231" s="137"/>
      <c r="J231" s="138">
        <f>ROUND(I231*H231,2)</f>
        <v>0</v>
      </c>
      <c r="K231" s="139"/>
      <c r="L231" s="31"/>
      <c r="M231" s="140" t="s">
        <v>1</v>
      </c>
      <c r="N231" s="141" t="s">
        <v>41</v>
      </c>
      <c r="P231" s="142">
        <f>O231*H231</f>
        <v>0</v>
      </c>
      <c r="Q231" s="142">
        <v>2.45329</v>
      </c>
      <c r="R231" s="142">
        <f>Q231*H231</f>
        <v>109.61545048999999</v>
      </c>
      <c r="S231" s="142">
        <v>0</v>
      </c>
      <c r="T231" s="143">
        <f>S231*H231</f>
        <v>0</v>
      </c>
      <c r="AR231" s="144" t="s">
        <v>156</v>
      </c>
      <c r="AT231" s="144" t="s">
        <v>152</v>
      </c>
      <c r="AU231" s="144" t="s">
        <v>85</v>
      </c>
      <c r="AY231" s="16" t="s">
        <v>150</v>
      </c>
      <c r="BE231" s="145">
        <f>IF(N231="základní",J231,0)</f>
        <v>0</v>
      </c>
      <c r="BF231" s="145">
        <f>IF(N231="snížená",J231,0)</f>
        <v>0</v>
      </c>
      <c r="BG231" s="145">
        <f>IF(N231="zákl. přenesená",J231,0)</f>
        <v>0</v>
      </c>
      <c r="BH231" s="145">
        <f>IF(N231="sníž. přenesená",J231,0)</f>
        <v>0</v>
      </c>
      <c r="BI231" s="145">
        <f>IF(N231="nulová",J231,0)</f>
        <v>0</v>
      </c>
      <c r="BJ231" s="16" t="s">
        <v>83</v>
      </c>
      <c r="BK231" s="145">
        <f>ROUND(I231*H231,2)</f>
        <v>0</v>
      </c>
      <c r="BL231" s="16" t="s">
        <v>156</v>
      </c>
      <c r="BM231" s="144" t="s">
        <v>309</v>
      </c>
    </row>
    <row r="232" spans="2:51" s="12" customFormat="1" ht="22.5">
      <c r="B232" s="146"/>
      <c r="D232" s="147" t="s">
        <v>158</v>
      </c>
      <c r="E232" s="148" t="s">
        <v>1</v>
      </c>
      <c r="F232" s="149" t="s">
        <v>310</v>
      </c>
      <c r="H232" s="150">
        <v>1.743</v>
      </c>
      <c r="I232" s="151"/>
      <c r="L232" s="146"/>
      <c r="M232" s="152"/>
      <c r="T232" s="153"/>
      <c r="AT232" s="148" t="s">
        <v>158</v>
      </c>
      <c r="AU232" s="148" t="s">
        <v>85</v>
      </c>
      <c r="AV232" s="12" t="s">
        <v>85</v>
      </c>
      <c r="AW232" s="12" t="s">
        <v>32</v>
      </c>
      <c r="AX232" s="12" t="s">
        <v>76</v>
      </c>
      <c r="AY232" s="148" t="s">
        <v>150</v>
      </c>
    </row>
    <row r="233" spans="2:51" s="12" customFormat="1" ht="22.5">
      <c r="B233" s="146"/>
      <c r="D233" s="147" t="s">
        <v>158</v>
      </c>
      <c r="E233" s="148" t="s">
        <v>1</v>
      </c>
      <c r="F233" s="149" t="s">
        <v>311</v>
      </c>
      <c r="H233" s="150">
        <v>8.49</v>
      </c>
      <c r="I233" s="151"/>
      <c r="L233" s="146"/>
      <c r="M233" s="152"/>
      <c r="T233" s="153"/>
      <c r="AT233" s="148" t="s">
        <v>158</v>
      </c>
      <c r="AU233" s="148" t="s">
        <v>85</v>
      </c>
      <c r="AV233" s="12" t="s">
        <v>85</v>
      </c>
      <c r="AW233" s="12" t="s">
        <v>32</v>
      </c>
      <c r="AX233" s="12" t="s">
        <v>76</v>
      </c>
      <c r="AY233" s="148" t="s">
        <v>150</v>
      </c>
    </row>
    <row r="234" spans="2:51" s="12" customFormat="1" ht="22.5">
      <c r="B234" s="146"/>
      <c r="D234" s="147" t="s">
        <v>158</v>
      </c>
      <c r="E234" s="148" t="s">
        <v>1</v>
      </c>
      <c r="F234" s="149" t="s">
        <v>312</v>
      </c>
      <c r="H234" s="150">
        <v>5.044</v>
      </c>
      <c r="I234" s="151"/>
      <c r="L234" s="146"/>
      <c r="M234" s="152"/>
      <c r="T234" s="153"/>
      <c r="AT234" s="148" t="s">
        <v>158</v>
      </c>
      <c r="AU234" s="148" t="s">
        <v>85</v>
      </c>
      <c r="AV234" s="12" t="s">
        <v>85</v>
      </c>
      <c r="AW234" s="12" t="s">
        <v>32</v>
      </c>
      <c r="AX234" s="12" t="s">
        <v>76</v>
      </c>
      <c r="AY234" s="148" t="s">
        <v>150</v>
      </c>
    </row>
    <row r="235" spans="2:51" s="12" customFormat="1" ht="33.75">
      <c r="B235" s="146"/>
      <c r="D235" s="147" t="s">
        <v>158</v>
      </c>
      <c r="E235" s="148" t="s">
        <v>1</v>
      </c>
      <c r="F235" s="149" t="s">
        <v>313</v>
      </c>
      <c r="H235" s="150">
        <v>24.792</v>
      </c>
      <c r="I235" s="151"/>
      <c r="L235" s="146"/>
      <c r="M235" s="152"/>
      <c r="T235" s="153"/>
      <c r="AT235" s="148" t="s">
        <v>158</v>
      </c>
      <c r="AU235" s="148" t="s">
        <v>85</v>
      </c>
      <c r="AV235" s="12" t="s">
        <v>85</v>
      </c>
      <c r="AW235" s="12" t="s">
        <v>32</v>
      </c>
      <c r="AX235" s="12" t="s">
        <v>76</v>
      </c>
      <c r="AY235" s="148" t="s">
        <v>150</v>
      </c>
    </row>
    <row r="236" spans="2:51" s="12" customFormat="1" ht="12">
      <c r="B236" s="146"/>
      <c r="D236" s="147" t="s">
        <v>158</v>
      </c>
      <c r="E236" s="148" t="s">
        <v>1</v>
      </c>
      <c r="F236" s="149" t="s">
        <v>314</v>
      </c>
      <c r="H236" s="150">
        <v>3.4</v>
      </c>
      <c r="I236" s="151"/>
      <c r="L236" s="146"/>
      <c r="M236" s="152"/>
      <c r="T236" s="153"/>
      <c r="AT236" s="148" t="s">
        <v>158</v>
      </c>
      <c r="AU236" s="148" t="s">
        <v>85</v>
      </c>
      <c r="AV236" s="12" t="s">
        <v>85</v>
      </c>
      <c r="AW236" s="12" t="s">
        <v>32</v>
      </c>
      <c r="AX236" s="12" t="s">
        <v>76</v>
      </c>
      <c r="AY236" s="148" t="s">
        <v>150</v>
      </c>
    </row>
    <row r="237" spans="2:51" s="12" customFormat="1" ht="22.5">
      <c r="B237" s="146"/>
      <c r="D237" s="147" t="s">
        <v>158</v>
      </c>
      <c r="E237" s="148" t="s">
        <v>1</v>
      </c>
      <c r="F237" s="149" t="s">
        <v>315</v>
      </c>
      <c r="H237" s="150">
        <v>0.62</v>
      </c>
      <c r="I237" s="151"/>
      <c r="L237" s="146"/>
      <c r="M237" s="152"/>
      <c r="T237" s="153"/>
      <c r="AT237" s="148" t="s">
        <v>158</v>
      </c>
      <c r="AU237" s="148" t="s">
        <v>85</v>
      </c>
      <c r="AV237" s="12" t="s">
        <v>85</v>
      </c>
      <c r="AW237" s="12" t="s">
        <v>32</v>
      </c>
      <c r="AX237" s="12" t="s">
        <v>76</v>
      </c>
      <c r="AY237" s="148" t="s">
        <v>150</v>
      </c>
    </row>
    <row r="238" spans="2:51" s="12" customFormat="1" ht="12">
      <c r="B238" s="146"/>
      <c r="D238" s="147" t="s">
        <v>158</v>
      </c>
      <c r="E238" s="148" t="s">
        <v>1</v>
      </c>
      <c r="F238" s="149" t="s">
        <v>316</v>
      </c>
      <c r="H238" s="150">
        <v>0.163</v>
      </c>
      <c r="I238" s="151"/>
      <c r="L238" s="146"/>
      <c r="M238" s="152"/>
      <c r="T238" s="153"/>
      <c r="AT238" s="148" t="s">
        <v>158</v>
      </c>
      <c r="AU238" s="148" t="s">
        <v>85</v>
      </c>
      <c r="AV238" s="12" t="s">
        <v>85</v>
      </c>
      <c r="AW238" s="12" t="s">
        <v>32</v>
      </c>
      <c r="AX238" s="12" t="s">
        <v>76</v>
      </c>
      <c r="AY238" s="148" t="s">
        <v>150</v>
      </c>
    </row>
    <row r="239" spans="2:51" s="12" customFormat="1" ht="12">
      <c r="B239" s="146"/>
      <c r="D239" s="147" t="s">
        <v>158</v>
      </c>
      <c r="E239" s="148" t="s">
        <v>1</v>
      </c>
      <c r="F239" s="149" t="s">
        <v>317</v>
      </c>
      <c r="H239" s="150">
        <v>0.429</v>
      </c>
      <c r="I239" s="151"/>
      <c r="L239" s="146"/>
      <c r="M239" s="152"/>
      <c r="T239" s="153"/>
      <c r="AT239" s="148" t="s">
        <v>158</v>
      </c>
      <c r="AU239" s="148" t="s">
        <v>85</v>
      </c>
      <c r="AV239" s="12" t="s">
        <v>85</v>
      </c>
      <c r="AW239" s="12" t="s">
        <v>32</v>
      </c>
      <c r="AX239" s="12" t="s">
        <v>76</v>
      </c>
      <c r="AY239" s="148" t="s">
        <v>150</v>
      </c>
    </row>
    <row r="240" spans="2:51" s="13" customFormat="1" ht="12">
      <c r="B240" s="154"/>
      <c r="D240" s="147" t="s">
        <v>158</v>
      </c>
      <c r="E240" s="155" t="s">
        <v>1</v>
      </c>
      <c r="F240" s="156" t="s">
        <v>162</v>
      </c>
      <c r="H240" s="157">
        <v>44.681</v>
      </c>
      <c r="I240" s="158"/>
      <c r="L240" s="154"/>
      <c r="M240" s="159"/>
      <c r="T240" s="160"/>
      <c r="AT240" s="155" t="s">
        <v>158</v>
      </c>
      <c r="AU240" s="155" t="s">
        <v>85</v>
      </c>
      <c r="AV240" s="13" t="s">
        <v>156</v>
      </c>
      <c r="AW240" s="13" t="s">
        <v>32</v>
      </c>
      <c r="AX240" s="13" t="s">
        <v>83</v>
      </c>
      <c r="AY240" s="155" t="s">
        <v>150</v>
      </c>
    </row>
    <row r="241" spans="2:65" s="1" customFormat="1" ht="24.2" customHeight="1">
      <c r="B241" s="31"/>
      <c r="C241" s="132" t="s">
        <v>318</v>
      </c>
      <c r="D241" s="132" t="s">
        <v>152</v>
      </c>
      <c r="E241" s="133" t="s">
        <v>319</v>
      </c>
      <c r="F241" s="134" t="s">
        <v>320</v>
      </c>
      <c r="G241" s="135" t="s">
        <v>155</v>
      </c>
      <c r="H241" s="136">
        <v>430.733</v>
      </c>
      <c r="I241" s="137"/>
      <c r="J241" s="138">
        <f>ROUND(I241*H241,2)</f>
        <v>0</v>
      </c>
      <c r="K241" s="139"/>
      <c r="L241" s="31"/>
      <c r="M241" s="140" t="s">
        <v>1</v>
      </c>
      <c r="N241" s="141" t="s">
        <v>41</v>
      </c>
      <c r="P241" s="142">
        <f>O241*H241</f>
        <v>0</v>
      </c>
      <c r="Q241" s="142">
        <v>0.00275</v>
      </c>
      <c r="R241" s="142">
        <f>Q241*H241</f>
        <v>1.1845157499999999</v>
      </c>
      <c r="S241" s="142">
        <v>0</v>
      </c>
      <c r="T241" s="143">
        <f>S241*H241</f>
        <v>0</v>
      </c>
      <c r="AR241" s="144" t="s">
        <v>156</v>
      </c>
      <c r="AT241" s="144" t="s">
        <v>152</v>
      </c>
      <c r="AU241" s="144" t="s">
        <v>85</v>
      </c>
      <c r="AY241" s="16" t="s">
        <v>150</v>
      </c>
      <c r="BE241" s="145">
        <f>IF(N241="základní",J241,0)</f>
        <v>0</v>
      </c>
      <c r="BF241" s="145">
        <f>IF(N241="snížená",J241,0)</f>
        <v>0</v>
      </c>
      <c r="BG241" s="145">
        <f>IF(N241="zákl. přenesená",J241,0)</f>
        <v>0</v>
      </c>
      <c r="BH241" s="145">
        <f>IF(N241="sníž. přenesená",J241,0)</f>
        <v>0</v>
      </c>
      <c r="BI241" s="145">
        <f>IF(N241="nulová",J241,0)</f>
        <v>0</v>
      </c>
      <c r="BJ241" s="16" t="s">
        <v>83</v>
      </c>
      <c r="BK241" s="145">
        <f>ROUND(I241*H241,2)</f>
        <v>0</v>
      </c>
      <c r="BL241" s="16" t="s">
        <v>156</v>
      </c>
      <c r="BM241" s="144" t="s">
        <v>321</v>
      </c>
    </row>
    <row r="242" spans="2:51" s="12" customFormat="1" ht="22.5">
      <c r="B242" s="146"/>
      <c r="D242" s="147" t="s">
        <v>158</v>
      </c>
      <c r="E242" s="148" t="s">
        <v>1</v>
      </c>
      <c r="F242" s="149" t="s">
        <v>322</v>
      </c>
      <c r="H242" s="150">
        <v>13.94</v>
      </c>
      <c r="I242" s="151"/>
      <c r="L242" s="146"/>
      <c r="M242" s="152"/>
      <c r="T242" s="153"/>
      <c r="AT242" s="148" t="s">
        <v>158</v>
      </c>
      <c r="AU242" s="148" t="s">
        <v>85</v>
      </c>
      <c r="AV242" s="12" t="s">
        <v>85</v>
      </c>
      <c r="AW242" s="12" t="s">
        <v>32</v>
      </c>
      <c r="AX242" s="12" t="s">
        <v>76</v>
      </c>
      <c r="AY242" s="148" t="s">
        <v>150</v>
      </c>
    </row>
    <row r="243" spans="2:51" s="12" customFormat="1" ht="12">
      <c r="B243" s="146"/>
      <c r="D243" s="147" t="s">
        <v>158</v>
      </c>
      <c r="E243" s="148" t="s">
        <v>1</v>
      </c>
      <c r="F243" s="149" t="s">
        <v>323</v>
      </c>
      <c r="H243" s="150">
        <v>72.32</v>
      </c>
      <c r="I243" s="151"/>
      <c r="L243" s="146"/>
      <c r="M243" s="152"/>
      <c r="T243" s="153"/>
      <c r="AT243" s="148" t="s">
        <v>158</v>
      </c>
      <c r="AU243" s="148" t="s">
        <v>85</v>
      </c>
      <c r="AV243" s="12" t="s">
        <v>85</v>
      </c>
      <c r="AW243" s="12" t="s">
        <v>32</v>
      </c>
      <c r="AX243" s="12" t="s">
        <v>76</v>
      </c>
      <c r="AY243" s="148" t="s">
        <v>150</v>
      </c>
    </row>
    <row r="244" spans="2:51" s="12" customFormat="1" ht="22.5">
      <c r="B244" s="146"/>
      <c r="D244" s="147" t="s">
        <v>158</v>
      </c>
      <c r="E244" s="148" t="s">
        <v>1</v>
      </c>
      <c r="F244" s="149" t="s">
        <v>324</v>
      </c>
      <c r="H244" s="150">
        <v>50.44</v>
      </c>
      <c r="I244" s="151"/>
      <c r="L244" s="146"/>
      <c r="M244" s="152"/>
      <c r="T244" s="153"/>
      <c r="AT244" s="148" t="s">
        <v>158</v>
      </c>
      <c r="AU244" s="148" t="s">
        <v>85</v>
      </c>
      <c r="AV244" s="12" t="s">
        <v>85</v>
      </c>
      <c r="AW244" s="12" t="s">
        <v>32</v>
      </c>
      <c r="AX244" s="12" t="s">
        <v>76</v>
      </c>
      <c r="AY244" s="148" t="s">
        <v>150</v>
      </c>
    </row>
    <row r="245" spans="2:51" s="12" customFormat="1" ht="33.75">
      <c r="B245" s="146"/>
      <c r="D245" s="147" t="s">
        <v>158</v>
      </c>
      <c r="E245" s="148" t="s">
        <v>1</v>
      </c>
      <c r="F245" s="149" t="s">
        <v>325</v>
      </c>
      <c r="H245" s="150">
        <v>247.92</v>
      </c>
      <c r="I245" s="151"/>
      <c r="L245" s="146"/>
      <c r="M245" s="152"/>
      <c r="T245" s="153"/>
      <c r="AT245" s="148" t="s">
        <v>158</v>
      </c>
      <c r="AU245" s="148" t="s">
        <v>85</v>
      </c>
      <c r="AV245" s="12" t="s">
        <v>85</v>
      </c>
      <c r="AW245" s="12" t="s">
        <v>32</v>
      </c>
      <c r="AX245" s="12" t="s">
        <v>76</v>
      </c>
      <c r="AY245" s="148" t="s">
        <v>150</v>
      </c>
    </row>
    <row r="246" spans="2:51" s="12" customFormat="1" ht="12">
      <c r="B246" s="146"/>
      <c r="D246" s="147" t="s">
        <v>158</v>
      </c>
      <c r="E246" s="148" t="s">
        <v>1</v>
      </c>
      <c r="F246" s="149" t="s">
        <v>326</v>
      </c>
      <c r="H246" s="150">
        <v>34</v>
      </c>
      <c r="I246" s="151"/>
      <c r="L246" s="146"/>
      <c r="M246" s="152"/>
      <c r="T246" s="153"/>
      <c r="AT246" s="148" t="s">
        <v>158</v>
      </c>
      <c r="AU246" s="148" t="s">
        <v>85</v>
      </c>
      <c r="AV246" s="12" t="s">
        <v>85</v>
      </c>
      <c r="AW246" s="12" t="s">
        <v>32</v>
      </c>
      <c r="AX246" s="12" t="s">
        <v>76</v>
      </c>
      <c r="AY246" s="148" t="s">
        <v>150</v>
      </c>
    </row>
    <row r="247" spans="2:51" s="12" customFormat="1" ht="12">
      <c r="B247" s="146"/>
      <c r="D247" s="147" t="s">
        <v>158</v>
      </c>
      <c r="E247" s="148" t="s">
        <v>1</v>
      </c>
      <c r="F247" s="149" t="s">
        <v>327</v>
      </c>
      <c r="H247" s="150">
        <v>6.2</v>
      </c>
      <c r="I247" s="151"/>
      <c r="L247" s="146"/>
      <c r="M247" s="152"/>
      <c r="T247" s="153"/>
      <c r="AT247" s="148" t="s">
        <v>158</v>
      </c>
      <c r="AU247" s="148" t="s">
        <v>85</v>
      </c>
      <c r="AV247" s="12" t="s">
        <v>85</v>
      </c>
      <c r="AW247" s="12" t="s">
        <v>32</v>
      </c>
      <c r="AX247" s="12" t="s">
        <v>76</v>
      </c>
      <c r="AY247" s="148" t="s">
        <v>150</v>
      </c>
    </row>
    <row r="248" spans="2:51" s="12" customFormat="1" ht="12">
      <c r="B248" s="146"/>
      <c r="D248" s="147" t="s">
        <v>158</v>
      </c>
      <c r="E248" s="148" t="s">
        <v>1</v>
      </c>
      <c r="F248" s="149" t="s">
        <v>328</v>
      </c>
      <c r="H248" s="150">
        <v>1.625</v>
      </c>
      <c r="I248" s="151"/>
      <c r="L248" s="146"/>
      <c r="M248" s="152"/>
      <c r="T248" s="153"/>
      <c r="AT248" s="148" t="s">
        <v>158</v>
      </c>
      <c r="AU248" s="148" t="s">
        <v>85</v>
      </c>
      <c r="AV248" s="12" t="s">
        <v>85</v>
      </c>
      <c r="AW248" s="12" t="s">
        <v>32</v>
      </c>
      <c r="AX248" s="12" t="s">
        <v>76</v>
      </c>
      <c r="AY248" s="148" t="s">
        <v>150</v>
      </c>
    </row>
    <row r="249" spans="2:51" s="12" customFormat="1" ht="12">
      <c r="B249" s="146"/>
      <c r="D249" s="147" t="s">
        <v>158</v>
      </c>
      <c r="E249" s="148" t="s">
        <v>1</v>
      </c>
      <c r="F249" s="149" t="s">
        <v>329</v>
      </c>
      <c r="H249" s="150">
        <v>4.288</v>
      </c>
      <c r="I249" s="151"/>
      <c r="L249" s="146"/>
      <c r="M249" s="152"/>
      <c r="T249" s="153"/>
      <c r="AT249" s="148" t="s">
        <v>158</v>
      </c>
      <c r="AU249" s="148" t="s">
        <v>85</v>
      </c>
      <c r="AV249" s="12" t="s">
        <v>85</v>
      </c>
      <c r="AW249" s="12" t="s">
        <v>32</v>
      </c>
      <c r="AX249" s="12" t="s">
        <v>76</v>
      </c>
      <c r="AY249" s="148" t="s">
        <v>150</v>
      </c>
    </row>
    <row r="250" spans="2:51" s="13" customFormat="1" ht="12">
      <c r="B250" s="154"/>
      <c r="D250" s="147" t="s">
        <v>158</v>
      </c>
      <c r="E250" s="155" t="s">
        <v>1</v>
      </c>
      <c r="F250" s="156" t="s">
        <v>162</v>
      </c>
      <c r="H250" s="157">
        <v>430.733</v>
      </c>
      <c r="I250" s="158"/>
      <c r="L250" s="154"/>
      <c r="M250" s="159"/>
      <c r="T250" s="160"/>
      <c r="AT250" s="155" t="s">
        <v>158</v>
      </c>
      <c r="AU250" s="155" t="s">
        <v>85</v>
      </c>
      <c r="AV250" s="13" t="s">
        <v>156</v>
      </c>
      <c r="AW250" s="13" t="s">
        <v>32</v>
      </c>
      <c r="AX250" s="13" t="s">
        <v>83</v>
      </c>
      <c r="AY250" s="155" t="s">
        <v>150</v>
      </c>
    </row>
    <row r="251" spans="2:65" s="1" customFormat="1" ht="24.2" customHeight="1">
      <c r="B251" s="31"/>
      <c r="C251" s="132" t="s">
        <v>330</v>
      </c>
      <c r="D251" s="132" t="s">
        <v>152</v>
      </c>
      <c r="E251" s="133" t="s">
        <v>331</v>
      </c>
      <c r="F251" s="134" t="s">
        <v>332</v>
      </c>
      <c r="G251" s="135" t="s">
        <v>155</v>
      </c>
      <c r="H251" s="136">
        <v>430.733</v>
      </c>
      <c r="I251" s="137"/>
      <c r="J251" s="138">
        <f>ROUND(I251*H251,2)</f>
        <v>0</v>
      </c>
      <c r="K251" s="139"/>
      <c r="L251" s="31"/>
      <c r="M251" s="140" t="s">
        <v>1</v>
      </c>
      <c r="N251" s="141" t="s">
        <v>41</v>
      </c>
      <c r="P251" s="142">
        <f>O251*H251</f>
        <v>0</v>
      </c>
      <c r="Q251" s="142">
        <v>0</v>
      </c>
      <c r="R251" s="142">
        <f>Q251*H251</f>
        <v>0</v>
      </c>
      <c r="S251" s="142">
        <v>0</v>
      </c>
      <c r="T251" s="143">
        <f>S251*H251</f>
        <v>0</v>
      </c>
      <c r="AR251" s="144" t="s">
        <v>156</v>
      </c>
      <c r="AT251" s="144" t="s">
        <v>152</v>
      </c>
      <c r="AU251" s="144" t="s">
        <v>85</v>
      </c>
      <c r="AY251" s="16" t="s">
        <v>150</v>
      </c>
      <c r="BE251" s="145">
        <f>IF(N251="základní",J251,0)</f>
        <v>0</v>
      </c>
      <c r="BF251" s="145">
        <f>IF(N251="snížená",J251,0)</f>
        <v>0</v>
      </c>
      <c r="BG251" s="145">
        <f>IF(N251="zákl. přenesená",J251,0)</f>
        <v>0</v>
      </c>
      <c r="BH251" s="145">
        <f>IF(N251="sníž. přenesená",J251,0)</f>
        <v>0</v>
      </c>
      <c r="BI251" s="145">
        <f>IF(N251="nulová",J251,0)</f>
        <v>0</v>
      </c>
      <c r="BJ251" s="16" t="s">
        <v>83</v>
      </c>
      <c r="BK251" s="145">
        <f>ROUND(I251*H251,2)</f>
        <v>0</v>
      </c>
      <c r="BL251" s="16" t="s">
        <v>156</v>
      </c>
      <c r="BM251" s="144" t="s">
        <v>333</v>
      </c>
    </row>
    <row r="252" spans="2:65" s="1" customFormat="1" ht="16.5" customHeight="1">
      <c r="B252" s="31"/>
      <c r="C252" s="132" t="s">
        <v>334</v>
      </c>
      <c r="D252" s="132" t="s">
        <v>152</v>
      </c>
      <c r="E252" s="133" t="s">
        <v>335</v>
      </c>
      <c r="F252" s="134" t="s">
        <v>336</v>
      </c>
      <c r="G252" s="135" t="s">
        <v>205</v>
      </c>
      <c r="H252" s="136">
        <v>5.045</v>
      </c>
      <c r="I252" s="137"/>
      <c r="J252" s="138">
        <f>ROUND(I252*H252,2)</f>
        <v>0</v>
      </c>
      <c r="K252" s="139"/>
      <c r="L252" s="31"/>
      <c r="M252" s="140" t="s">
        <v>1</v>
      </c>
      <c r="N252" s="141" t="s">
        <v>41</v>
      </c>
      <c r="P252" s="142">
        <f>O252*H252</f>
        <v>0</v>
      </c>
      <c r="Q252" s="142">
        <v>1.04922</v>
      </c>
      <c r="R252" s="142">
        <f>Q252*H252</f>
        <v>5.2933149</v>
      </c>
      <c r="S252" s="142">
        <v>0</v>
      </c>
      <c r="T252" s="143">
        <f>S252*H252</f>
        <v>0</v>
      </c>
      <c r="AR252" s="144" t="s">
        <v>156</v>
      </c>
      <c r="AT252" s="144" t="s">
        <v>152</v>
      </c>
      <c r="AU252" s="144" t="s">
        <v>85</v>
      </c>
      <c r="AY252" s="16" t="s">
        <v>150</v>
      </c>
      <c r="BE252" s="145">
        <f>IF(N252="základní",J252,0)</f>
        <v>0</v>
      </c>
      <c r="BF252" s="145">
        <f>IF(N252="snížená",J252,0)</f>
        <v>0</v>
      </c>
      <c r="BG252" s="145">
        <f>IF(N252="zákl. přenesená",J252,0)</f>
        <v>0</v>
      </c>
      <c r="BH252" s="145">
        <f>IF(N252="sníž. přenesená",J252,0)</f>
        <v>0</v>
      </c>
      <c r="BI252" s="145">
        <f>IF(N252="nulová",J252,0)</f>
        <v>0</v>
      </c>
      <c r="BJ252" s="16" t="s">
        <v>83</v>
      </c>
      <c r="BK252" s="145">
        <f>ROUND(I252*H252,2)</f>
        <v>0</v>
      </c>
      <c r="BL252" s="16" t="s">
        <v>156</v>
      </c>
      <c r="BM252" s="144" t="s">
        <v>337</v>
      </c>
    </row>
    <row r="253" spans="2:51" s="12" customFormat="1" ht="12">
      <c r="B253" s="146"/>
      <c r="D253" s="147" t="s">
        <v>158</v>
      </c>
      <c r="E253" s="148" t="s">
        <v>1</v>
      </c>
      <c r="F253" s="149" t="s">
        <v>338</v>
      </c>
      <c r="H253" s="150">
        <v>0.893</v>
      </c>
      <c r="I253" s="151"/>
      <c r="L253" s="146"/>
      <c r="M253" s="152"/>
      <c r="T253" s="153"/>
      <c r="AT253" s="148" t="s">
        <v>158</v>
      </c>
      <c r="AU253" s="148" t="s">
        <v>85</v>
      </c>
      <c r="AV253" s="12" t="s">
        <v>85</v>
      </c>
      <c r="AW253" s="12" t="s">
        <v>32</v>
      </c>
      <c r="AX253" s="12" t="s">
        <v>76</v>
      </c>
      <c r="AY253" s="148" t="s">
        <v>150</v>
      </c>
    </row>
    <row r="254" spans="2:51" s="12" customFormat="1" ht="12">
      <c r="B254" s="146"/>
      <c r="D254" s="147" t="s">
        <v>158</v>
      </c>
      <c r="E254" s="148" t="s">
        <v>1</v>
      </c>
      <c r="F254" s="149" t="s">
        <v>339</v>
      </c>
      <c r="H254" s="150">
        <v>0.663</v>
      </c>
      <c r="I254" s="151"/>
      <c r="L254" s="146"/>
      <c r="M254" s="152"/>
      <c r="T254" s="153"/>
      <c r="AT254" s="148" t="s">
        <v>158</v>
      </c>
      <c r="AU254" s="148" t="s">
        <v>85</v>
      </c>
      <c r="AV254" s="12" t="s">
        <v>85</v>
      </c>
      <c r="AW254" s="12" t="s">
        <v>32</v>
      </c>
      <c r="AX254" s="12" t="s">
        <v>76</v>
      </c>
      <c r="AY254" s="148" t="s">
        <v>150</v>
      </c>
    </row>
    <row r="255" spans="2:51" s="12" customFormat="1" ht="12">
      <c r="B255" s="146"/>
      <c r="D255" s="147" t="s">
        <v>158</v>
      </c>
      <c r="E255" s="148" t="s">
        <v>1</v>
      </c>
      <c r="F255" s="149" t="s">
        <v>340</v>
      </c>
      <c r="H255" s="150">
        <v>3.489</v>
      </c>
      <c r="I255" s="151"/>
      <c r="L255" s="146"/>
      <c r="M255" s="152"/>
      <c r="T255" s="153"/>
      <c r="AT255" s="148" t="s">
        <v>158</v>
      </c>
      <c r="AU255" s="148" t="s">
        <v>85</v>
      </c>
      <c r="AV255" s="12" t="s">
        <v>85</v>
      </c>
      <c r="AW255" s="12" t="s">
        <v>32</v>
      </c>
      <c r="AX255" s="12" t="s">
        <v>76</v>
      </c>
      <c r="AY255" s="148" t="s">
        <v>150</v>
      </c>
    </row>
    <row r="256" spans="2:51" s="13" customFormat="1" ht="12">
      <c r="B256" s="154"/>
      <c r="D256" s="147" t="s">
        <v>158</v>
      </c>
      <c r="E256" s="155" t="s">
        <v>1</v>
      </c>
      <c r="F256" s="156" t="s">
        <v>162</v>
      </c>
      <c r="H256" s="157">
        <v>5.045</v>
      </c>
      <c r="I256" s="158"/>
      <c r="L256" s="154"/>
      <c r="M256" s="159"/>
      <c r="T256" s="160"/>
      <c r="AT256" s="155" t="s">
        <v>158</v>
      </c>
      <c r="AU256" s="155" t="s">
        <v>85</v>
      </c>
      <c r="AV256" s="13" t="s">
        <v>156</v>
      </c>
      <c r="AW256" s="13" t="s">
        <v>32</v>
      </c>
      <c r="AX256" s="13" t="s">
        <v>83</v>
      </c>
      <c r="AY256" s="155" t="s">
        <v>150</v>
      </c>
    </row>
    <row r="257" spans="2:65" s="1" customFormat="1" ht="24.2" customHeight="1">
      <c r="B257" s="31"/>
      <c r="C257" s="132" t="s">
        <v>341</v>
      </c>
      <c r="D257" s="132" t="s">
        <v>152</v>
      </c>
      <c r="E257" s="133" t="s">
        <v>342</v>
      </c>
      <c r="F257" s="134" t="s">
        <v>343</v>
      </c>
      <c r="G257" s="135" t="s">
        <v>239</v>
      </c>
      <c r="H257" s="136">
        <v>15</v>
      </c>
      <c r="I257" s="137"/>
      <c r="J257" s="138">
        <f>ROUND(I257*H257,2)</f>
        <v>0</v>
      </c>
      <c r="K257" s="139"/>
      <c r="L257" s="31"/>
      <c r="M257" s="140" t="s">
        <v>1</v>
      </c>
      <c r="N257" s="141" t="s">
        <v>41</v>
      </c>
      <c r="P257" s="142">
        <f>O257*H257</f>
        <v>0</v>
      </c>
      <c r="Q257" s="142">
        <v>0.00589</v>
      </c>
      <c r="R257" s="142">
        <f>Q257*H257</f>
        <v>0.08835</v>
      </c>
      <c r="S257" s="142">
        <v>0</v>
      </c>
      <c r="T257" s="143">
        <f>S257*H257</f>
        <v>0</v>
      </c>
      <c r="AR257" s="144" t="s">
        <v>156</v>
      </c>
      <c r="AT257" s="144" t="s">
        <v>152</v>
      </c>
      <c r="AU257" s="144" t="s">
        <v>85</v>
      </c>
      <c r="AY257" s="16" t="s">
        <v>150</v>
      </c>
      <c r="BE257" s="145">
        <f>IF(N257="základní",J257,0)</f>
        <v>0</v>
      </c>
      <c r="BF257" s="145">
        <f>IF(N257="snížená",J257,0)</f>
        <v>0</v>
      </c>
      <c r="BG257" s="145">
        <f>IF(N257="zákl. přenesená",J257,0)</f>
        <v>0</v>
      </c>
      <c r="BH257" s="145">
        <f>IF(N257="sníž. přenesená",J257,0)</f>
        <v>0</v>
      </c>
      <c r="BI257" s="145">
        <f>IF(N257="nulová",J257,0)</f>
        <v>0</v>
      </c>
      <c r="BJ257" s="16" t="s">
        <v>83</v>
      </c>
      <c r="BK257" s="145">
        <f>ROUND(I257*H257,2)</f>
        <v>0</v>
      </c>
      <c r="BL257" s="16" t="s">
        <v>156</v>
      </c>
      <c r="BM257" s="144" t="s">
        <v>344</v>
      </c>
    </row>
    <row r="258" spans="2:51" s="12" customFormat="1" ht="12">
      <c r="B258" s="146"/>
      <c r="D258" s="147" t="s">
        <v>158</v>
      </c>
      <c r="E258" s="148" t="s">
        <v>1</v>
      </c>
      <c r="F258" s="149" t="s">
        <v>345</v>
      </c>
      <c r="H258" s="150">
        <v>15</v>
      </c>
      <c r="I258" s="151"/>
      <c r="L258" s="146"/>
      <c r="M258" s="152"/>
      <c r="T258" s="153"/>
      <c r="AT258" s="148" t="s">
        <v>158</v>
      </c>
      <c r="AU258" s="148" t="s">
        <v>85</v>
      </c>
      <c r="AV258" s="12" t="s">
        <v>85</v>
      </c>
      <c r="AW258" s="12" t="s">
        <v>32</v>
      </c>
      <c r="AX258" s="12" t="s">
        <v>83</v>
      </c>
      <c r="AY258" s="148" t="s">
        <v>150</v>
      </c>
    </row>
    <row r="259" spans="2:65" s="1" customFormat="1" ht="37.7" customHeight="1">
      <c r="B259" s="31"/>
      <c r="C259" s="132" t="s">
        <v>346</v>
      </c>
      <c r="D259" s="132" t="s">
        <v>152</v>
      </c>
      <c r="E259" s="133" t="s">
        <v>347</v>
      </c>
      <c r="F259" s="134" t="s">
        <v>348</v>
      </c>
      <c r="G259" s="135" t="s">
        <v>239</v>
      </c>
      <c r="H259" s="136">
        <v>6.74</v>
      </c>
      <c r="I259" s="137"/>
      <c r="J259" s="138">
        <f>ROUND(I259*H259,2)</f>
        <v>0</v>
      </c>
      <c r="K259" s="139"/>
      <c r="L259" s="31"/>
      <c r="M259" s="140" t="s">
        <v>1</v>
      </c>
      <c r="N259" s="141" t="s">
        <v>41</v>
      </c>
      <c r="P259" s="142">
        <f>O259*H259</f>
        <v>0</v>
      </c>
      <c r="Q259" s="142">
        <v>0.03773</v>
      </c>
      <c r="R259" s="142">
        <f>Q259*H259</f>
        <v>0.25430020000000003</v>
      </c>
      <c r="S259" s="142">
        <v>0</v>
      </c>
      <c r="T259" s="143">
        <f>S259*H259</f>
        <v>0</v>
      </c>
      <c r="AR259" s="144" t="s">
        <v>156</v>
      </c>
      <c r="AT259" s="144" t="s">
        <v>152</v>
      </c>
      <c r="AU259" s="144" t="s">
        <v>85</v>
      </c>
      <c r="AY259" s="16" t="s">
        <v>150</v>
      </c>
      <c r="BE259" s="145">
        <f>IF(N259="základní",J259,0)</f>
        <v>0</v>
      </c>
      <c r="BF259" s="145">
        <f>IF(N259="snížená",J259,0)</f>
        <v>0</v>
      </c>
      <c r="BG259" s="145">
        <f>IF(N259="zákl. přenesená",J259,0)</f>
        <v>0</v>
      </c>
      <c r="BH259" s="145">
        <f>IF(N259="sníž. přenesená",J259,0)</f>
        <v>0</v>
      </c>
      <c r="BI259" s="145">
        <f>IF(N259="nulová",J259,0)</f>
        <v>0</v>
      </c>
      <c r="BJ259" s="16" t="s">
        <v>83</v>
      </c>
      <c r="BK259" s="145">
        <f>ROUND(I259*H259,2)</f>
        <v>0</v>
      </c>
      <c r="BL259" s="16" t="s">
        <v>156</v>
      </c>
      <c r="BM259" s="144" t="s">
        <v>349</v>
      </c>
    </row>
    <row r="260" spans="2:51" s="12" customFormat="1" ht="12">
      <c r="B260" s="146"/>
      <c r="D260" s="147" t="s">
        <v>158</v>
      </c>
      <c r="E260" s="148" t="s">
        <v>1</v>
      </c>
      <c r="F260" s="149" t="s">
        <v>350</v>
      </c>
      <c r="H260" s="150">
        <v>6.74</v>
      </c>
      <c r="I260" s="151"/>
      <c r="L260" s="146"/>
      <c r="M260" s="152"/>
      <c r="T260" s="153"/>
      <c r="AT260" s="148" t="s">
        <v>158</v>
      </c>
      <c r="AU260" s="148" t="s">
        <v>85</v>
      </c>
      <c r="AV260" s="12" t="s">
        <v>85</v>
      </c>
      <c r="AW260" s="12" t="s">
        <v>32</v>
      </c>
      <c r="AX260" s="12" t="s">
        <v>83</v>
      </c>
      <c r="AY260" s="148" t="s">
        <v>150</v>
      </c>
    </row>
    <row r="261" spans="2:65" s="1" customFormat="1" ht="24.2" customHeight="1">
      <c r="B261" s="31"/>
      <c r="C261" s="132" t="s">
        <v>351</v>
      </c>
      <c r="D261" s="132" t="s">
        <v>152</v>
      </c>
      <c r="E261" s="133" t="s">
        <v>352</v>
      </c>
      <c r="F261" s="134" t="s">
        <v>353</v>
      </c>
      <c r="G261" s="135" t="s">
        <v>165</v>
      </c>
      <c r="H261" s="136">
        <v>2.796</v>
      </c>
      <c r="I261" s="137"/>
      <c r="J261" s="138">
        <f>ROUND(I261*H261,2)</f>
        <v>0</v>
      </c>
      <c r="K261" s="139"/>
      <c r="L261" s="31"/>
      <c r="M261" s="140" t="s">
        <v>1</v>
      </c>
      <c r="N261" s="141" t="s">
        <v>41</v>
      </c>
      <c r="P261" s="142">
        <f>O261*H261</f>
        <v>0</v>
      </c>
      <c r="Q261" s="142">
        <v>0</v>
      </c>
      <c r="R261" s="142">
        <f>Q261*H261</f>
        <v>0</v>
      </c>
      <c r="S261" s="142">
        <v>0</v>
      </c>
      <c r="T261" s="143">
        <f>S261*H261</f>
        <v>0</v>
      </c>
      <c r="AR261" s="144" t="s">
        <v>156</v>
      </c>
      <c r="AT261" s="144" t="s">
        <v>152</v>
      </c>
      <c r="AU261" s="144" t="s">
        <v>85</v>
      </c>
      <c r="AY261" s="16" t="s">
        <v>150</v>
      </c>
      <c r="BE261" s="145">
        <f>IF(N261="základní",J261,0)</f>
        <v>0</v>
      </c>
      <c r="BF261" s="145">
        <f>IF(N261="snížená",J261,0)</f>
        <v>0</v>
      </c>
      <c r="BG261" s="145">
        <f>IF(N261="zákl. přenesená",J261,0)</f>
        <v>0</v>
      </c>
      <c r="BH261" s="145">
        <f>IF(N261="sníž. přenesená",J261,0)</f>
        <v>0</v>
      </c>
      <c r="BI261" s="145">
        <f>IF(N261="nulová",J261,0)</f>
        <v>0</v>
      </c>
      <c r="BJ261" s="16" t="s">
        <v>83</v>
      </c>
      <c r="BK261" s="145">
        <f>ROUND(I261*H261,2)</f>
        <v>0</v>
      </c>
      <c r="BL261" s="16" t="s">
        <v>156</v>
      </c>
      <c r="BM261" s="144" t="s">
        <v>354</v>
      </c>
    </row>
    <row r="262" spans="2:51" s="12" customFormat="1" ht="12">
      <c r="B262" s="146"/>
      <c r="D262" s="147" t="s">
        <v>158</v>
      </c>
      <c r="E262" s="148" t="s">
        <v>1</v>
      </c>
      <c r="F262" s="149" t="s">
        <v>355</v>
      </c>
      <c r="H262" s="150">
        <v>0.86</v>
      </c>
      <c r="I262" s="151"/>
      <c r="L262" s="146"/>
      <c r="M262" s="152"/>
      <c r="T262" s="153"/>
      <c r="AT262" s="148" t="s">
        <v>158</v>
      </c>
      <c r="AU262" s="148" t="s">
        <v>85</v>
      </c>
      <c r="AV262" s="12" t="s">
        <v>85</v>
      </c>
      <c r="AW262" s="12" t="s">
        <v>32</v>
      </c>
      <c r="AX262" s="12" t="s">
        <v>76</v>
      </c>
      <c r="AY262" s="148" t="s">
        <v>150</v>
      </c>
    </row>
    <row r="263" spans="2:51" s="12" customFormat="1" ht="12">
      <c r="B263" s="146"/>
      <c r="D263" s="147" t="s">
        <v>158</v>
      </c>
      <c r="E263" s="148" t="s">
        <v>1</v>
      </c>
      <c r="F263" s="149" t="s">
        <v>356</v>
      </c>
      <c r="H263" s="150">
        <v>1.936</v>
      </c>
      <c r="I263" s="151"/>
      <c r="L263" s="146"/>
      <c r="M263" s="152"/>
      <c r="T263" s="153"/>
      <c r="AT263" s="148" t="s">
        <v>158</v>
      </c>
      <c r="AU263" s="148" t="s">
        <v>85</v>
      </c>
      <c r="AV263" s="12" t="s">
        <v>85</v>
      </c>
      <c r="AW263" s="12" t="s">
        <v>32</v>
      </c>
      <c r="AX263" s="12" t="s">
        <v>76</v>
      </c>
      <c r="AY263" s="148" t="s">
        <v>150</v>
      </c>
    </row>
    <row r="264" spans="2:51" s="13" customFormat="1" ht="12">
      <c r="B264" s="154"/>
      <c r="D264" s="147" t="s">
        <v>158</v>
      </c>
      <c r="E264" s="155" t="s">
        <v>1</v>
      </c>
      <c r="F264" s="156" t="s">
        <v>162</v>
      </c>
      <c r="H264" s="157">
        <v>2.796</v>
      </c>
      <c r="I264" s="158"/>
      <c r="L264" s="154"/>
      <c r="M264" s="159"/>
      <c r="T264" s="160"/>
      <c r="AT264" s="155" t="s">
        <v>158</v>
      </c>
      <c r="AU264" s="155" t="s">
        <v>85</v>
      </c>
      <c r="AV264" s="13" t="s">
        <v>156</v>
      </c>
      <c r="AW264" s="13" t="s">
        <v>32</v>
      </c>
      <c r="AX264" s="13" t="s">
        <v>83</v>
      </c>
      <c r="AY264" s="155" t="s">
        <v>150</v>
      </c>
    </row>
    <row r="265" spans="2:65" s="1" customFormat="1" ht="24.2" customHeight="1">
      <c r="B265" s="31"/>
      <c r="C265" s="132" t="s">
        <v>357</v>
      </c>
      <c r="D265" s="132" t="s">
        <v>152</v>
      </c>
      <c r="E265" s="133" t="s">
        <v>358</v>
      </c>
      <c r="F265" s="134" t="s">
        <v>359</v>
      </c>
      <c r="G265" s="135" t="s">
        <v>155</v>
      </c>
      <c r="H265" s="136">
        <v>28.4</v>
      </c>
      <c r="I265" s="137"/>
      <c r="J265" s="138">
        <f>ROUND(I265*H265,2)</f>
        <v>0</v>
      </c>
      <c r="K265" s="139"/>
      <c r="L265" s="31"/>
      <c r="M265" s="140" t="s">
        <v>1</v>
      </c>
      <c r="N265" s="141" t="s">
        <v>41</v>
      </c>
      <c r="P265" s="142">
        <f>O265*H265</f>
        <v>0</v>
      </c>
      <c r="Q265" s="142">
        <v>0.00237</v>
      </c>
      <c r="R265" s="142">
        <f>Q265*H265</f>
        <v>0.067308</v>
      </c>
      <c r="S265" s="142">
        <v>0</v>
      </c>
      <c r="T265" s="143">
        <f>S265*H265</f>
        <v>0</v>
      </c>
      <c r="AR265" s="144" t="s">
        <v>156</v>
      </c>
      <c r="AT265" s="144" t="s">
        <v>152</v>
      </c>
      <c r="AU265" s="144" t="s">
        <v>85</v>
      </c>
      <c r="AY265" s="16" t="s">
        <v>150</v>
      </c>
      <c r="BE265" s="145">
        <f>IF(N265="základní",J265,0)</f>
        <v>0</v>
      </c>
      <c r="BF265" s="145">
        <f>IF(N265="snížená",J265,0)</f>
        <v>0</v>
      </c>
      <c r="BG265" s="145">
        <f>IF(N265="zákl. přenesená",J265,0)</f>
        <v>0</v>
      </c>
      <c r="BH265" s="145">
        <f>IF(N265="sníž. přenesená",J265,0)</f>
        <v>0</v>
      </c>
      <c r="BI265" s="145">
        <f>IF(N265="nulová",J265,0)</f>
        <v>0</v>
      </c>
      <c r="BJ265" s="16" t="s">
        <v>83</v>
      </c>
      <c r="BK265" s="145">
        <f>ROUND(I265*H265,2)</f>
        <v>0</v>
      </c>
      <c r="BL265" s="16" t="s">
        <v>156</v>
      </c>
      <c r="BM265" s="144" t="s">
        <v>360</v>
      </c>
    </row>
    <row r="266" spans="2:51" s="12" customFormat="1" ht="12">
      <c r="B266" s="146"/>
      <c r="D266" s="147" t="s">
        <v>158</v>
      </c>
      <c r="E266" s="148" t="s">
        <v>1</v>
      </c>
      <c r="F266" s="149" t="s">
        <v>361</v>
      </c>
      <c r="H266" s="150">
        <v>8.6</v>
      </c>
      <c r="I266" s="151"/>
      <c r="L266" s="146"/>
      <c r="M266" s="152"/>
      <c r="T266" s="153"/>
      <c r="AT266" s="148" t="s">
        <v>158</v>
      </c>
      <c r="AU266" s="148" t="s">
        <v>85</v>
      </c>
      <c r="AV266" s="12" t="s">
        <v>85</v>
      </c>
      <c r="AW266" s="12" t="s">
        <v>32</v>
      </c>
      <c r="AX266" s="12" t="s">
        <v>76</v>
      </c>
      <c r="AY266" s="148" t="s">
        <v>150</v>
      </c>
    </row>
    <row r="267" spans="2:51" s="12" customFormat="1" ht="12">
      <c r="B267" s="146"/>
      <c r="D267" s="147" t="s">
        <v>158</v>
      </c>
      <c r="E267" s="148" t="s">
        <v>1</v>
      </c>
      <c r="F267" s="149" t="s">
        <v>362</v>
      </c>
      <c r="H267" s="150">
        <v>19.8</v>
      </c>
      <c r="I267" s="151"/>
      <c r="L267" s="146"/>
      <c r="M267" s="152"/>
      <c r="T267" s="153"/>
      <c r="AT267" s="148" t="s">
        <v>158</v>
      </c>
      <c r="AU267" s="148" t="s">
        <v>85</v>
      </c>
      <c r="AV267" s="12" t="s">
        <v>85</v>
      </c>
      <c r="AW267" s="12" t="s">
        <v>32</v>
      </c>
      <c r="AX267" s="12" t="s">
        <v>76</v>
      </c>
      <c r="AY267" s="148" t="s">
        <v>150</v>
      </c>
    </row>
    <row r="268" spans="2:51" s="13" customFormat="1" ht="12">
      <c r="B268" s="154"/>
      <c r="D268" s="147" t="s">
        <v>158</v>
      </c>
      <c r="E268" s="155" t="s">
        <v>1</v>
      </c>
      <c r="F268" s="156" t="s">
        <v>162</v>
      </c>
      <c r="H268" s="157">
        <v>28.4</v>
      </c>
      <c r="I268" s="158"/>
      <c r="L268" s="154"/>
      <c r="M268" s="159"/>
      <c r="T268" s="160"/>
      <c r="AT268" s="155" t="s">
        <v>158</v>
      </c>
      <c r="AU268" s="155" t="s">
        <v>85</v>
      </c>
      <c r="AV268" s="13" t="s">
        <v>156</v>
      </c>
      <c r="AW268" s="13" t="s">
        <v>32</v>
      </c>
      <c r="AX268" s="13" t="s">
        <v>83</v>
      </c>
      <c r="AY268" s="155" t="s">
        <v>150</v>
      </c>
    </row>
    <row r="269" spans="2:65" s="1" customFormat="1" ht="24.2" customHeight="1">
      <c r="B269" s="31"/>
      <c r="C269" s="132" t="s">
        <v>363</v>
      </c>
      <c r="D269" s="132" t="s">
        <v>152</v>
      </c>
      <c r="E269" s="133" t="s">
        <v>364</v>
      </c>
      <c r="F269" s="134" t="s">
        <v>365</v>
      </c>
      <c r="G269" s="135" t="s">
        <v>155</v>
      </c>
      <c r="H269" s="136">
        <v>28.4</v>
      </c>
      <c r="I269" s="137"/>
      <c r="J269" s="138">
        <f>ROUND(I269*H269,2)</f>
        <v>0</v>
      </c>
      <c r="K269" s="139"/>
      <c r="L269" s="31"/>
      <c r="M269" s="140" t="s">
        <v>1</v>
      </c>
      <c r="N269" s="141" t="s">
        <v>41</v>
      </c>
      <c r="P269" s="142">
        <f>O269*H269</f>
        <v>0</v>
      </c>
      <c r="Q269" s="142">
        <v>0</v>
      </c>
      <c r="R269" s="142">
        <f>Q269*H269</f>
        <v>0</v>
      </c>
      <c r="S269" s="142">
        <v>0</v>
      </c>
      <c r="T269" s="143">
        <f>S269*H269</f>
        <v>0</v>
      </c>
      <c r="AR269" s="144" t="s">
        <v>156</v>
      </c>
      <c r="AT269" s="144" t="s">
        <v>152</v>
      </c>
      <c r="AU269" s="144" t="s">
        <v>85</v>
      </c>
      <c r="AY269" s="16" t="s">
        <v>150</v>
      </c>
      <c r="BE269" s="145">
        <f>IF(N269="základní",J269,0)</f>
        <v>0</v>
      </c>
      <c r="BF269" s="145">
        <f>IF(N269="snížená",J269,0)</f>
        <v>0</v>
      </c>
      <c r="BG269" s="145">
        <f>IF(N269="zákl. přenesená",J269,0)</f>
        <v>0</v>
      </c>
      <c r="BH269" s="145">
        <f>IF(N269="sníž. přenesená",J269,0)</f>
        <v>0</v>
      </c>
      <c r="BI269" s="145">
        <f>IF(N269="nulová",J269,0)</f>
        <v>0</v>
      </c>
      <c r="BJ269" s="16" t="s">
        <v>83</v>
      </c>
      <c r="BK269" s="145">
        <f>ROUND(I269*H269,2)</f>
        <v>0</v>
      </c>
      <c r="BL269" s="16" t="s">
        <v>156</v>
      </c>
      <c r="BM269" s="144" t="s">
        <v>366</v>
      </c>
    </row>
    <row r="270" spans="2:65" s="1" customFormat="1" ht="21.75" customHeight="1">
      <c r="B270" s="31"/>
      <c r="C270" s="132" t="s">
        <v>367</v>
      </c>
      <c r="D270" s="132" t="s">
        <v>152</v>
      </c>
      <c r="E270" s="133" t="s">
        <v>368</v>
      </c>
      <c r="F270" s="134" t="s">
        <v>369</v>
      </c>
      <c r="G270" s="135" t="s">
        <v>165</v>
      </c>
      <c r="H270" s="136">
        <v>0.232</v>
      </c>
      <c r="I270" s="137"/>
      <c r="J270" s="138">
        <f>ROUND(I270*H270,2)</f>
        <v>0</v>
      </c>
      <c r="K270" s="139"/>
      <c r="L270" s="31"/>
      <c r="M270" s="140" t="s">
        <v>1</v>
      </c>
      <c r="N270" s="141" t="s">
        <v>41</v>
      </c>
      <c r="P270" s="142">
        <f>O270*H270</f>
        <v>0</v>
      </c>
      <c r="Q270" s="142">
        <v>2.45329</v>
      </c>
      <c r="R270" s="142">
        <f>Q270*H270</f>
        <v>0.56916328</v>
      </c>
      <c r="S270" s="142">
        <v>0</v>
      </c>
      <c r="T270" s="143">
        <f>S270*H270</f>
        <v>0</v>
      </c>
      <c r="AR270" s="144" t="s">
        <v>156</v>
      </c>
      <c r="AT270" s="144" t="s">
        <v>152</v>
      </c>
      <c r="AU270" s="144" t="s">
        <v>85</v>
      </c>
      <c r="AY270" s="16" t="s">
        <v>150</v>
      </c>
      <c r="BE270" s="145">
        <f>IF(N270="základní",J270,0)</f>
        <v>0</v>
      </c>
      <c r="BF270" s="145">
        <f>IF(N270="snížená",J270,0)</f>
        <v>0</v>
      </c>
      <c r="BG270" s="145">
        <f>IF(N270="zákl. přenesená",J270,0)</f>
        <v>0</v>
      </c>
      <c r="BH270" s="145">
        <f>IF(N270="sníž. přenesená",J270,0)</f>
        <v>0</v>
      </c>
      <c r="BI270" s="145">
        <f>IF(N270="nulová",J270,0)</f>
        <v>0</v>
      </c>
      <c r="BJ270" s="16" t="s">
        <v>83</v>
      </c>
      <c r="BK270" s="145">
        <f>ROUND(I270*H270,2)</f>
        <v>0</v>
      </c>
      <c r="BL270" s="16" t="s">
        <v>156</v>
      </c>
      <c r="BM270" s="144" t="s">
        <v>370</v>
      </c>
    </row>
    <row r="271" spans="2:51" s="12" customFormat="1" ht="12">
      <c r="B271" s="146"/>
      <c r="D271" s="147" t="s">
        <v>158</v>
      </c>
      <c r="E271" s="148" t="s">
        <v>1</v>
      </c>
      <c r="F271" s="149" t="s">
        <v>371</v>
      </c>
      <c r="H271" s="150">
        <v>0.232</v>
      </c>
      <c r="I271" s="151"/>
      <c r="L271" s="146"/>
      <c r="M271" s="152"/>
      <c r="T271" s="153"/>
      <c r="AT271" s="148" t="s">
        <v>158</v>
      </c>
      <c r="AU271" s="148" t="s">
        <v>85</v>
      </c>
      <c r="AV271" s="12" t="s">
        <v>85</v>
      </c>
      <c r="AW271" s="12" t="s">
        <v>32</v>
      </c>
      <c r="AX271" s="12" t="s">
        <v>83</v>
      </c>
      <c r="AY271" s="148" t="s">
        <v>150</v>
      </c>
    </row>
    <row r="272" spans="2:65" s="1" customFormat="1" ht="24.2" customHeight="1">
      <c r="B272" s="31"/>
      <c r="C272" s="132" t="s">
        <v>372</v>
      </c>
      <c r="D272" s="132" t="s">
        <v>152</v>
      </c>
      <c r="E272" s="133" t="s">
        <v>373</v>
      </c>
      <c r="F272" s="134" t="s">
        <v>374</v>
      </c>
      <c r="G272" s="135" t="s">
        <v>155</v>
      </c>
      <c r="H272" s="136">
        <v>4.64</v>
      </c>
      <c r="I272" s="137"/>
      <c r="J272" s="138">
        <f>ROUND(I272*H272,2)</f>
        <v>0</v>
      </c>
      <c r="K272" s="139"/>
      <c r="L272" s="31"/>
      <c r="M272" s="140" t="s">
        <v>1</v>
      </c>
      <c r="N272" s="141" t="s">
        <v>41</v>
      </c>
      <c r="P272" s="142">
        <f>O272*H272</f>
        <v>0</v>
      </c>
      <c r="Q272" s="142">
        <v>0.0036</v>
      </c>
      <c r="R272" s="142">
        <f>Q272*H272</f>
        <v>0.016704</v>
      </c>
      <c r="S272" s="142">
        <v>0</v>
      </c>
      <c r="T272" s="143">
        <f>S272*H272</f>
        <v>0</v>
      </c>
      <c r="AR272" s="144" t="s">
        <v>156</v>
      </c>
      <c r="AT272" s="144" t="s">
        <v>152</v>
      </c>
      <c r="AU272" s="144" t="s">
        <v>85</v>
      </c>
      <c r="AY272" s="16" t="s">
        <v>150</v>
      </c>
      <c r="BE272" s="145">
        <f>IF(N272="základní",J272,0)</f>
        <v>0</v>
      </c>
      <c r="BF272" s="145">
        <f>IF(N272="snížená",J272,0)</f>
        <v>0</v>
      </c>
      <c r="BG272" s="145">
        <f>IF(N272="zákl. přenesená",J272,0)</f>
        <v>0</v>
      </c>
      <c r="BH272" s="145">
        <f>IF(N272="sníž. přenesená",J272,0)</f>
        <v>0</v>
      </c>
      <c r="BI272" s="145">
        <f>IF(N272="nulová",J272,0)</f>
        <v>0</v>
      </c>
      <c r="BJ272" s="16" t="s">
        <v>83</v>
      </c>
      <c r="BK272" s="145">
        <f>ROUND(I272*H272,2)</f>
        <v>0</v>
      </c>
      <c r="BL272" s="16" t="s">
        <v>156</v>
      </c>
      <c r="BM272" s="144" t="s">
        <v>375</v>
      </c>
    </row>
    <row r="273" spans="2:51" s="12" customFormat="1" ht="12">
      <c r="B273" s="146"/>
      <c r="D273" s="147" t="s">
        <v>158</v>
      </c>
      <c r="E273" s="148" t="s">
        <v>1</v>
      </c>
      <c r="F273" s="149" t="s">
        <v>376</v>
      </c>
      <c r="H273" s="150">
        <v>4.64</v>
      </c>
      <c r="I273" s="151"/>
      <c r="L273" s="146"/>
      <c r="M273" s="152"/>
      <c r="T273" s="153"/>
      <c r="AT273" s="148" t="s">
        <v>158</v>
      </c>
      <c r="AU273" s="148" t="s">
        <v>85</v>
      </c>
      <c r="AV273" s="12" t="s">
        <v>85</v>
      </c>
      <c r="AW273" s="12" t="s">
        <v>32</v>
      </c>
      <c r="AX273" s="12" t="s">
        <v>83</v>
      </c>
      <c r="AY273" s="148" t="s">
        <v>150</v>
      </c>
    </row>
    <row r="274" spans="2:65" s="1" customFormat="1" ht="24.2" customHeight="1">
      <c r="B274" s="31"/>
      <c r="C274" s="132" t="s">
        <v>377</v>
      </c>
      <c r="D274" s="132" t="s">
        <v>152</v>
      </c>
      <c r="E274" s="133" t="s">
        <v>378</v>
      </c>
      <c r="F274" s="134" t="s">
        <v>379</v>
      </c>
      <c r="G274" s="135" t="s">
        <v>155</v>
      </c>
      <c r="H274" s="136">
        <v>4.64</v>
      </c>
      <c r="I274" s="137"/>
      <c r="J274" s="138">
        <f>ROUND(I274*H274,2)</f>
        <v>0</v>
      </c>
      <c r="K274" s="139"/>
      <c r="L274" s="31"/>
      <c r="M274" s="140" t="s">
        <v>1</v>
      </c>
      <c r="N274" s="141" t="s">
        <v>41</v>
      </c>
      <c r="P274" s="142">
        <f>O274*H274</f>
        <v>0</v>
      </c>
      <c r="Q274" s="142">
        <v>0</v>
      </c>
      <c r="R274" s="142">
        <f>Q274*H274</f>
        <v>0</v>
      </c>
      <c r="S274" s="142">
        <v>0</v>
      </c>
      <c r="T274" s="143">
        <f>S274*H274</f>
        <v>0</v>
      </c>
      <c r="AR274" s="144" t="s">
        <v>156</v>
      </c>
      <c r="AT274" s="144" t="s">
        <v>152</v>
      </c>
      <c r="AU274" s="144" t="s">
        <v>85</v>
      </c>
      <c r="AY274" s="16" t="s">
        <v>150</v>
      </c>
      <c r="BE274" s="145">
        <f>IF(N274="základní",J274,0)</f>
        <v>0</v>
      </c>
      <c r="BF274" s="145">
        <f>IF(N274="snížená",J274,0)</f>
        <v>0</v>
      </c>
      <c r="BG274" s="145">
        <f>IF(N274="zákl. přenesená",J274,0)</f>
        <v>0</v>
      </c>
      <c r="BH274" s="145">
        <f>IF(N274="sníž. přenesená",J274,0)</f>
        <v>0</v>
      </c>
      <c r="BI274" s="145">
        <f>IF(N274="nulová",J274,0)</f>
        <v>0</v>
      </c>
      <c r="BJ274" s="16" t="s">
        <v>83</v>
      </c>
      <c r="BK274" s="145">
        <f>ROUND(I274*H274,2)</f>
        <v>0</v>
      </c>
      <c r="BL274" s="16" t="s">
        <v>156</v>
      </c>
      <c r="BM274" s="144" t="s">
        <v>380</v>
      </c>
    </row>
    <row r="275" spans="2:65" s="1" customFormat="1" ht="37.7" customHeight="1">
      <c r="B275" s="31"/>
      <c r="C275" s="132" t="s">
        <v>381</v>
      </c>
      <c r="D275" s="132" t="s">
        <v>152</v>
      </c>
      <c r="E275" s="133" t="s">
        <v>382</v>
      </c>
      <c r="F275" s="134" t="s">
        <v>383</v>
      </c>
      <c r="G275" s="135" t="s">
        <v>155</v>
      </c>
      <c r="H275" s="136">
        <v>61.904</v>
      </c>
      <c r="I275" s="137"/>
      <c r="J275" s="138">
        <f>ROUND(I275*H275,2)</f>
        <v>0</v>
      </c>
      <c r="K275" s="139"/>
      <c r="L275" s="31"/>
      <c r="M275" s="140" t="s">
        <v>1</v>
      </c>
      <c r="N275" s="141" t="s">
        <v>41</v>
      </c>
      <c r="P275" s="142">
        <f>O275*H275</f>
        <v>0</v>
      </c>
      <c r="Q275" s="142">
        <v>0.3216</v>
      </c>
      <c r="R275" s="142">
        <f>Q275*H275</f>
        <v>19.9083264</v>
      </c>
      <c r="S275" s="142">
        <v>0</v>
      </c>
      <c r="T275" s="143">
        <f>S275*H275</f>
        <v>0</v>
      </c>
      <c r="AR275" s="144" t="s">
        <v>156</v>
      </c>
      <c r="AT275" s="144" t="s">
        <v>152</v>
      </c>
      <c r="AU275" s="144" t="s">
        <v>85</v>
      </c>
      <c r="AY275" s="16" t="s">
        <v>150</v>
      </c>
      <c r="BE275" s="145">
        <f>IF(N275="základní",J275,0)</f>
        <v>0</v>
      </c>
      <c r="BF275" s="145">
        <f>IF(N275="snížená",J275,0)</f>
        <v>0</v>
      </c>
      <c r="BG275" s="145">
        <f>IF(N275="zákl. přenesená",J275,0)</f>
        <v>0</v>
      </c>
      <c r="BH275" s="145">
        <f>IF(N275="sníž. přenesená",J275,0)</f>
        <v>0</v>
      </c>
      <c r="BI275" s="145">
        <f>IF(N275="nulová",J275,0)</f>
        <v>0</v>
      </c>
      <c r="BJ275" s="16" t="s">
        <v>83</v>
      </c>
      <c r="BK275" s="145">
        <f>ROUND(I275*H275,2)</f>
        <v>0</v>
      </c>
      <c r="BL275" s="16" t="s">
        <v>156</v>
      </c>
      <c r="BM275" s="144" t="s">
        <v>384</v>
      </c>
    </row>
    <row r="276" spans="2:51" s="12" customFormat="1" ht="12">
      <c r="B276" s="146"/>
      <c r="D276" s="147" t="s">
        <v>158</v>
      </c>
      <c r="E276" s="148" t="s">
        <v>1</v>
      </c>
      <c r="F276" s="149" t="s">
        <v>385</v>
      </c>
      <c r="H276" s="150">
        <v>2.88</v>
      </c>
      <c r="I276" s="151"/>
      <c r="L276" s="146"/>
      <c r="M276" s="152"/>
      <c r="T276" s="153"/>
      <c r="AT276" s="148" t="s">
        <v>158</v>
      </c>
      <c r="AU276" s="148" t="s">
        <v>85</v>
      </c>
      <c r="AV276" s="12" t="s">
        <v>85</v>
      </c>
      <c r="AW276" s="12" t="s">
        <v>32</v>
      </c>
      <c r="AX276" s="12" t="s">
        <v>76</v>
      </c>
      <c r="AY276" s="148" t="s">
        <v>150</v>
      </c>
    </row>
    <row r="277" spans="2:51" s="12" customFormat="1" ht="22.5">
      <c r="B277" s="146"/>
      <c r="D277" s="147" t="s">
        <v>158</v>
      </c>
      <c r="E277" s="148" t="s">
        <v>1</v>
      </c>
      <c r="F277" s="149" t="s">
        <v>386</v>
      </c>
      <c r="H277" s="150">
        <v>59.024</v>
      </c>
      <c r="I277" s="151"/>
      <c r="L277" s="146"/>
      <c r="M277" s="152"/>
      <c r="T277" s="153"/>
      <c r="AT277" s="148" t="s">
        <v>158</v>
      </c>
      <c r="AU277" s="148" t="s">
        <v>85</v>
      </c>
      <c r="AV277" s="12" t="s">
        <v>85</v>
      </c>
      <c r="AW277" s="12" t="s">
        <v>32</v>
      </c>
      <c r="AX277" s="12" t="s">
        <v>76</v>
      </c>
      <c r="AY277" s="148" t="s">
        <v>150</v>
      </c>
    </row>
    <row r="278" spans="2:51" s="13" customFormat="1" ht="12">
      <c r="B278" s="154"/>
      <c r="D278" s="147" t="s">
        <v>158</v>
      </c>
      <c r="E278" s="155" t="s">
        <v>1</v>
      </c>
      <c r="F278" s="156" t="s">
        <v>162</v>
      </c>
      <c r="H278" s="157">
        <v>61.904</v>
      </c>
      <c r="I278" s="158"/>
      <c r="L278" s="154"/>
      <c r="M278" s="159"/>
      <c r="T278" s="160"/>
      <c r="AT278" s="155" t="s">
        <v>158</v>
      </c>
      <c r="AU278" s="155" t="s">
        <v>85</v>
      </c>
      <c r="AV278" s="13" t="s">
        <v>156</v>
      </c>
      <c r="AW278" s="13" t="s">
        <v>32</v>
      </c>
      <c r="AX278" s="13" t="s">
        <v>83</v>
      </c>
      <c r="AY278" s="155" t="s">
        <v>150</v>
      </c>
    </row>
    <row r="279" spans="2:65" s="1" customFormat="1" ht="37.7" customHeight="1">
      <c r="B279" s="31"/>
      <c r="C279" s="132" t="s">
        <v>387</v>
      </c>
      <c r="D279" s="132" t="s">
        <v>152</v>
      </c>
      <c r="E279" s="133" t="s">
        <v>388</v>
      </c>
      <c r="F279" s="134" t="s">
        <v>383</v>
      </c>
      <c r="G279" s="135" t="s">
        <v>155</v>
      </c>
      <c r="H279" s="136">
        <v>7.5</v>
      </c>
      <c r="I279" s="137"/>
      <c r="J279" s="138">
        <f>ROUND(I279*H279,2)</f>
        <v>0</v>
      </c>
      <c r="K279" s="139"/>
      <c r="L279" s="31"/>
      <c r="M279" s="140" t="s">
        <v>1</v>
      </c>
      <c r="N279" s="141" t="s">
        <v>41</v>
      </c>
      <c r="P279" s="142">
        <f>O279*H279</f>
        <v>0</v>
      </c>
      <c r="Q279" s="142">
        <v>0.3216</v>
      </c>
      <c r="R279" s="142">
        <f>Q279*H279</f>
        <v>2.412</v>
      </c>
      <c r="S279" s="142">
        <v>0</v>
      </c>
      <c r="T279" s="143">
        <f>S279*H279</f>
        <v>0</v>
      </c>
      <c r="AR279" s="144" t="s">
        <v>156</v>
      </c>
      <c r="AT279" s="144" t="s">
        <v>152</v>
      </c>
      <c r="AU279" s="144" t="s">
        <v>85</v>
      </c>
      <c r="AY279" s="16" t="s">
        <v>150</v>
      </c>
      <c r="BE279" s="145">
        <f>IF(N279="základní",J279,0)</f>
        <v>0</v>
      </c>
      <c r="BF279" s="145">
        <f>IF(N279="snížená",J279,0)</f>
        <v>0</v>
      </c>
      <c r="BG279" s="145">
        <f>IF(N279="zákl. přenesená",J279,0)</f>
        <v>0</v>
      </c>
      <c r="BH279" s="145">
        <f>IF(N279="sníž. přenesená",J279,0)</f>
        <v>0</v>
      </c>
      <c r="BI279" s="145">
        <f>IF(N279="nulová",J279,0)</f>
        <v>0</v>
      </c>
      <c r="BJ279" s="16" t="s">
        <v>83</v>
      </c>
      <c r="BK279" s="145">
        <f>ROUND(I279*H279,2)</f>
        <v>0</v>
      </c>
      <c r="BL279" s="16" t="s">
        <v>156</v>
      </c>
      <c r="BM279" s="144" t="s">
        <v>389</v>
      </c>
    </row>
    <row r="280" spans="2:51" s="12" customFormat="1" ht="12">
      <c r="B280" s="146"/>
      <c r="D280" s="147" t="s">
        <v>158</v>
      </c>
      <c r="E280" s="148" t="s">
        <v>1</v>
      </c>
      <c r="F280" s="149" t="s">
        <v>390</v>
      </c>
      <c r="H280" s="150">
        <v>7.5</v>
      </c>
      <c r="I280" s="151"/>
      <c r="L280" s="146"/>
      <c r="M280" s="152"/>
      <c r="T280" s="153"/>
      <c r="AT280" s="148" t="s">
        <v>158</v>
      </c>
      <c r="AU280" s="148" t="s">
        <v>85</v>
      </c>
      <c r="AV280" s="12" t="s">
        <v>85</v>
      </c>
      <c r="AW280" s="12" t="s">
        <v>32</v>
      </c>
      <c r="AX280" s="12" t="s">
        <v>83</v>
      </c>
      <c r="AY280" s="148" t="s">
        <v>150</v>
      </c>
    </row>
    <row r="281" spans="2:65" s="1" customFormat="1" ht="44.25" customHeight="1">
      <c r="B281" s="31"/>
      <c r="C281" s="132" t="s">
        <v>391</v>
      </c>
      <c r="D281" s="132" t="s">
        <v>152</v>
      </c>
      <c r="E281" s="133" t="s">
        <v>392</v>
      </c>
      <c r="F281" s="134" t="s">
        <v>393</v>
      </c>
      <c r="G281" s="135" t="s">
        <v>155</v>
      </c>
      <c r="H281" s="136">
        <v>44.886</v>
      </c>
      <c r="I281" s="137"/>
      <c r="J281" s="138">
        <f>ROUND(I281*H281,2)</f>
        <v>0</v>
      </c>
      <c r="K281" s="139"/>
      <c r="L281" s="31"/>
      <c r="M281" s="140" t="s">
        <v>1</v>
      </c>
      <c r="N281" s="141" t="s">
        <v>41</v>
      </c>
      <c r="P281" s="142">
        <f>O281*H281</f>
        <v>0</v>
      </c>
      <c r="Q281" s="142">
        <v>0.3216</v>
      </c>
      <c r="R281" s="142">
        <f>Q281*H281</f>
        <v>14.4353376</v>
      </c>
      <c r="S281" s="142">
        <v>0</v>
      </c>
      <c r="T281" s="143">
        <f>S281*H281</f>
        <v>0</v>
      </c>
      <c r="AR281" s="144" t="s">
        <v>156</v>
      </c>
      <c r="AT281" s="144" t="s">
        <v>152</v>
      </c>
      <c r="AU281" s="144" t="s">
        <v>85</v>
      </c>
      <c r="AY281" s="16" t="s">
        <v>150</v>
      </c>
      <c r="BE281" s="145">
        <f>IF(N281="základní",J281,0)</f>
        <v>0</v>
      </c>
      <c r="BF281" s="145">
        <f>IF(N281="snížená",J281,0)</f>
        <v>0</v>
      </c>
      <c r="BG281" s="145">
        <f>IF(N281="zákl. přenesená",J281,0)</f>
        <v>0</v>
      </c>
      <c r="BH281" s="145">
        <f>IF(N281="sníž. přenesená",J281,0)</f>
        <v>0</v>
      </c>
      <c r="BI281" s="145">
        <f>IF(N281="nulová",J281,0)</f>
        <v>0</v>
      </c>
      <c r="BJ281" s="16" t="s">
        <v>83</v>
      </c>
      <c r="BK281" s="145">
        <f>ROUND(I281*H281,2)</f>
        <v>0</v>
      </c>
      <c r="BL281" s="16" t="s">
        <v>156</v>
      </c>
      <c r="BM281" s="144" t="s">
        <v>394</v>
      </c>
    </row>
    <row r="282" spans="2:51" s="12" customFormat="1" ht="22.5">
      <c r="B282" s="146"/>
      <c r="D282" s="147" t="s">
        <v>158</v>
      </c>
      <c r="E282" s="148" t="s">
        <v>1</v>
      </c>
      <c r="F282" s="149" t="s">
        <v>395</v>
      </c>
      <c r="H282" s="150">
        <v>14.856</v>
      </c>
      <c r="I282" s="151"/>
      <c r="L282" s="146"/>
      <c r="M282" s="152"/>
      <c r="T282" s="153"/>
      <c r="AT282" s="148" t="s">
        <v>158</v>
      </c>
      <c r="AU282" s="148" t="s">
        <v>85</v>
      </c>
      <c r="AV282" s="12" t="s">
        <v>85</v>
      </c>
      <c r="AW282" s="12" t="s">
        <v>32</v>
      </c>
      <c r="AX282" s="12" t="s">
        <v>76</v>
      </c>
      <c r="AY282" s="148" t="s">
        <v>150</v>
      </c>
    </row>
    <row r="283" spans="2:51" s="12" customFormat="1" ht="12">
      <c r="B283" s="146"/>
      <c r="D283" s="147" t="s">
        <v>158</v>
      </c>
      <c r="E283" s="148" t="s">
        <v>1</v>
      </c>
      <c r="F283" s="149" t="s">
        <v>396</v>
      </c>
      <c r="H283" s="150">
        <v>30.03</v>
      </c>
      <c r="I283" s="151"/>
      <c r="L283" s="146"/>
      <c r="M283" s="152"/>
      <c r="T283" s="153"/>
      <c r="AT283" s="148" t="s">
        <v>158</v>
      </c>
      <c r="AU283" s="148" t="s">
        <v>85</v>
      </c>
      <c r="AV283" s="12" t="s">
        <v>85</v>
      </c>
      <c r="AW283" s="12" t="s">
        <v>32</v>
      </c>
      <c r="AX283" s="12" t="s">
        <v>76</v>
      </c>
      <c r="AY283" s="148" t="s">
        <v>150</v>
      </c>
    </row>
    <row r="284" spans="2:51" s="13" customFormat="1" ht="12">
      <c r="B284" s="154"/>
      <c r="D284" s="147" t="s">
        <v>158</v>
      </c>
      <c r="E284" s="155" t="s">
        <v>1</v>
      </c>
      <c r="F284" s="156" t="s">
        <v>162</v>
      </c>
      <c r="H284" s="157">
        <v>44.886</v>
      </c>
      <c r="I284" s="158"/>
      <c r="L284" s="154"/>
      <c r="M284" s="159"/>
      <c r="T284" s="160"/>
      <c r="AT284" s="155" t="s">
        <v>158</v>
      </c>
      <c r="AU284" s="155" t="s">
        <v>85</v>
      </c>
      <c r="AV284" s="13" t="s">
        <v>156</v>
      </c>
      <c r="AW284" s="13" t="s">
        <v>32</v>
      </c>
      <c r="AX284" s="13" t="s">
        <v>83</v>
      </c>
      <c r="AY284" s="155" t="s">
        <v>150</v>
      </c>
    </row>
    <row r="285" spans="2:65" s="1" customFormat="1" ht="44.25" customHeight="1">
      <c r="B285" s="31"/>
      <c r="C285" s="132" t="s">
        <v>397</v>
      </c>
      <c r="D285" s="132" t="s">
        <v>152</v>
      </c>
      <c r="E285" s="133" t="s">
        <v>398</v>
      </c>
      <c r="F285" s="134" t="s">
        <v>399</v>
      </c>
      <c r="G285" s="135" t="s">
        <v>155</v>
      </c>
      <c r="H285" s="136">
        <v>3.135</v>
      </c>
      <c r="I285" s="137"/>
      <c r="J285" s="138">
        <f>ROUND(I285*H285,2)</f>
        <v>0</v>
      </c>
      <c r="K285" s="139"/>
      <c r="L285" s="31"/>
      <c r="M285" s="140" t="s">
        <v>1</v>
      </c>
      <c r="N285" s="141" t="s">
        <v>41</v>
      </c>
      <c r="P285" s="142">
        <f>O285*H285</f>
        <v>0</v>
      </c>
      <c r="Q285" s="142">
        <v>0.3216</v>
      </c>
      <c r="R285" s="142">
        <f>Q285*H285</f>
        <v>1.008216</v>
      </c>
      <c r="S285" s="142">
        <v>0</v>
      </c>
      <c r="T285" s="143">
        <f>S285*H285</f>
        <v>0</v>
      </c>
      <c r="AR285" s="144" t="s">
        <v>156</v>
      </c>
      <c r="AT285" s="144" t="s">
        <v>152</v>
      </c>
      <c r="AU285" s="144" t="s">
        <v>85</v>
      </c>
      <c r="AY285" s="16" t="s">
        <v>150</v>
      </c>
      <c r="BE285" s="145">
        <f>IF(N285="základní",J285,0)</f>
        <v>0</v>
      </c>
      <c r="BF285" s="145">
        <f>IF(N285="snížená",J285,0)</f>
        <v>0</v>
      </c>
      <c r="BG285" s="145">
        <f>IF(N285="zákl. přenesená",J285,0)</f>
        <v>0</v>
      </c>
      <c r="BH285" s="145">
        <f>IF(N285="sníž. přenesená",J285,0)</f>
        <v>0</v>
      </c>
      <c r="BI285" s="145">
        <f>IF(N285="nulová",J285,0)</f>
        <v>0</v>
      </c>
      <c r="BJ285" s="16" t="s">
        <v>83</v>
      </c>
      <c r="BK285" s="145">
        <f>ROUND(I285*H285,2)</f>
        <v>0</v>
      </c>
      <c r="BL285" s="16" t="s">
        <v>156</v>
      </c>
      <c r="BM285" s="144" t="s">
        <v>400</v>
      </c>
    </row>
    <row r="286" spans="2:51" s="12" customFormat="1" ht="12">
      <c r="B286" s="146"/>
      <c r="D286" s="147" t="s">
        <v>158</v>
      </c>
      <c r="E286" s="148" t="s">
        <v>1</v>
      </c>
      <c r="F286" s="149" t="s">
        <v>401</v>
      </c>
      <c r="H286" s="150">
        <v>3.135</v>
      </c>
      <c r="I286" s="151"/>
      <c r="L286" s="146"/>
      <c r="M286" s="152"/>
      <c r="T286" s="153"/>
      <c r="AT286" s="148" t="s">
        <v>158</v>
      </c>
      <c r="AU286" s="148" t="s">
        <v>85</v>
      </c>
      <c r="AV286" s="12" t="s">
        <v>85</v>
      </c>
      <c r="AW286" s="12" t="s">
        <v>32</v>
      </c>
      <c r="AX286" s="12" t="s">
        <v>76</v>
      </c>
      <c r="AY286" s="148" t="s">
        <v>150</v>
      </c>
    </row>
    <row r="287" spans="2:51" s="13" customFormat="1" ht="12">
      <c r="B287" s="154"/>
      <c r="D287" s="147" t="s">
        <v>158</v>
      </c>
      <c r="E287" s="155" t="s">
        <v>1</v>
      </c>
      <c r="F287" s="156" t="s">
        <v>162</v>
      </c>
      <c r="H287" s="157">
        <v>3.135</v>
      </c>
      <c r="I287" s="158"/>
      <c r="L287" s="154"/>
      <c r="M287" s="159"/>
      <c r="T287" s="160"/>
      <c r="AT287" s="155" t="s">
        <v>158</v>
      </c>
      <c r="AU287" s="155" t="s">
        <v>85</v>
      </c>
      <c r="AV287" s="13" t="s">
        <v>156</v>
      </c>
      <c r="AW287" s="13" t="s">
        <v>32</v>
      </c>
      <c r="AX287" s="13" t="s">
        <v>83</v>
      </c>
      <c r="AY287" s="155" t="s">
        <v>150</v>
      </c>
    </row>
    <row r="288" spans="2:65" s="1" customFormat="1" ht="24.2" customHeight="1">
      <c r="B288" s="31"/>
      <c r="C288" s="132" t="s">
        <v>402</v>
      </c>
      <c r="D288" s="132" t="s">
        <v>152</v>
      </c>
      <c r="E288" s="133" t="s">
        <v>403</v>
      </c>
      <c r="F288" s="134" t="s">
        <v>404</v>
      </c>
      <c r="G288" s="135" t="s">
        <v>155</v>
      </c>
      <c r="H288" s="136">
        <v>18.801</v>
      </c>
      <c r="I288" s="137"/>
      <c r="J288" s="138">
        <f>ROUND(I288*H288,2)</f>
        <v>0</v>
      </c>
      <c r="K288" s="139"/>
      <c r="L288" s="31"/>
      <c r="M288" s="140" t="s">
        <v>1</v>
      </c>
      <c r="N288" s="141" t="s">
        <v>41</v>
      </c>
      <c r="P288" s="142">
        <f>O288*H288</f>
        <v>0</v>
      </c>
      <c r="Q288" s="142">
        <v>0.07937</v>
      </c>
      <c r="R288" s="142">
        <f>Q288*H288</f>
        <v>1.4922353699999997</v>
      </c>
      <c r="S288" s="142">
        <v>0</v>
      </c>
      <c r="T288" s="143">
        <f>S288*H288</f>
        <v>0</v>
      </c>
      <c r="AR288" s="144" t="s">
        <v>156</v>
      </c>
      <c r="AT288" s="144" t="s">
        <v>152</v>
      </c>
      <c r="AU288" s="144" t="s">
        <v>85</v>
      </c>
      <c r="AY288" s="16" t="s">
        <v>150</v>
      </c>
      <c r="BE288" s="145">
        <f>IF(N288="základní",J288,0)</f>
        <v>0</v>
      </c>
      <c r="BF288" s="145">
        <f>IF(N288="snížená",J288,0)</f>
        <v>0</v>
      </c>
      <c r="BG288" s="145">
        <f>IF(N288="zákl. přenesená",J288,0)</f>
        <v>0</v>
      </c>
      <c r="BH288" s="145">
        <f>IF(N288="sníž. přenesená",J288,0)</f>
        <v>0</v>
      </c>
      <c r="BI288" s="145">
        <f>IF(N288="nulová",J288,0)</f>
        <v>0</v>
      </c>
      <c r="BJ288" s="16" t="s">
        <v>83</v>
      </c>
      <c r="BK288" s="145">
        <f>ROUND(I288*H288,2)</f>
        <v>0</v>
      </c>
      <c r="BL288" s="16" t="s">
        <v>156</v>
      </c>
      <c r="BM288" s="144" t="s">
        <v>405</v>
      </c>
    </row>
    <row r="289" spans="2:51" s="12" customFormat="1" ht="12">
      <c r="B289" s="146"/>
      <c r="D289" s="147" t="s">
        <v>158</v>
      </c>
      <c r="E289" s="148" t="s">
        <v>1</v>
      </c>
      <c r="F289" s="149" t="s">
        <v>406</v>
      </c>
      <c r="H289" s="150">
        <v>4.831</v>
      </c>
      <c r="I289" s="151"/>
      <c r="L289" s="146"/>
      <c r="M289" s="152"/>
      <c r="T289" s="153"/>
      <c r="AT289" s="148" t="s">
        <v>158</v>
      </c>
      <c r="AU289" s="148" t="s">
        <v>85</v>
      </c>
      <c r="AV289" s="12" t="s">
        <v>85</v>
      </c>
      <c r="AW289" s="12" t="s">
        <v>32</v>
      </c>
      <c r="AX289" s="12" t="s">
        <v>76</v>
      </c>
      <c r="AY289" s="148" t="s">
        <v>150</v>
      </c>
    </row>
    <row r="290" spans="2:51" s="12" customFormat="1" ht="12">
      <c r="B290" s="146"/>
      <c r="D290" s="147" t="s">
        <v>158</v>
      </c>
      <c r="E290" s="148" t="s">
        <v>1</v>
      </c>
      <c r="F290" s="149" t="s">
        <v>407</v>
      </c>
      <c r="H290" s="150">
        <v>11.756</v>
      </c>
      <c r="I290" s="151"/>
      <c r="L290" s="146"/>
      <c r="M290" s="152"/>
      <c r="T290" s="153"/>
      <c r="AT290" s="148" t="s">
        <v>158</v>
      </c>
      <c r="AU290" s="148" t="s">
        <v>85</v>
      </c>
      <c r="AV290" s="12" t="s">
        <v>85</v>
      </c>
      <c r="AW290" s="12" t="s">
        <v>32</v>
      </c>
      <c r="AX290" s="12" t="s">
        <v>76</v>
      </c>
      <c r="AY290" s="148" t="s">
        <v>150</v>
      </c>
    </row>
    <row r="291" spans="2:51" s="12" customFormat="1" ht="12">
      <c r="B291" s="146"/>
      <c r="D291" s="147" t="s">
        <v>158</v>
      </c>
      <c r="E291" s="148" t="s">
        <v>1</v>
      </c>
      <c r="F291" s="149" t="s">
        <v>408</v>
      </c>
      <c r="H291" s="150">
        <v>2.214</v>
      </c>
      <c r="I291" s="151"/>
      <c r="L291" s="146"/>
      <c r="M291" s="152"/>
      <c r="T291" s="153"/>
      <c r="AT291" s="148" t="s">
        <v>158</v>
      </c>
      <c r="AU291" s="148" t="s">
        <v>85</v>
      </c>
      <c r="AV291" s="12" t="s">
        <v>85</v>
      </c>
      <c r="AW291" s="12" t="s">
        <v>32</v>
      </c>
      <c r="AX291" s="12" t="s">
        <v>76</v>
      </c>
      <c r="AY291" s="148" t="s">
        <v>150</v>
      </c>
    </row>
    <row r="292" spans="2:51" s="13" customFormat="1" ht="12">
      <c r="B292" s="154"/>
      <c r="D292" s="147" t="s">
        <v>158</v>
      </c>
      <c r="E292" s="155" t="s">
        <v>1</v>
      </c>
      <c r="F292" s="156" t="s">
        <v>162</v>
      </c>
      <c r="H292" s="157">
        <v>18.801</v>
      </c>
      <c r="I292" s="158"/>
      <c r="L292" s="154"/>
      <c r="M292" s="159"/>
      <c r="T292" s="160"/>
      <c r="AT292" s="155" t="s">
        <v>158</v>
      </c>
      <c r="AU292" s="155" t="s">
        <v>85</v>
      </c>
      <c r="AV292" s="13" t="s">
        <v>156</v>
      </c>
      <c r="AW292" s="13" t="s">
        <v>32</v>
      </c>
      <c r="AX292" s="13" t="s">
        <v>83</v>
      </c>
      <c r="AY292" s="155" t="s">
        <v>150</v>
      </c>
    </row>
    <row r="293" spans="2:65" s="1" customFormat="1" ht="24.2" customHeight="1">
      <c r="B293" s="31"/>
      <c r="C293" s="132" t="s">
        <v>409</v>
      </c>
      <c r="D293" s="132" t="s">
        <v>152</v>
      </c>
      <c r="E293" s="133" t="s">
        <v>410</v>
      </c>
      <c r="F293" s="134" t="s">
        <v>411</v>
      </c>
      <c r="G293" s="135" t="s">
        <v>155</v>
      </c>
      <c r="H293" s="136">
        <v>42.633</v>
      </c>
      <c r="I293" s="137"/>
      <c r="J293" s="138">
        <f>ROUND(I293*H293,2)</f>
        <v>0</v>
      </c>
      <c r="K293" s="139"/>
      <c r="L293" s="31"/>
      <c r="M293" s="140" t="s">
        <v>1</v>
      </c>
      <c r="N293" s="141" t="s">
        <v>41</v>
      </c>
      <c r="P293" s="142">
        <f>O293*H293</f>
        <v>0</v>
      </c>
      <c r="Q293" s="142">
        <v>0.11549</v>
      </c>
      <c r="R293" s="142">
        <f>Q293*H293</f>
        <v>4.92368517</v>
      </c>
      <c r="S293" s="142">
        <v>0</v>
      </c>
      <c r="T293" s="143">
        <f>S293*H293</f>
        <v>0</v>
      </c>
      <c r="AR293" s="144" t="s">
        <v>156</v>
      </c>
      <c r="AT293" s="144" t="s">
        <v>152</v>
      </c>
      <c r="AU293" s="144" t="s">
        <v>85</v>
      </c>
      <c r="AY293" s="16" t="s">
        <v>150</v>
      </c>
      <c r="BE293" s="145">
        <f>IF(N293="základní",J293,0)</f>
        <v>0</v>
      </c>
      <c r="BF293" s="145">
        <f>IF(N293="snížená",J293,0)</f>
        <v>0</v>
      </c>
      <c r="BG293" s="145">
        <f>IF(N293="zákl. přenesená",J293,0)</f>
        <v>0</v>
      </c>
      <c r="BH293" s="145">
        <f>IF(N293="sníž. přenesená",J293,0)</f>
        <v>0</v>
      </c>
      <c r="BI293" s="145">
        <f>IF(N293="nulová",J293,0)</f>
        <v>0</v>
      </c>
      <c r="BJ293" s="16" t="s">
        <v>83</v>
      </c>
      <c r="BK293" s="145">
        <f>ROUND(I293*H293,2)</f>
        <v>0</v>
      </c>
      <c r="BL293" s="16" t="s">
        <v>156</v>
      </c>
      <c r="BM293" s="144" t="s">
        <v>412</v>
      </c>
    </row>
    <row r="294" spans="2:51" s="12" customFormat="1" ht="12">
      <c r="B294" s="146"/>
      <c r="D294" s="147" t="s">
        <v>158</v>
      </c>
      <c r="E294" s="148" t="s">
        <v>1</v>
      </c>
      <c r="F294" s="149" t="s">
        <v>413</v>
      </c>
      <c r="H294" s="150">
        <v>6.555</v>
      </c>
      <c r="I294" s="151"/>
      <c r="L294" s="146"/>
      <c r="M294" s="152"/>
      <c r="T294" s="153"/>
      <c r="AT294" s="148" t="s">
        <v>158</v>
      </c>
      <c r="AU294" s="148" t="s">
        <v>85</v>
      </c>
      <c r="AV294" s="12" t="s">
        <v>85</v>
      </c>
      <c r="AW294" s="12" t="s">
        <v>32</v>
      </c>
      <c r="AX294" s="12" t="s">
        <v>76</v>
      </c>
      <c r="AY294" s="148" t="s">
        <v>150</v>
      </c>
    </row>
    <row r="295" spans="2:51" s="12" customFormat="1" ht="12">
      <c r="B295" s="146"/>
      <c r="D295" s="147" t="s">
        <v>158</v>
      </c>
      <c r="E295" s="148" t="s">
        <v>1</v>
      </c>
      <c r="F295" s="149" t="s">
        <v>414</v>
      </c>
      <c r="H295" s="150">
        <v>25.294</v>
      </c>
      <c r="I295" s="151"/>
      <c r="L295" s="146"/>
      <c r="M295" s="152"/>
      <c r="T295" s="153"/>
      <c r="AT295" s="148" t="s">
        <v>158</v>
      </c>
      <c r="AU295" s="148" t="s">
        <v>85</v>
      </c>
      <c r="AV295" s="12" t="s">
        <v>85</v>
      </c>
      <c r="AW295" s="12" t="s">
        <v>32</v>
      </c>
      <c r="AX295" s="12" t="s">
        <v>76</v>
      </c>
      <c r="AY295" s="148" t="s">
        <v>150</v>
      </c>
    </row>
    <row r="296" spans="2:51" s="12" customFormat="1" ht="12">
      <c r="B296" s="146"/>
      <c r="D296" s="147" t="s">
        <v>158</v>
      </c>
      <c r="E296" s="148" t="s">
        <v>1</v>
      </c>
      <c r="F296" s="149" t="s">
        <v>415</v>
      </c>
      <c r="H296" s="150">
        <v>10.784</v>
      </c>
      <c r="I296" s="151"/>
      <c r="L296" s="146"/>
      <c r="M296" s="152"/>
      <c r="T296" s="153"/>
      <c r="AT296" s="148" t="s">
        <v>158</v>
      </c>
      <c r="AU296" s="148" t="s">
        <v>85</v>
      </c>
      <c r="AV296" s="12" t="s">
        <v>85</v>
      </c>
      <c r="AW296" s="12" t="s">
        <v>32</v>
      </c>
      <c r="AX296" s="12" t="s">
        <v>76</v>
      </c>
      <c r="AY296" s="148" t="s">
        <v>150</v>
      </c>
    </row>
    <row r="297" spans="2:51" s="13" customFormat="1" ht="12">
      <c r="B297" s="154"/>
      <c r="D297" s="147" t="s">
        <v>158</v>
      </c>
      <c r="E297" s="155" t="s">
        <v>1</v>
      </c>
      <c r="F297" s="156" t="s">
        <v>162</v>
      </c>
      <c r="H297" s="157">
        <v>42.633</v>
      </c>
      <c r="I297" s="158"/>
      <c r="L297" s="154"/>
      <c r="M297" s="159"/>
      <c r="T297" s="160"/>
      <c r="AT297" s="155" t="s">
        <v>158</v>
      </c>
      <c r="AU297" s="155" t="s">
        <v>85</v>
      </c>
      <c r="AV297" s="13" t="s">
        <v>156</v>
      </c>
      <c r="AW297" s="13" t="s">
        <v>32</v>
      </c>
      <c r="AX297" s="13" t="s">
        <v>83</v>
      </c>
      <c r="AY297" s="155" t="s">
        <v>150</v>
      </c>
    </row>
    <row r="298" spans="2:65" s="1" customFormat="1" ht="24.2" customHeight="1">
      <c r="B298" s="31"/>
      <c r="C298" s="132" t="s">
        <v>416</v>
      </c>
      <c r="D298" s="132" t="s">
        <v>152</v>
      </c>
      <c r="E298" s="133" t="s">
        <v>417</v>
      </c>
      <c r="F298" s="134" t="s">
        <v>418</v>
      </c>
      <c r="G298" s="135" t="s">
        <v>155</v>
      </c>
      <c r="H298" s="136">
        <v>26.19</v>
      </c>
      <c r="I298" s="137"/>
      <c r="J298" s="138">
        <f>ROUND(I298*H298,2)</f>
        <v>0</v>
      </c>
      <c r="K298" s="139"/>
      <c r="L298" s="31"/>
      <c r="M298" s="140" t="s">
        <v>1</v>
      </c>
      <c r="N298" s="141" t="s">
        <v>41</v>
      </c>
      <c r="P298" s="142">
        <f>O298*H298</f>
        <v>0</v>
      </c>
      <c r="Q298" s="142">
        <v>0.14034</v>
      </c>
      <c r="R298" s="142">
        <f>Q298*H298</f>
        <v>3.6755046</v>
      </c>
      <c r="S298" s="142">
        <v>0</v>
      </c>
      <c r="T298" s="143">
        <f>S298*H298</f>
        <v>0</v>
      </c>
      <c r="AR298" s="144" t="s">
        <v>156</v>
      </c>
      <c r="AT298" s="144" t="s">
        <v>152</v>
      </c>
      <c r="AU298" s="144" t="s">
        <v>85</v>
      </c>
      <c r="AY298" s="16" t="s">
        <v>150</v>
      </c>
      <c r="BE298" s="145">
        <f>IF(N298="základní",J298,0)</f>
        <v>0</v>
      </c>
      <c r="BF298" s="145">
        <f>IF(N298="snížená",J298,0)</f>
        <v>0</v>
      </c>
      <c r="BG298" s="145">
        <f>IF(N298="zákl. přenesená",J298,0)</f>
        <v>0</v>
      </c>
      <c r="BH298" s="145">
        <f>IF(N298="sníž. přenesená",J298,0)</f>
        <v>0</v>
      </c>
      <c r="BI298" s="145">
        <f>IF(N298="nulová",J298,0)</f>
        <v>0</v>
      </c>
      <c r="BJ298" s="16" t="s">
        <v>83</v>
      </c>
      <c r="BK298" s="145">
        <f>ROUND(I298*H298,2)</f>
        <v>0</v>
      </c>
      <c r="BL298" s="16" t="s">
        <v>156</v>
      </c>
      <c r="BM298" s="144" t="s">
        <v>419</v>
      </c>
    </row>
    <row r="299" spans="2:51" s="12" customFormat="1" ht="12">
      <c r="B299" s="146"/>
      <c r="D299" s="147" t="s">
        <v>158</v>
      </c>
      <c r="E299" s="148" t="s">
        <v>1</v>
      </c>
      <c r="F299" s="149" t="s">
        <v>420</v>
      </c>
      <c r="H299" s="150">
        <v>6.555</v>
      </c>
      <c r="I299" s="151"/>
      <c r="L299" s="146"/>
      <c r="M299" s="152"/>
      <c r="T299" s="153"/>
      <c r="AT299" s="148" t="s">
        <v>158</v>
      </c>
      <c r="AU299" s="148" t="s">
        <v>85</v>
      </c>
      <c r="AV299" s="12" t="s">
        <v>85</v>
      </c>
      <c r="AW299" s="12" t="s">
        <v>32</v>
      </c>
      <c r="AX299" s="12" t="s">
        <v>76</v>
      </c>
      <c r="AY299" s="148" t="s">
        <v>150</v>
      </c>
    </row>
    <row r="300" spans="2:51" s="12" customFormat="1" ht="12">
      <c r="B300" s="146"/>
      <c r="D300" s="147" t="s">
        <v>158</v>
      </c>
      <c r="E300" s="148" t="s">
        <v>1</v>
      </c>
      <c r="F300" s="149" t="s">
        <v>421</v>
      </c>
      <c r="H300" s="150">
        <v>14.535</v>
      </c>
      <c r="I300" s="151"/>
      <c r="L300" s="146"/>
      <c r="M300" s="152"/>
      <c r="T300" s="153"/>
      <c r="AT300" s="148" t="s">
        <v>158</v>
      </c>
      <c r="AU300" s="148" t="s">
        <v>85</v>
      </c>
      <c r="AV300" s="12" t="s">
        <v>85</v>
      </c>
      <c r="AW300" s="12" t="s">
        <v>32</v>
      </c>
      <c r="AX300" s="12" t="s">
        <v>76</v>
      </c>
      <c r="AY300" s="148" t="s">
        <v>150</v>
      </c>
    </row>
    <row r="301" spans="2:51" s="12" customFormat="1" ht="12">
      <c r="B301" s="146"/>
      <c r="D301" s="147" t="s">
        <v>158</v>
      </c>
      <c r="E301" s="148" t="s">
        <v>1</v>
      </c>
      <c r="F301" s="149" t="s">
        <v>422</v>
      </c>
      <c r="H301" s="150">
        <v>5.1</v>
      </c>
      <c r="I301" s="151"/>
      <c r="L301" s="146"/>
      <c r="M301" s="152"/>
      <c r="T301" s="153"/>
      <c r="AT301" s="148" t="s">
        <v>158</v>
      </c>
      <c r="AU301" s="148" t="s">
        <v>85</v>
      </c>
      <c r="AV301" s="12" t="s">
        <v>85</v>
      </c>
      <c r="AW301" s="12" t="s">
        <v>32</v>
      </c>
      <c r="AX301" s="12" t="s">
        <v>76</v>
      </c>
      <c r="AY301" s="148" t="s">
        <v>150</v>
      </c>
    </row>
    <row r="302" spans="2:51" s="13" customFormat="1" ht="12">
      <c r="B302" s="154"/>
      <c r="D302" s="147" t="s">
        <v>158</v>
      </c>
      <c r="E302" s="155" t="s">
        <v>1</v>
      </c>
      <c r="F302" s="156" t="s">
        <v>162</v>
      </c>
      <c r="H302" s="157">
        <v>26.19</v>
      </c>
      <c r="I302" s="158"/>
      <c r="L302" s="154"/>
      <c r="M302" s="159"/>
      <c r="T302" s="160"/>
      <c r="AT302" s="155" t="s">
        <v>158</v>
      </c>
      <c r="AU302" s="155" t="s">
        <v>85</v>
      </c>
      <c r="AV302" s="13" t="s">
        <v>156</v>
      </c>
      <c r="AW302" s="13" t="s">
        <v>32</v>
      </c>
      <c r="AX302" s="13" t="s">
        <v>83</v>
      </c>
      <c r="AY302" s="155" t="s">
        <v>150</v>
      </c>
    </row>
    <row r="303" spans="2:65" s="1" customFormat="1" ht="33" customHeight="1">
      <c r="B303" s="31"/>
      <c r="C303" s="132" t="s">
        <v>423</v>
      </c>
      <c r="D303" s="132" t="s">
        <v>152</v>
      </c>
      <c r="E303" s="133" t="s">
        <v>424</v>
      </c>
      <c r="F303" s="134" t="s">
        <v>425</v>
      </c>
      <c r="G303" s="135" t="s">
        <v>426</v>
      </c>
      <c r="H303" s="136">
        <v>3</v>
      </c>
      <c r="I303" s="137"/>
      <c r="J303" s="138">
        <f>ROUND(I303*H303,2)</f>
        <v>0</v>
      </c>
      <c r="K303" s="139"/>
      <c r="L303" s="31"/>
      <c r="M303" s="140" t="s">
        <v>1</v>
      </c>
      <c r="N303" s="141" t="s">
        <v>41</v>
      </c>
      <c r="P303" s="142">
        <f>O303*H303</f>
        <v>0</v>
      </c>
      <c r="Q303" s="142">
        <v>0.145</v>
      </c>
      <c r="R303" s="142">
        <f>Q303*H303</f>
        <v>0.43499999999999994</v>
      </c>
      <c r="S303" s="142">
        <v>0</v>
      </c>
      <c r="T303" s="143">
        <f>S303*H303</f>
        <v>0</v>
      </c>
      <c r="AR303" s="144" t="s">
        <v>156</v>
      </c>
      <c r="AT303" s="144" t="s">
        <v>152</v>
      </c>
      <c r="AU303" s="144" t="s">
        <v>85</v>
      </c>
      <c r="AY303" s="16" t="s">
        <v>150</v>
      </c>
      <c r="BE303" s="145">
        <f>IF(N303="základní",J303,0)</f>
        <v>0</v>
      </c>
      <c r="BF303" s="145">
        <f>IF(N303="snížená",J303,0)</f>
        <v>0</v>
      </c>
      <c r="BG303" s="145">
        <f>IF(N303="zákl. přenesená",J303,0)</f>
        <v>0</v>
      </c>
      <c r="BH303" s="145">
        <f>IF(N303="sníž. přenesená",J303,0)</f>
        <v>0</v>
      </c>
      <c r="BI303" s="145">
        <f>IF(N303="nulová",J303,0)</f>
        <v>0</v>
      </c>
      <c r="BJ303" s="16" t="s">
        <v>83</v>
      </c>
      <c r="BK303" s="145">
        <f>ROUND(I303*H303,2)</f>
        <v>0</v>
      </c>
      <c r="BL303" s="16" t="s">
        <v>156</v>
      </c>
      <c r="BM303" s="144" t="s">
        <v>427</v>
      </c>
    </row>
    <row r="304" spans="2:63" s="11" customFormat="1" ht="22.7" customHeight="1">
      <c r="B304" s="120"/>
      <c r="D304" s="121" t="s">
        <v>75</v>
      </c>
      <c r="E304" s="130" t="s">
        <v>156</v>
      </c>
      <c r="F304" s="130" t="s">
        <v>428</v>
      </c>
      <c r="I304" s="123"/>
      <c r="J304" s="131">
        <f>BK304</f>
        <v>0</v>
      </c>
      <c r="L304" s="120"/>
      <c r="M304" s="125"/>
      <c r="P304" s="126">
        <f>SUM(P305:P311)</f>
        <v>0</v>
      </c>
      <c r="R304" s="126">
        <f>SUM(R305:R311)</f>
        <v>43.12357202999999</v>
      </c>
      <c r="T304" s="127">
        <f>SUM(T305:T311)</f>
        <v>0</v>
      </c>
      <c r="AR304" s="121" t="s">
        <v>83</v>
      </c>
      <c r="AT304" s="128" t="s">
        <v>75</v>
      </c>
      <c r="AU304" s="128" t="s">
        <v>83</v>
      </c>
      <c r="AY304" s="121" t="s">
        <v>150</v>
      </c>
      <c r="BK304" s="129">
        <f>SUM(BK305:BK311)</f>
        <v>0</v>
      </c>
    </row>
    <row r="305" spans="2:65" s="1" customFormat="1" ht="16.5" customHeight="1">
      <c r="B305" s="31"/>
      <c r="C305" s="132" t="s">
        <v>429</v>
      </c>
      <c r="D305" s="132" t="s">
        <v>152</v>
      </c>
      <c r="E305" s="133" t="s">
        <v>430</v>
      </c>
      <c r="F305" s="134" t="s">
        <v>431</v>
      </c>
      <c r="G305" s="135" t="s">
        <v>165</v>
      </c>
      <c r="H305" s="136">
        <v>16.336</v>
      </c>
      <c r="I305" s="137"/>
      <c r="J305" s="138">
        <f>ROUND(I305*H305,2)</f>
        <v>0</v>
      </c>
      <c r="K305" s="139"/>
      <c r="L305" s="31"/>
      <c r="M305" s="140" t="s">
        <v>1</v>
      </c>
      <c r="N305" s="141" t="s">
        <v>41</v>
      </c>
      <c r="P305" s="142">
        <f>O305*H305</f>
        <v>0</v>
      </c>
      <c r="Q305" s="142">
        <v>2.45343</v>
      </c>
      <c r="R305" s="142">
        <f>Q305*H305</f>
        <v>40.079232479999995</v>
      </c>
      <c r="S305" s="142">
        <v>0</v>
      </c>
      <c r="T305" s="143">
        <f>S305*H305</f>
        <v>0</v>
      </c>
      <c r="AR305" s="144" t="s">
        <v>156</v>
      </c>
      <c r="AT305" s="144" t="s">
        <v>152</v>
      </c>
      <c r="AU305" s="144" t="s">
        <v>85</v>
      </c>
      <c r="AY305" s="16" t="s">
        <v>150</v>
      </c>
      <c r="BE305" s="145">
        <f>IF(N305="základní",J305,0)</f>
        <v>0</v>
      </c>
      <c r="BF305" s="145">
        <f>IF(N305="snížená",J305,0)</f>
        <v>0</v>
      </c>
      <c r="BG305" s="145">
        <f>IF(N305="zákl. přenesená",J305,0)</f>
        <v>0</v>
      </c>
      <c r="BH305" s="145">
        <f>IF(N305="sníž. přenesená",J305,0)</f>
        <v>0</v>
      </c>
      <c r="BI305" s="145">
        <f>IF(N305="nulová",J305,0)</f>
        <v>0</v>
      </c>
      <c r="BJ305" s="16" t="s">
        <v>83</v>
      </c>
      <c r="BK305" s="145">
        <f>ROUND(I305*H305,2)</f>
        <v>0</v>
      </c>
      <c r="BL305" s="16" t="s">
        <v>156</v>
      </c>
      <c r="BM305" s="144" t="s">
        <v>432</v>
      </c>
    </row>
    <row r="306" spans="2:51" s="12" customFormat="1" ht="12">
      <c r="B306" s="146"/>
      <c r="D306" s="147" t="s">
        <v>158</v>
      </c>
      <c r="E306" s="148" t="s">
        <v>1</v>
      </c>
      <c r="F306" s="149" t="s">
        <v>433</v>
      </c>
      <c r="H306" s="150">
        <v>16.336</v>
      </c>
      <c r="I306" s="151"/>
      <c r="L306" s="146"/>
      <c r="M306" s="152"/>
      <c r="T306" s="153"/>
      <c r="AT306" s="148" t="s">
        <v>158</v>
      </c>
      <c r="AU306" s="148" t="s">
        <v>85</v>
      </c>
      <c r="AV306" s="12" t="s">
        <v>85</v>
      </c>
      <c r="AW306" s="12" t="s">
        <v>32</v>
      </c>
      <c r="AX306" s="12" t="s">
        <v>83</v>
      </c>
      <c r="AY306" s="148" t="s">
        <v>150</v>
      </c>
    </row>
    <row r="307" spans="2:65" s="1" customFormat="1" ht="24.2" customHeight="1">
      <c r="B307" s="31"/>
      <c r="C307" s="132" t="s">
        <v>434</v>
      </c>
      <c r="D307" s="132" t="s">
        <v>152</v>
      </c>
      <c r="E307" s="133" t="s">
        <v>435</v>
      </c>
      <c r="F307" s="134" t="s">
        <v>436</v>
      </c>
      <c r="G307" s="135" t="s">
        <v>155</v>
      </c>
      <c r="H307" s="136">
        <v>85.38</v>
      </c>
      <c r="I307" s="137"/>
      <c r="J307" s="138">
        <f>ROUND(I307*H307,2)</f>
        <v>0</v>
      </c>
      <c r="K307" s="139"/>
      <c r="L307" s="31"/>
      <c r="M307" s="140" t="s">
        <v>1</v>
      </c>
      <c r="N307" s="141" t="s">
        <v>41</v>
      </c>
      <c r="P307" s="142">
        <f>O307*H307</f>
        <v>0</v>
      </c>
      <c r="Q307" s="142">
        <v>0.00533</v>
      </c>
      <c r="R307" s="142">
        <f>Q307*H307</f>
        <v>0.45507539999999996</v>
      </c>
      <c r="S307" s="142">
        <v>0</v>
      </c>
      <c r="T307" s="143">
        <f>S307*H307</f>
        <v>0</v>
      </c>
      <c r="AR307" s="144" t="s">
        <v>156</v>
      </c>
      <c r="AT307" s="144" t="s">
        <v>152</v>
      </c>
      <c r="AU307" s="144" t="s">
        <v>85</v>
      </c>
      <c r="AY307" s="16" t="s">
        <v>150</v>
      </c>
      <c r="BE307" s="145">
        <f>IF(N307="základní",J307,0)</f>
        <v>0</v>
      </c>
      <c r="BF307" s="145">
        <f>IF(N307="snížená",J307,0)</f>
        <v>0</v>
      </c>
      <c r="BG307" s="145">
        <f>IF(N307="zákl. přenesená",J307,0)</f>
        <v>0</v>
      </c>
      <c r="BH307" s="145">
        <f>IF(N307="sníž. přenesená",J307,0)</f>
        <v>0</v>
      </c>
      <c r="BI307" s="145">
        <f>IF(N307="nulová",J307,0)</f>
        <v>0</v>
      </c>
      <c r="BJ307" s="16" t="s">
        <v>83</v>
      </c>
      <c r="BK307" s="145">
        <f>ROUND(I307*H307,2)</f>
        <v>0</v>
      </c>
      <c r="BL307" s="16" t="s">
        <v>156</v>
      </c>
      <c r="BM307" s="144" t="s">
        <v>437</v>
      </c>
    </row>
    <row r="308" spans="2:51" s="12" customFormat="1" ht="12">
      <c r="B308" s="146"/>
      <c r="D308" s="147" t="s">
        <v>158</v>
      </c>
      <c r="E308" s="148" t="s">
        <v>1</v>
      </c>
      <c r="F308" s="149" t="s">
        <v>438</v>
      </c>
      <c r="H308" s="150">
        <v>85.38</v>
      </c>
      <c r="I308" s="151"/>
      <c r="L308" s="146"/>
      <c r="M308" s="152"/>
      <c r="T308" s="153"/>
      <c r="AT308" s="148" t="s">
        <v>158</v>
      </c>
      <c r="AU308" s="148" t="s">
        <v>85</v>
      </c>
      <c r="AV308" s="12" t="s">
        <v>85</v>
      </c>
      <c r="AW308" s="12" t="s">
        <v>32</v>
      </c>
      <c r="AX308" s="12" t="s">
        <v>83</v>
      </c>
      <c r="AY308" s="148" t="s">
        <v>150</v>
      </c>
    </row>
    <row r="309" spans="2:65" s="1" customFormat="1" ht="24.2" customHeight="1">
      <c r="B309" s="31"/>
      <c r="C309" s="132" t="s">
        <v>439</v>
      </c>
      <c r="D309" s="132" t="s">
        <v>152</v>
      </c>
      <c r="E309" s="133" t="s">
        <v>440</v>
      </c>
      <c r="F309" s="134" t="s">
        <v>441</v>
      </c>
      <c r="G309" s="135" t="s">
        <v>155</v>
      </c>
      <c r="H309" s="136">
        <v>85.38</v>
      </c>
      <c r="I309" s="137"/>
      <c r="J309" s="138">
        <f>ROUND(I309*H309,2)</f>
        <v>0</v>
      </c>
      <c r="K309" s="139"/>
      <c r="L309" s="31"/>
      <c r="M309" s="140" t="s">
        <v>1</v>
      </c>
      <c r="N309" s="141" t="s">
        <v>41</v>
      </c>
      <c r="P309" s="142">
        <f>O309*H309</f>
        <v>0</v>
      </c>
      <c r="Q309" s="142">
        <v>0</v>
      </c>
      <c r="R309" s="142">
        <f>Q309*H309</f>
        <v>0</v>
      </c>
      <c r="S309" s="142">
        <v>0</v>
      </c>
      <c r="T309" s="143">
        <f>S309*H309</f>
        <v>0</v>
      </c>
      <c r="AR309" s="144" t="s">
        <v>156</v>
      </c>
      <c r="AT309" s="144" t="s">
        <v>152</v>
      </c>
      <c r="AU309" s="144" t="s">
        <v>85</v>
      </c>
      <c r="AY309" s="16" t="s">
        <v>150</v>
      </c>
      <c r="BE309" s="145">
        <f>IF(N309="základní",J309,0)</f>
        <v>0</v>
      </c>
      <c r="BF309" s="145">
        <f>IF(N309="snížená",J309,0)</f>
        <v>0</v>
      </c>
      <c r="BG309" s="145">
        <f>IF(N309="zákl. přenesená",J309,0)</f>
        <v>0</v>
      </c>
      <c r="BH309" s="145">
        <f>IF(N309="sníž. přenesená",J309,0)</f>
        <v>0</v>
      </c>
      <c r="BI309" s="145">
        <f>IF(N309="nulová",J309,0)</f>
        <v>0</v>
      </c>
      <c r="BJ309" s="16" t="s">
        <v>83</v>
      </c>
      <c r="BK309" s="145">
        <f>ROUND(I309*H309,2)</f>
        <v>0</v>
      </c>
      <c r="BL309" s="16" t="s">
        <v>156</v>
      </c>
      <c r="BM309" s="144" t="s">
        <v>442</v>
      </c>
    </row>
    <row r="310" spans="2:65" s="1" customFormat="1" ht="16.5" customHeight="1">
      <c r="B310" s="31"/>
      <c r="C310" s="132" t="s">
        <v>443</v>
      </c>
      <c r="D310" s="132" t="s">
        <v>152</v>
      </c>
      <c r="E310" s="133" t="s">
        <v>444</v>
      </c>
      <c r="F310" s="134" t="s">
        <v>445</v>
      </c>
      <c r="G310" s="135" t="s">
        <v>205</v>
      </c>
      <c r="H310" s="136">
        <v>2.453</v>
      </c>
      <c r="I310" s="137"/>
      <c r="J310" s="138">
        <f>ROUND(I310*H310,2)</f>
        <v>0</v>
      </c>
      <c r="K310" s="139"/>
      <c r="L310" s="31"/>
      <c r="M310" s="140" t="s">
        <v>1</v>
      </c>
      <c r="N310" s="141" t="s">
        <v>41</v>
      </c>
      <c r="P310" s="142">
        <f>O310*H310</f>
        <v>0</v>
      </c>
      <c r="Q310" s="142">
        <v>1.05555</v>
      </c>
      <c r="R310" s="142">
        <f>Q310*H310</f>
        <v>2.58926415</v>
      </c>
      <c r="S310" s="142">
        <v>0</v>
      </c>
      <c r="T310" s="143">
        <f>S310*H310</f>
        <v>0</v>
      </c>
      <c r="AR310" s="144" t="s">
        <v>156</v>
      </c>
      <c r="AT310" s="144" t="s">
        <v>152</v>
      </c>
      <c r="AU310" s="144" t="s">
        <v>85</v>
      </c>
      <c r="AY310" s="16" t="s">
        <v>150</v>
      </c>
      <c r="BE310" s="145">
        <f>IF(N310="základní",J310,0)</f>
        <v>0</v>
      </c>
      <c r="BF310" s="145">
        <f>IF(N310="snížená",J310,0)</f>
        <v>0</v>
      </c>
      <c r="BG310" s="145">
        <f>IF(N310="zákl. přenesená",J310,0)</f>
        <v>0</v>
      </c>
      <c r="BH310" s="145">
        <f>IF(N310="sníž. přenesená",J310,0)</f>
        <v>0</v>
      </c>
      <c r="BI310" s="145">
        <f>IF(N310="nulová",J310,0)</f>
        <v>0</v>
      </c>
      <c r="BJ310" s="16" t="s">
        <v>83</v>
      </c>
      <c r="BK310" s="145">
        <f>ROUND(I310*H310,2)</f>
        <v>0</v>
      </c>
      <c r="BL310" s="16" t="s">
        <v>156</v>
      </c>
      <c r="BM310" s="144" t="s">
        <v>446</v>
      </c>
    </row>
    <row r="311" spans="2:51" s="12" customFormat="1" ht="12">
      <c r="B311" s="146"/>
      <c r="D311" s="147" t="s">
        <v>158</v>
      </c>
      <c r="E311" s="148" t="s">
        <v>1</v>
      </c>
      <c r="F311" s="149" t="s">
        <v>447</v>
      </c>
      <c r="H311" s="150">
        <v>2.453</v>
      </c>
      <c r="I311" s="151"/>
      <c r="L311" s="146"/>
      <c r="M311" s="152"/>
      <c r="T311" s="153"/>
      <c r="AT311" s="148" t="s">
        <v>158</v>
      </c>
      <c r="AU311" s="148" t="s">
        <v>85</v>
      </c>
      <c r="AV311" s="12" t="s">
        <v>85</v>
      </c>
      <c r="AW311" s="12" t="s">
        <v>32</v>
      </c>
      <c r="AX311" s="12" t="s">
        <v>83</v>
      </c>
      <c r="AY311" s="148" t="s">
        <v>150</v>
      </c>
    </row>
    <row r="312" spans="2:63" s="11" customFormat="1" ht="22.7" customHeight="1">
      <c r="B312" s="120"/>
      <c r="D312" s="121" t="s">
        <v>75</v>
      </c>
      <c r="E312" s="130" t="s">
        <v>182</v>
      </c>
      <c r="F312" s="130" t="s">
        <v>448</v>
      </c>
      <c r="I312" s="123"/>
      <c r="J312" s="131">
        <f>BK312</f>
        <v>0</v>
      </c>
      <c r="L312" s="120"/>
      <c r="M312" s="125"/>
      <c r="P312" s="126">
        <f>SUM(P313:P323)</f>
        <v>0</v>
      </c>
      <c r="R312" s="126">
        <f>SUM(R313:R323)</f>
        <v>0.299684</v>
      </c>
      <c r="T312" s="127">
        <f>SUM(T313:T323)</f>
        <v>0</v>
      </c>
      <c r="AR312" s="121" t="s">
        <v>83</v>
      </c>
      <c r="AT312" s="128" t="s">
        <v>75</v>
      </c>
      <c r="AU312" s="128" t="s">
        <v>83</v>
      </c>
      <c r="AY312" s="121" t="s">
        <v>150</v>
      </c>
      <c r="BK312" s="129">
        <f>SUM(BK313:BK323)</f>
        <v>0</v>
      </c>
    </row>
    <row r="313" spans="2:65" s="1" customFormat="1" ht="24.2" customHeight="1">
      <c r="B313" s="31"/>
      <c r="C313" s="132" t="s">
        <v>449</v>
      </c>
      <c r="D313" s="132" t="s">
        <v>152</v>
      </c>
      <c r="E313" s="133" t="s">
        <v>450</v>
      </c>
      <c r="F313" s="134" t="s">
        <v>451</v>
      </c>
      <c r="G313" s="135" t="s">
        <v>155</v>
      </c>
      <c r="H313" s="136">
        <v>2.8</v>
      </c>
      <c r="I313" s="137"/>
      <c r="J313" s="138">
        <f>ROUND(I313*H313,2)</f>
        <v>0</v>
      </c>
      <c r="K313" s="139"/>
      <c r="L313" s="31"/>
      <c r="M313" s="140" t="s">
        <v>1</v>
      </c>
      <c r="N313" s="141" t="s">
        <v>41</v>
      </c>
      <c r="P313" s="142">
        <f>O313*H313</f>
        <v>0</v>
      </c>
      <c r="Q313" s="142">
        <v>0</v>
      </c>
      <c r="R313" s="142">
        <f>Q313*H313</f>
        <v>0</v>
      </c>
      <c r="S313" s="142">
        <v>0</v>
      </c>
      <c r="T313" s="143">
        <f>S313*H313</f>
        <v>0</v>
      </c>
      <c r="AR313" s="144" t="s">
        <v>156</v>
      </c>
      <c r="AT313" s="144" t="s">
        <v>152</v>
      </c>
      <c r="AU313" s="144" t="s">
        <v>85</v>
      </c>
      <c r="AY313" s="16" t="s">
        <v>150</v>
      </c>
      <c r="BE313" s="145">
        <f>IF(N313="základní",J313,0)</f>
        <v>0</v>
      </c>
      <c r="BF313" s="145">
        <f>IF(N313="snížená",J313,0)</f>
        <v>0</v>
      </c>
      <c r="BG313" s="145">
        <f>IF(N313="zákl. přenesená",J313,0)</f>
        <v>0</v>
      </c>
      <c r="BH313" s="145">
        <f>IF(N313="sníž. přenesená",J313,0)</f>
        <v>0</v>
      </c>
      <c r="BI313" s="145">
        <f>IF(N313="nulová",J313,0)</f>
        <v>0</v>
      </c>
      <c r="BJ313" s="16" t="s">
        <v>83</v>
      </c>
      <c r="BK313" s="145">
        <f>ROUND(I313*H313,2)</f>
        <v>0</v>
      </c>
      <c r="BL313" s="16" t="s">
        <v>156</v>
      </c>
      <c r="BM313" s="144" t="s">
        <v>452</v>
      </c>
    </row>
    <row r="314" spans="2:51" s="12" customFormat="1" ht="12">
      <c r="B314" s="146"/>
      <c r="D314" s="147" t="s">
        <v>158</v>
      </c>
      <c r="E314" s="148" t="s">
        <v>1</v>
      </c>
      <c r="F314" s="149" t="s">
        <v>453</v>
      </c>
      <c r="H314" s="150">
        <v>2.8</v>
      </c>
      <c r="I314" s="151"/>
      <c r="L314" s="146"/>
      <c r="M314" s="152"/>
      <c r="T314" s="153"/>
      <c r="AT314" s="148" t="s">
        <v>158</v>
      </c>
      <c r="AU314" s="148" t="s">
        <v>85</v>
      </c>
      <c r="AV314" s="12" t="s">
        <v>85</v>
      </c>
      <c r="AW314" s="12" t="s">
        <v>32</v>
      </c>
      <c r="AX314" s="12" t="s">
        <v>83</v>
      </c>
      <c r="AY314" s="148" t="s">
        <v>150</v>
      </c>
    </row>
    <row r="315" spans="2:65" s="1" customFormat="1" ht="24.2" customHeight="1">
      <c r="B315" s="31"/>
      <c r="C315" s="132" t="s">
        <v>454</v>
      </c>
      <c r="D315" s="132" t="s">
        <v>152</v>
      </c>
      <c r="E315" s="133" t="s">
        <v>455</v>
      </c>
      <c r="F315" s="134" t="s">
        <v>456</v>
      </c>
      <c r="G315" s="135" t="s">
        <v>155</v>
      </c>
      <c r="H315" s="136">
        <v>14.1</v>
      </c>
      <c r="I315" s="137"/>
      <c r="J315" s="138">
        <f>ROUND(I315*H315,2)</f>
        <v>0</v>
      </c>
      <c r="K315" s="139"/>
      <c r="L315" s="31"/>
      <c r="M315" s="140" t="s">
        <v>1</v>
      </c>
      <c r="N315" s="141" t="s">
        <v>41</v>
      </c>
      <c r="P315" s="142">
        <f>O315*H315</f>
        <v>0</v>
      </c>
      <c r="Q315" s="142">
        <v>0</v>
      </c>
      <c r="R315" s="142">
        <f>Q315*H315</f>
        <v>0</v>
      </c>
      <c r="S315" s="142">
        <v>0</v>
      </c>
      <c r="T315" s="143">
        <f>S315*H315</f>
        <v>0</v>
      </c>
      <c r="AR315" s="144" t="s">
        <v>156</v>
      </c>
      <c r="AT315" s="144" t="s">
        <v>152</v>
      </c>
      <c r="AU315" s="144" t="s">
        <v>85</v>
      </c>
      <c r="AY315" s="16" t="s">
        <v>150</v>
      </c>
      <c r="BE315" s="145">
        <f>IF(N315="základní",J315,0)</f>
        <v>0</v>
      </c>
      <c r="BF315" s="145">
        <f>IF(N315="snížená",J315,0)</f>
        <v>0</v>
      </c>
      <c r="BG315" s="145">
        <f>IF(N315="zákl. přenesená",J315,0)</f>
        <v>0</v>
      </c>
      <c r="BH315" s="145">
        <f>IF(N315="sníž. přenesená",J315,0)</f>
        <v>0</v>
      </c>
      <c r="BI315" s="145">
        <f>IF(N315="nulová",J315,0)</f>
        <v>0</v>
      </c>
      <c r="BJ315" s="16" t="s">
        <v>83</v>
      </c>
      <c r="BK315" s="145">
        <f>ROUND(I315*H315,2)</f>
        <v>0</v>
      </c>
      <c r="BL315" s="16" t="s">
        <v>156</v>
      </c>
      <c r="BM315" s="144" t="s">
        <v>457</v>
      </c>
    </row>
    <row r="316" spans="2:51" s="12" customFormat="1" ht="12">
      <c r="B316" s="146"/>
      <c r="D316" s="147" t="s">
        <v>158</v>
      </c>
      <c r="E316" s="148" t="s">
        <v>1</v>
      </c>
      <c r="F316" s="149" t="s">
        <v>458</v>
      </c>
      <c r="H316" s="150">
        <v>14.1</v>
      </c>
      <c r="I316" s="151"/>
      <c r="L316" s="146"/>
      <c r="M316" s="152"/>
      <c r="T316" s="153"/>
      <c r="AT316" s="148" t="s">
        <v>158</v>
      </c>
      <c r="AU316" s="148" t="s">
        <v>85</v>
      </c>
      <c r="AV316" s="12" t="s">
        <v>85</v>
      </c>
      <c r="AW316" s="12" t="s">
        <v>32</v>
      </c>
      <c r="AX316" s="12" t="s">
        <v>83</v>
      </c>
      <c r="AY316" s="148" t="s">
        <v>150</v>
      </c>
    </row>
    <row r="317" spans="2:65" s="1" customFormat="1" ht="21.75" customHeight="1">
      <c r="B317" s="31"/>
      <c r="C317" s="132" t="s">
        <v>459</v>
      </c>
      <c r="D317" s="132" t="s">
        <v>152</v>
      </c>
      <c r="E317" s="133" t="s">
        <v>460</v>
      </c>
      <c r="F317" s="134" t="s">
        <v>461</v>
      </c>
      <c r="G317" s="135" t="s">
        <v>155</v>
      </c>
      <c r="H317" s="136">
        <v>14.1</v>
      </c>
      <c r="I317" s="137"/>
      <c r="J317" s="138">
        <f>ROUND(I317*H317,2)</f>
        <v>0</v>
      </c>
      <c r="K317" s="139"/>
      <c r="L317" s="31"/>
      <c r="M317" s="140" t="s">
        <v>1</v>
      </c>
      <c r="N317" s="141" t="s">
        <v>41</v>
      </c>
      <c r="P317" s="142">
        <f>O317*H317</f>
        <v>0</v>
      </c>
      <c r="Q317" s="142">
        <v>0</v>
      </c>
      <c r="R317" s="142">
        <f>Q317*H317</f>
        <v>0</v>
      </c>
      <c r="S317" s="142">
        <v>0</v>
      </c>
      <c r="T317" s="143">
        <f>S317*H317</f>
        <v>0</v>
      </c>
      <c r="AR317" s="144" t="s">
        <v>156</v>
      </c>
      <c r="AT317" s="144" t="s">
        <v>152</v>
      </c>
      <c r="AU317" s="144" t="s">
        <v>85</v>
      </c>
      <c r="AY317" s="16" t="s">
        <v>150</v>
      </c>
      <c r="BE317" s="145">
        <f>IF(N317="základní",J317,0)</f>
        <v>0</v>
      </c>
      <c r="BF317" s="145">
        <f>IF(N317="snížená",J317,0)</f>
        <v>0</v>
      </c>
      <c r="BG317" s="145">
        <f>IF(N317="zákl. přenesená",J317,0)</f>
        <v>0</v>
      </c>
      <c r="BH317" s="145">
        <f>IF(N317="sníž. přenesená",J317,0)</f>
        <v>0</v>
      </c>
      <c r="BI317" s="145">
        <f>IF(N317="nulová",J317,0)</f>
        <v>0</v>
      </c>
      <c r="BJ317" s="16" t="s">
        <v>83</v>
      </c>
      <c r="BK317" s="145">
        <f>ROUND(I317*H317,2)</f>
        <v>0</v>
      </c>
      <c r="BL317" s="16" t="s">
        <v>156</v>
      </c>
      <c r="BM317" s="144" t="s">
        <v>462</v>
      </c>
    </row>
    <row r="318" spans="2:51" s="12" customFormat="1" ht="12">
      <c r="B318" s="146"/>
      <c r="D318" s="147" t="s">
        <v>158</v>
      </c>
      <c r="E318" s="148" t="s">
        <v>1</v>
      </c>
      <c r="F318" s="149" t="s">
        <v>458</v>
      </c>
      <c r="H318" s="150">
        <v>14.1</v>
      </c>
      <c r="I318" s="151"/>
      <c r="L318" s="146"/>
      <c r="M318" s="152"/>
      <c r="T318" s="153"/>
      <c r="AT318" s="148" t="s">
        <v>158</v>
      </c>
      <c r="AU318" s="148" t="s">
        <v>85</v>
      </c>
      <c r="AV318" s="12" t="s">
        <v>85</v>
      </c>
      <c r="AW318" s="12" t="s">
        <v>32</v>
      </c>
      <c r="AX318" s="12" t="s">
        <v>83</v>
      </c>
      <c r="AY318" s="148" t="s">
        <v>150</v>
      </c>
    </row>
    <row r="319" spans="2:65" s="1" customFormat="1" ht="21.75" customHeight="1">
      <c r="B319" s="31"/>
      <c r="C319" s="132" t="s">
        <v>463</v>
      </c>
      <c r="D319" s="132" t="s">
        <v>152</v>
      </c>
      <c r="E319" s="133" t="s">
        <v>464</v>
      </c>
      <c r="F319" s="134" t="s">
        <v>465</v>
      </c>
      <c r="G319" s="135" t="s">
        <v>155</v>
      </c>
      <c r="H319" s="136">
        <v>2.8</v>
      </c>
      <c r="I319" s="137"/>
      <c r="J319" s="138">
        <f>ROUND(I319*H319,2)</f>
        <v>0</v>
      </c>
      <c r="K319" s="139"/>
      <c r="L319" s="31"/>
      <c r="M319" s="140" t="s">
        <v>1</v>
      </c>
      <c r="N319" s="141" t="s">
        <v>41</v>
      </c>
      <c r="P319" s="142">
        <f>O319*H319</f>
        <v>0</v>
      </c>
      <c r="Q319" s="142">
        <v>0</v>
      </c>
      <c r="R319" s="142">
        <f>Q319*H319</f>
        <v>0</v>
      </c>
      <c r="S319" s="142">
        <v>0</v>
      </c>
      <c r="T319" s="143">
        <f>S319*H319</f>
        <v>0</v>
      </c>
      <c r="AR319" s="144" t="s">
        <v>156</v>
      </c>
      <c r="AT319" s="144" t="s">
        <v>152</v>
      </c>
      <c r="AU319" s="144" t="s">
        <v>85</v>
      </c>
      <c r="AY319" s="16" t="s">
        <v>150</v>
      </c>
      <c r="BE319" s="145">
        <f>IF(N319="základní",J319,0)</f>
        <v>0</v>
      </c>
      <c r="BF319" s="145">
        <f>IF(N319="snížená",J319,0)</f>
        <v>0</v>
      </c>
      <c r="BG319" s="145">
        <f>IF(N319="zákl. přenesená",J319,0)</f>
        <v>0</v>
      </c>
      <c r="BH319" s="145">
        <f>IF(N319="sníž. přenesená",J319,0)</f>
        <v>0</v>
      </c>
      <c r="BI319" s="145">
        <f>IF(N319="nulová",J319,0)</f>
        <v>0</v>
      </c>
      <c r="BJ319" s="16" t="s">
        <v>83</v>
      </c>
      <c r="BK319" s="145">
        <f>ROUND(I319*H319,2)</f>
        <v>0</v>
      </c>
      <c r="BL319" s="16" t="s">
        <v>156</v>
      </c>
      <c r="BM319" s="144" t="s">
        <v>466</v>
      </c>
    </row>
    <row r="320" spans="2:51" s="12" customFormat="1" ht="12">
      <c r="B320" s="146"/>
      <c r="D320" s="147" t="s">
        <v>158</v>
      </c>
      <c r="E320" s="148" t="s">
        <v>1</v>
      </c>
      <c r="F320" s="149" t="s">
        <v>453</v>
      </c>
      <c r="H320" s="150">
        <v>2.8</v>
      </c>
      <c r="I320" s="151"/>
      <c r="L320" s="146"/>
      <c r="M320" s="152"/>
      <c r="T320" s="153"/>
      <c r="AT320" s="148" t="s">
        <v>158</v>
      </c>
      <c r="AU320" s="148" t="s">
        <v>85</v>
      </c>
      <c r="AV320" s="12" t="s">
        <v>85</v>
      </c>
      <c r="AW320" s="12" t="s">
        <v>32</v>
      </c>
      <c r="AX320" s="12" t="s">
        <v>83</v>
      </c>
      <c r="AY320" s="148" t="s">
        <v>150</v>
      </c>
    </row>
    <row r="321" spans="2:65" s="1" customFormat="1" ht="33" customHeight="1">
      <c r="B321" s="31"/>
      <c r="C321" s="132" t="s">
        <v>467</v>
      </c>
      <c r="D321" s="132" t="s">
        <v>152</v>
      </c>
      <c r="E321" s="133" t="s">
        <v>468</v>
      </c>
      <c r="F321" s="134" t="s">
        <v>469</v>
      </c>
      <c r="G321" s="135" t="s">
        <v>155</v>
      </c>
      <c r="H321" s="136">
        <v>2.8</v>
      </c>
      <c r="I321" s="137"/>
      <c r="J321" s="138">
        <f>ROUND(I321*H321,2)</f>
        <v>0</v>
      </c>
      <c r="K321" s="139"/>
      <c r="L321" s="31"/>
      <c r="M321" s="140" t="s">
        <v>1</v>
      </c>
      <c r="N321" s="141" t="s">
        <v>41</v>
      </c>
      <c r="P321" s="142">
        <f>O321*H321</f>
        <v>0</v>
      </c>
      <c r="Q321" s="142">
        <v>0.08003</v>
      </c>
      <c r="R321" s="142">
        <f>Q321*H321</f>
        <v>0.224084</v>
      </c>
      <c r="S321" s="142">
        <v>0</v>
      </c>
      <c r="T321" s="143">
        <f>S321*H321</f>
        <v>0</v>
      </c>
      <c r="AR321" s="144" t="s">
        <v>156</v>
      </c>
      <c r="AT321" s="144" t="s">
        <v>152</v>
      </c>
      <c r="AU321" s="144" t="s">
        <v>85</v>
      </c>
      <c r="AY321" s="16" t="s">
        <v>150</v>
      </c>
      <c r="BE321" s="145">
        <f>IF(N321="základní",J321,0)</f>
        <v>0</v>
      </c>
      <c r="BF321" s="145">
        <f>IF(N321="snížená",J321,0)</f>
        <v>0</v>
      </c>
      <c r="BG321" s="145">
        <f>IF(N321="zákl. přenesená",J321,0)</f>
        <v>0</v>
      </c>
      <c r="BH321" s="145">
        <f>IF(N321="sníž. přenesená",J321,0)</f>
        <v>0</v>
      </c>
      <c r="BI321" s="145">
        <f>IF(N321="nulová",J321,0)</f>
        <v>0</v>
      </c>
      <c r="BJ321" s="16" t="s">
        <v>83</v>
      </c>
      <c r="BK321" s="145">
        <f>ROUND(I321*H321,2)</f>
        <v>0</v>
      </c>
      <c r="BL321" s="16" t="s">
        <v>156</v>
      </c>
      <c r="BM321" s="144" t="s">
        <v>470</v>
      </c>
    </row>
    <row r="322" spans="2:51" s="12" customFormat="1" ht="12">
      <c r="B322" s="146"/>
      <c r="D322" s="147" t="s">
        <v>158</v>
      </c>
      <c r="E322" s="148" t="s">
        <v>1</v>
      </c>
      <c r="F322" s="149" t="s">
        <v>453</v>
      </c>
      <c r="H322" s="150">
        <v>2.8</v>
      </c>
      <c r="I322" s="151"/>
      <c r="L322" s="146"/>
      <c r="M322" s="152"/>
      <c r="T322" s="153"/>
      <c r="AT322" s="148" t="s">
        <v>158</v>
      </c>
      <c r="AU322" s="148" t="s">
        <v>85</v>
      </c>
      <c r="AV322" s="12" t="s">
        <v>85</v>
      </c>
      <c r="AW322" s="12" t="s">
        <v>32</v>
      </c>
      <c r="AX322" s="12" t="s">
        <v>83</v>
      </c>
      <c r="AY322" s="148" t="s">
        <v>150</v>
      </c>
    </row>
    <row r="323" spans="2:65" s="1" customFormat="1" ht="16.5" customHeight="1">
      <c r="B323" s="31"/>
      <c r="C323" s="167" t="s">
        <v>471</v>
      </c>
      <c r="D323" s="167" t="s">
        <v>250</v>
      </c>
      <c r="E323" s="168" t="s">
        <v>472</v>
      </c>
      <c r="F323" s="169" t="s">
        <v>473</v>
      </c>
      <c r="G323" s="170" t="s">
        <v>155</v>
      </c>
      <c r="H323" s="171">
        <v>2.8</v>
      </c>
      <c r="I323" s="172"/>
      <c r="J323" s="173">
        <f>ROUND(I323*H323,2)</f>
        <v>0</v>
      </c>
      <c r="K323" s="174"/>
      <c r="L323" s="175"/>
      <c r="M323" s="176" t="s">
        <v>1</v>
      </c>
      <c r="N323" s="177" t="s">
        <v>41</v>
      </c>
      <c r="P323" s="142">
        <f>O323*H323</f>
        <v>0</v>
      </c>
      <c r="Q323" s="142">
        <v>0.027</v>
      </c>
      <c r="R323" s="142">
        <f>Q323*H323</f>
        <v>0.0756</v>
      </c>
      <c r="S323" s="142">
        <v>0</v>
      </c>
      <c r="T323" s="143">
        <f>S323*H323</f>
        <v>0</v>
      </c>
      <c r="AR323" s="144" t="s">
        <v>197</v>
      </c>
      <c r="AT323" s="144" t="s">
        <v>250</v>
      </c>
      <c r="AU323" s="144" t="s">
        <v>85</v>
      </c>
      <c r="AY323" s="16" t="s">
        <v>150</v>
      </c>
      <c r="BE323" s="145">
        <f>IF(N323="základní",J323,0)</f>
        <v>0</v>
      </c>
      <c r="BF323" s="145">
        <f>IF(N323="snížená",J323,0)</f>
        <v>0</v>
      </c>
      <c r="BG323" s="145">
        <f>IF(N323="zákl. přenesená",J323,0)</f>
        <v>0</v>
      </c>
      <c r="BH323" s="145">
        <f>IF(N323="sníž. přenesená",J323,0)</f>
        <v>0</v>
      </c>
      <c r="BI323" s="145">
        <f>IF(N323="nulová",J323,0)</f>
        <v>0</v>
      </c>
      <c r="BJ323" s="16" t="s">
        <v>83</v>
      </c>
      <c r="BK323" s="145">
        <f>ROUND(I323*H323,2)</f>
        <v>0</v>
      </c>
      <c r="BL323" s="16" t="s">
        <v>156</v>
      </c>
      <c r="BM323" s="144" t="s">
        <v>474</v>
      </c>
    </row>
    <row r="324" spans="2:63" s="11" customFormat="1" ht="22.7" customHeight="1">
      <c r="B324" s="120"/>
      <c r="D324" s="121" t="s">
        <v>75</v>
      </c>
      <c r="E324" s="130" t="s">
        <v>187</v>
      </c>
      <c r="F324" s="130" t="s">
        <v>475</v>
      </c>
      <c r="I324" s="123"/>
      <c r="J324" s="131">
        <f>BK324</f>
        <v>0</v>
      </c>
      <c r="L324" s="120"/>
      <c r="M324" s="125"/>
      <c r="P324" s="126">
        <f>SUM(P325:P402)</f>
        <v>0</v>
      </c>
      <c r="R324" s="126">
        <f>SUM(R325:R402)</f>
        <v>41.98991957999999</v>
      </c>
      <c r="T324" s="127">
        <f>SUM(T325:T402)</f>
        <v>0</v>
      </c>
      <c r="AR324" s="121" t="s">
        <v>83</v>
      </c>
      <c r="AT324" s="128" t="s">
        <v>75</v>
      </c>
      <c r="AU324" s="128" t="s">
        <v>83</v>
      </c>
      <c r="AY324" s="121" t="s">
        <v>150</v>
      </c>
      <c r="BK324" s="129">
        <f>SUM(BK325:BK402)</f>
        <v>0</v>
      </c>
    </row>
    <row r="325" spans="2:65" s="1" customFormat="1" ht="24.2" customHeight="1">
      <c r="B325" s="31"/>
      <c r="C325" s="132" t="s">
        <v>476</v>
      </c>
      <c r="D325" s="132" t="s">
        <v>152</v>
      </c>
      <c r="E325" s="133" t="s">
        <v>477</v>
      </c>
      <c r="F325" s="134" t="s">
        <v>478</v>
      </c>
      <c r="G325" s="135" t="s">
        <v>155</v>
      </c>
      <c r="H325" s="136">
        <v>24.8</v>
      </c>
      <c r="I325" s="137"/>
      <c r="J325" s="138">
        <f>ROUND(I325*H325,2)</f>
        <v>0</v>
      </c>
      <c r="K325" s="139"/>
      <c r="L325" s="31"/>
      <c r="M325" s="140" t="s">
        <v>1</v>
      </c>
      <c r="N325" s="141" t="s">
        <v>41</v>
      </c>
      <c r="P325" s="142">
        <f>O325*H325</f>
        <v>0</v>
      </c>
      <c r="Q325" s="142">
        <v>0.0154</v>
      </c>
      <c r="R325" s="142">
        <f>Q325*H325</f>
        <v>0.38192000000000004</v>
      </c>
      <c r="S325" s="142">
        <v>0</v>
      </c>
      <c r="T325" s="143">
        <f>S325*H325</f>
        <v>0</v>
      </c>
      <c r="AR325" s="144" t="s">
        <v>156</v>
      </c>
      <c r="AT325" s="144" t="s">
        <v>152</v>
      </c>
      <c r="AU325" s="144" t="s">
        <v>85</v>
      </c>
      <c r="AY325" s="16" t="s">
        <v>150</v>
      </c>
      <c r="BE325" s="145">
        <f>IF(N325="základní",J325,0)</f>
        <v>0</v>
      </c>
      <c r="BF325" s="145">
        <f>IF(N325="snížená",J325,0)</f>
        <v>0</v>
      </c>
      <c r="BG325" s="145">
        <f>IF(N325="zákl. přenesená",J325,0)</f>
        <v>0</v>
      </c>
      <c r="BH325" s="145">
        <f>IF(N325="sníž. přenesená",J325,0)</f>
        <v>0</v>
      </c>
      <c r="BI325" s="145">
        <f>IF(N325="nulová",J325,0)</f>
        <v>0</v>
      </c>
      <c r="BJ325" s="16" t="s">
        <v>83</v>
      </c>
      <c r="BK325" s="145">
        <f>ROUND(I325*H325,2)</f>
        <v>0</v>
      </c>
      <c r="BL325" s="16" t="s">
        <v>156</v>
      </c>
      <c r="BM325" s="144" t="s">
        <v>479</v>
      </c>
    </row>
    <row r="326" spans="2:51" s="12" customFormat="1" ht="12">
      <c r="B326" s="146"/>
      <c r="D326" s="147" t="s">
        <v>158</v>
      </c>
      <c r="E326" s="148" t="s">
        <v>1</v>
      </c>
      <c r="F326" s="149" t="s">
        <v>480</v>
      </c>
      <c r="H326" s="150">
        <v>24.8</v>
      </c>
      <c r="I326" s="151"/>
      <c r="L326" s="146"/>
      <c r="M326" s="152"/>
      <c r="T326" s="153"/>
      <c r="AT326" s="148" t="s">
        <v>158</v>
      </c>
      <c r="AU326" s="148" t="s">
        <v>85</v>
      </c>
      <c r="AV326" s="12" t="s">
        <v>85</v>
      </c>
      <c r="AW326" s="12" t="s">
        <v>32</v>
      </c>
      <c r="AX326" s="12" t="s">
        <v>83</v>
      </c>
      <c r="AY326" s="148" t="s">
        <v>150</v>
      </c>
    </row>
    <row r="327" spans="2:65" s="1" customFormat="1" ht="24.2" customHeight="1">
      <c r="B327" s="31"/>
      <c r="C327" s="132" t="s">
        <v>481</v>
      </c>
      <c r="D327" s="132" t="s">
        <v>152</v>
      </c>
      <c r="E327" s="133" t="s">
        <v>482</v>
      </c>
      <c r="F327" s="134" t="s">
        <v>483</v>
      </c>
      <c r="G327" s="135" t="s">
        <v>155</v>
      </c>
      <c r="H327" s="136">
        <v>378</v>
      </c>
      <c r="I327" s="137"/>
      <c r="J327" s="138">
        <f>ROUND(I327*H327,2)</f>
        <v>0</v>
      </c>
      <c r="K327" s="139"/>
      <c r="L327" s="31"/>
      <c r="M327" s="140" t="s">
        <v>1</v>
      </c>
      <c r="N327" s="141" t="s">
        <v>41</v>
      </c>
      <c r="P327" s="142">
        <f>O327*H327</f>
        <v>0</v>
      </c>
      <c r="Q327" s="142">
        <v>0.0154</v>
      </c>
      <c r="R327" s="142">
        <f>Q327*H327</f>
        <v>5.8212</v>
      </c>
      <c r="S327" s="142">
        <v>0</v>
      </c>
      <c r="T327" s="143">
        <f>S327*H327</f>
        <v>0</v>
      </c>
      <c r="AR327" s="144" t="s">
        <v>156</v>
      </c>
      <c r="AT327" s="144" t="s">
        <v>152</v>
      </c>
      <c r="AU327" s="144" t="s">
        <v>85</v>
      </c>
      <c r="AY327" s="16" t="s">
        <v>150</v>
      </c>
      <c r="BE327" s="145">
        <f>IF(N327="základní",J327,0)</f>
        <v>0</v>
      </c>
      <c r="BF327" s="145">
        <f>IF(N327="snížená",J327,0)</f>
        <v>0</v>
      </c>
      <c r="BG327" s="145">
        <f>IF(N327="zákl. přenesená",J327,0)</f>
        <v>0</v>
      </c>
      <c r="BH327" s="145">
        <f>IF(N327="sníž. přenesená",J327,0)</f>
        <v>0</v>
      </c>
      <c r="BI327" s="145">
        <f>IF(N327="nulová",J327,0)</f>
        <v>0</v>
      </c>
      <c r="BJ327" s="16" t="s">
        <v>83</v>
      </c>
      <c r="BK327" s="145">
        <f>ROUND(I327*H327,2)</f>
        <v>0</v>
      </c>
      <c r="BL327" s="16" t="s">
        <v>156</v>
      </c>
      <c r="BM327" s="144" t="s">
        <v>484</v>
      </c>
    </row>
    <row r="328" spans="2:65" s="1" customFormat="1" ht="24.2" customHeight="1">
      <c r="B328" s="31"/>
      <c r="C328" s="132" t="s">
        <v>485</v>
      </c>
      <c r="D328" s="132" t="s">
        <v>152</v>
      </c>
      <c r="E328" s="133" t="s">
        <v>486</v>
      </c>
      <c r="F328" s="134" t="s">
        <v>487</v>
      </c>
      <c r="G328" s="135" t="s">
        <v>155</v>
      </c>
      <c r="H328" s="136">
        <v>130.878</v>
      </c>
      <c r="I328" s="137"/>
      <c r="J328" s="138">
        <f>ROUND(I328*H328,2)</f>
        <v>0</v>
      </c>
      <c r="K328" s="139"/>
      <c r="L328" s="31"/>
      <c r="M328" s="140" t="s">
        <v>1</v>
      </c>
      <c r="N328" s="141" t="s">
        <v>41</v>
      </c>
      <c r="P328" s="142">
        <f>O328*H328</f>
        <v>0</v>
      </c>
      <c r="Q328" s="142">
        <v>0.0027</v>
      </c>
      <c r="R328" s="142">
        <f>Q328*H328</f>
        <v>0.3533706</v>
      </c>
      <c r="S328" s="142">
        <v>0</v>
      </c>
      <c r="T328" s="143">
        <f>S328*H328</f>
        <v>0</v>
      </c>
      <c r="AR328" s="144" t="s">
        <v>156</v>
      </c>
      <c r="AT328" s="144" t="s">
        <v>152</v>
      </c>
      <c r="AU328" s="144" t="s">
        <v>85</v>
      </c>
      <c r="AY328" s="16" t="s">
        <v>150</v>
      </c>
      <c r="BE328" s="145">
        <f>IF(N328="základní",J328,0)</f>
        <v>0</v>
      </c>
      <c r="BF328" s="145">
        <f>IF(N328="snížená",J328,0)</f>
        <v>0</v>
      </c>
      <c r="BG328" s="145">
        <f>IF(N328="zákl. přenesená",J328,0)</f>
        <v>0</v>
      </c>
      <c r="BH328" s="145">
        <f>IF(N328="sníž. přenesená",J328,0)</f>
        <v>0</v>
      </c>
      <c r="BI328" s="145">
        <f>IF(N328="nulová",J328,0)</f>
        <v>0</v>
      </c>
      <c r="BJ328" s="16" t="s">
        <v>83</v>
      </c>
      <c r="BK328" s="145">
        <f>ROUND(I328*H328,2)</f>
        <v>0</v>
      </c>
      <c r="BL328" s="16" t="s">
        <v>156</v>
      </c>
      <c r="BM328" s="144" t="s">
        <v>488</v>
      </c>
    </row>
    <row r="329" spans="2:51" s="12" customFormat="1" ht="12">
      <c r="B329" s="146"/>
      <c r="D329" s="147" t="s">
        <v>158</v>
      </c>
      <c r="E329" s="148" t="s">
        <v>1</v>
      </c>
      <c r="F329" s="149" t="s">
        <v>489</v>
      </c>
      <c r="H329" s="150">
        <v>29.45</v>
      </c>
      <c r="I329" s="151"/>
      <c r="L329" s="146"/>
      <c r="M329" s="152"/>
      <c r="T329" s="153"/>
      <c r="AT329" s="148" t="s">
        <v>158</v>
      </c>
      <c r="AU329" s="148" t="s">
        <v>85</v>
      </c>
      <c r="AV329" s="12" t="s">
        <v>85</v>
      </c>
      <c r="AW329" s="12" t="s">
        <v>32</v>
      </c>
      <c r="AX329" s="12" t="s">
        <v>76</v>
      </c>
      <c r="AY329" s="148" t="s">
        <v>150</v>
      </c>
    </row>
    <row r="330" spans="2:51" s="12" customFormat="1" ht="12">
      <c r="B330" s="146"/>
      <c r="D330" s="147" t="s">
        <v>158</v>
      </c>
      <c r="E330" s="148" t="s">
        <v>1</v>
      </c>
      <c r="F330" s="149" t="s">
        <v>490</v>
      </c>
      <c r="H330" s="150">
        <v>52.7</v>
      </c>
      <c r="I330" s="151"/>
      <c r="L330" s="146"/>
      <c r="M330" s="152"/>
      <c r="T330" s="153"/>
      <c r="AT330" s="148" t="s">
        <v>158</v>
      </c>
      <c r="AU330" s="148" t="s">
        <v>85</v>
      </c>
      <c r="AV330" s="12" t="s">
        <v>85</v>
      </c>
      <c r="AW330" s="12" t="s">
        <v>32</v>
      </c>
      <c r="AX330" s="12" t="s">
        <v>76</v>
      </c>
      <c r="AY330" s="148" t="s">
        <v>150</v>
      </c>
    </row>
    <row r="331" spans="2:51" s="14" customFormat="1" ht="12">
      <c r="B331" s="161"/>
      <c r="D331" s="147" t="s">
        <v>158</v>
      </c>
      <c r="E331" s="162" t="s">
        <v>1</v>
      </c>
      <c r="F331" s="163" t="s">
        <v>491</v>
      </c>
      <c r="H331" s="162" t="s">
        <v>1</v>
      </c>
      <c r="I331" s="164"/>
      <c r="L331" s="161"/>
      <c r="M331" s="165"/>
      <c r="T331" s="166"/>
      <c r="AT331" s="162" t="s">
        <v>158</v>
      </c>
      <c r="AU331" s="162" t="s">
        <v>85</v>
      </c>
      <c r="AV331" s="14" t="s">
        <v>83</v>
      </c>
      <c r="AW331" s="14" t="s">
        <v>32</v>
      </c>
      <c r="AX331" s="14" t="s">
        <v>76</v>
      </c>
      <c r="AY331" s="162" t="s">
        <v>150</v>
      </c>
    </row>
    <row r="332" spans="2:51" s="12" customFormat="1" ht="12">
      <c r="B332" s="146"/>
      <c r="D332" s="147" t="s">
        <v>158</v>
      </c>
      <c r="E332" s="148" t="s">
        <v>1</v>
      </c>
      <c r="F332" s="149" t="s">
        <v>492</v>
      </c>
      <c r="H332" s="150">
        <v>18.368</v>
      </c>
      <c r="I332" s="151"/>
      <c r="L332" s="146"/>
      <c r="M332" s="152"/>
      <c r="T332" s="153"/>
      <c r="AT332" s="148" t="s">
        <v>158</v>
      </c>
      <c r="AU332" s="148" t="s">
        <v>85</v>
      </c>
      <c r="AV332" s="12" t="s">
        <v>85</v>
      </c>
      <c r="AW332" s="12" t="s">
        <v>32</v>
      </c>
      <c r="AX332" s="12" t="s">
        <v>76</v>
      </c>
      <c r="AY332" s="148" t="s">
        <v>150</v>
      </c>
    </row>
    <row r="333" spans="2:51" s="12" customFormat="1" ht="12">
      <c r="B333" s="146"/>
      <c r="D333" s="147" t="s">
        <v>158</v>
      </c>
      <c r="E333" s="148" t="s">
        <v>1</v>
      </c>
      <c r="F333" s="149" t="s">
        <v>493</v>
      </c>
      <c r="H333" s="150">
        <v>30.36</v>
      </c>
      <c r="I333" s="151"/>
      <c r="L333" s="146"/>
      <c r="M333" s="152"/>
      <c r="T333" s="153"/>
      <c r="AT333" s="148" t="s">
        <v>158</v>
      </c>
      <c r="AU333" s="148" t="s">
        <v>85</v>
      </c>
      <c r="AV333" s="12" t="s">
        <v>85</v>
      </c>
      <c r="AW333" s="12" t="s">
        <v>32</v>
      </c>
      <c r="AX333" s="12" t="s">
        <v>76</v>
      </c>
      <c r="AY333" s="148" t="s">
        <v>150</v>
      </c>
    </row>
    <row r="334" spans="2:51" s="14" customFormat="1" ht="12">
      <c r="B334" s="161"/>
      <c r="D334" s="147" t="s">
        <v>158</v>
      </c>
      <c r="E334" s="162" t="s">
        <v>1</v>
      </c>
      <c r="F334" s="163" t="s">
        <v>494</v>
      </c>
      <c r="H334" s="162" t="s">
        <v>1</v>
      </c>
      <c r="I334" s="164"/>
      <c r="L334" s="161"/>
      <c r="M334" s="165"/>
      <c r="T334" s="166"/>
      <c r="AT334" s="162" t="s">
        <v>158</v>
      </c>
      <c r="AU334" s="162" t="s">
        <v>85</v>
      </c>
      <c r="AV334" s="14" t="s">
        <v>83</v>
      </c>
      <c r="AW334" s="14" t="s">
        <v>32</v>
      </c>
      <c r="AX334" s="14" t="s">
        <v>76</v>
      </c>
      <c r="AY334" s="162" t="s">
        <v>150</v>
      </c>
    </row>
    <row r="335" spans="2:51" s="13" customFormat="1" ht="12">
      <c r="B335" s="154"/>
      <c r="D335" s="147" t="s">
        <v>158</v>
      </c>
      <c r="E335" s="155" t="s">
        <v>1</v>
      </c>
      <c r="F335" s="156" t="s">
        <v>162</v>
      </c>
      <c r="H335" s="157">
        <v>130.878</v>
      </c>
      <c r="I335" s="158"/>
      <c r="L335" s="154"/>
      <c r="M335" s="159"/>
      <c r="T335" s="160"/>
      <c r="AT335" s="155" t="s">
        <v>158</v>
      </c>
      <c r="AU335" s="155" t="s">
        <v>85</v>
      </c>
      <c r="AV335" s="13" t="s">
        <v>156</v>
      </c>
      <c r="AW335" s="13" t="s">
        <v>32</v>
      </c>
      <c r="AX335" s="13" t="s">
        <v>83</v>
      </c>
      <c r="AY335" s="155" t="s">
        <v>150</v>
      </c>
    </row>
    <row r="336" spans="2:65" s="1" customFormat="1" ht="21.75" customHeight="1">
      <c r="B336" s="31"/>
      <c r="C336" s="132" t="s">
        <v>495</v>
      </c>
      <c r="D336" s="132" t="s">
        <v>152</v>
      </c>
      <c r="E336" s="133" t="s">
        <v>496</v>
      </c>
      <c r="F336" s="134" t="s">
        <v>497</v>
      </c>
      <c r="G336" s="135" t="s">
        <v>239</v>
      </c>
      <c r="H336" s="136">
        <v>133.96</v>
      </c>
      <c r="I336" s="137"/>
      <c r="J336" s="138">
        <f>ROUND(I336*H336,2)</f>
        <v>0</v>
      </c>
      <c r="K336" s="139"/>
      <c r="L336" s="31"/>
      <c r="M336" s="140" t="s">
        <v>1</v>
      </c>
      <c r="N336" s="141" t="s">
        <v>41</v>
      </c>
      <c r="P336" s="142">
        <f>O336*H336</f>
        <v>0</v>
      </c>
      <c r="Q336" s="142">
        <v>0</v>
      </c>
      <c r="R336" s="142">
        <f>Q336*H336</f>
        <v>0</v>
      </c>
      <c r="S336" s="142">
        <v>0</v>
      </c>
      <c r="T336" s="143">
        <f>S336*H336</f>
        <v>0</v>
      </c>
      <c r="AR336" s="144" t="s">
        <v>156</v>
      </c>
      <c r="AT336" s="144" t="s">
        <v>152</v>
      </c>
      <c r="AU336" s="144" t="s">
        <v>85</v>
      </c>
      <c r="AY336" s="16" t="s">
        <v>150</v>
      </c>
      <c r="BE336" s="145">
        <f>IF(N336="základní",J336,0)</f>
        <v>0</v>
      </c>
      <c r="BF336" s="145">
        <f>IF(N336="snížená",J336,0)</f>
        <v>0</v>
      </c>
      <c r="BG336" s="145">
        <f>IF(N336="zákl. přenesená",J336,0)</f>
        <v>0</v>
      </c>
      <c r="BH336" s="145">
        <f>IF(N336="sníž. přenesená",J336,0)</f>
        <v>0</v>
      </c>
      <c r="BI336" s="145">
        <f>IF(N336="nulová",J336,0)</f>
        <v>0</v>
      </c>
      <c r="BJ336" s="16" t="s">
        <v>83</v>
      </c>
      <c r="BK336" s="145">
        <f>ROUND(I336*H336,2)</f>
        <v>0</v>
      </c>
      <c r="BL336" s="16" t="s">
        <v>156</v>
      </c>
      <c r="BM336" s="144" t="s">
        <v>498</v>
      </c>
    </row>
    <row r="337" spans="2:51" s="12" customFormat="1" ht="33.75">
      <c r="B337" s="146"/>
      <c r="D337" s="147" t="s">
        <v>158</v>
      </c>
      <c r="E337" s="148" t="s">
        <v>1</v>
      </c>
      <c r="F337" s="149" t="s">
        <v>499</v>
      </c>
      <c r="H337" s="150">
        <v>92.48</v>
      </c>
      <c r="I337" s="151"/>
      <c r="L337" s="146"/>
      <c r="M337" s="152"/>
      <c r="T337" s="153"/>
      <c r="AT337" s="148" t="s">
        <v>158</v>
      </c>
      <c r="AU337" s="148" t="s">
        <v>85</v>
      </c>
      <c r="AV337" s="12" t="s">
        <v>85</v>
      </c>
      <c r="AW337" s="12" t="s">
        <v>32</v>
      </c>
      <c r="AX337" s="12" t="s">
        <v>76</v>
      </c>
      <c r="AY337" s="148" t="s">
        <v>150</v>
      </c>
    </row>
    <row r="338" spans="2:51" s="12" customFormat="1" ht="12">
      <c r="B338" s="146"/>
      <c r="D338" s="147" t="s">
        <v>158</v>
      </c>
      <c r="E338" s="148" t="s">
        <v>1</v>
      </c>
      <c r="F338" s="149" t="s">
        <v>500</v>
      </c>
      <c r="H338" s="150">
        <v>41.48</v>
      </c>
      <c r="I338" s="151"/>
      <c r="L338" s="146"/>
      <c r="M338" s="152"/>
      <c r="T338" s="153"/>
      <c r="AT338" s="148" t="s">
        <v>158</v>
      </c>
      <c r="AU338" s="148" t="s">
        <v>85</v>
      </c>
      <c r="AV338" s="12" t="s">
        <v>85</v>
      </c>
      <c r="AW338" s="12" t="s">
        <v>32</v>
      </c>
      <c r="AX338" s="12" t="s">
        <v>76</v>
      </c>
      <c r="AY338" s="148" t="s">
        <v>150</v>
      </c>
    </row>
    <row r="339" spans="2:51" s="13" customFormat="1" ht="12">
      <c r="B339" s="154"/>
      <c r="D339" s="147" t="s">
        <v>158</v>
      </c>
      <c r="E339" s="155" t="s">
        <v>1</v>
      </c>
      <c r="F339" s="156" t="s">
        <v>162</v>
      </c>
      <c r="H339" s="157">
        <v>133.96</v>
      </c>
      <c r="I339" s="158"/>
      <c r="L339" s="154"/>
      <c r="M339" s="159"/>
      <c r="T339" s="160"/>
      <c r="AT339" s="155" t="s">
        <v>158</v>
      </c>
      <c r="AU339" s="155" t="s">
        <v>85</v>
      </c>
      <c r="AV339" s="13" t="s">
        <v>156</v>
      </c>
      <c r="AW339" s="13" t="s">
        <v>32</v>
      </c>
      <c r="AX339" s="13" t="s">
        <v>83</v>
      </c>
      <c r="AY339" s="155" t="s">
        <v>150</v>
      </c>
    </row>
    <row r="340" spans="2:65" s="1" customFormat="1" ht="24.2" customHeight="1">
      <c r="B340" s="31"/>
      <c r="C340" s="132" t="s">
        <v>501</v>
      </c>
      <c r="D340" s="132" t="s">
        <v>152</v>
      </c>
      <c r="E340" s="133" t="s">
        <v>502</v>
      </c>
      <c r="F340" s="134" t="s">
        <v>503</v>
      </c>
      <c r="G340" s="135" t="s">
        <v>239</v>
      </c>
      <c r="H340" s="136">
        <v>139.687</v>
      </c>
      <c r="I340" s="137"/>
      <c r="J340" s="138">
        <f>ROUND(I340*H340,2)</f>
        <v>0</v>
      </c>
      <c r="K340" s="139"/>
      <c r="L340" s="31"/>
      <c r="M340" s="140" t="s">
        <v>1</v>
      </c>
      <c r="N340" s="141" t="s">
        <v>41</v>
      </c>
      <c r="P340" s="142">
        <f>O340*H340</f>
        <v>0</v>
      </c>
      <c r="Q340" s="142">
        <v>0</v>
      </c>
      <c r="R340" s="142">
        <f>Q340*H340</f>
        <v>0</v>
      </c>
      <c r="S340" s="142">
        <v>0</v>
      </c>
      <c r="T340" s="143">
        <f>S340*H340</f>
        <v>0</v>
      </c>
      <c r="AR340" s="144" t="s">
        <v>156</v>
      </c>
      <c r="AT340" s="144" t="s">
        <v>152</v>
      </c>
      <c r="AU340" s="144" t="s">
        <v>85</v>
      </c>
      <c r="AY340" s="16" t="s">
        <v>150</v>
      </c>
      <c r="BE340" s="145">
        <f>IF(N340="základní",J340,0)</f>
        <v>0</v>
      </c>
      <c r="BF340" s="145">
        <f>IF(N340="snížená",J340,0)</f>
        <v>0</v>
      </c>
      <c r="BG340" s="145">
        <f>IF(N340="zákl. přenesená",J340,0)</f>
        <v>0</v>
      </c>
      <c r="BH340" s="145">
        <f>IF(N340="sníž. přenesená",J340,0)</f>
        <v>0</v>
      </c>
      <c r="BI340" s="145">
        <f>IF(N340="nulová",J340,0)</f>
        <v>0</v>
      </c>
      <c r="BJ340" s="16" t="s">
        <v>83</v>
      </c>
      <c r="BK340" s="145">
        <f>ROUND(I340*H340,2)</f>
        <v>0</v>
      </c>
      <c r="BL340" s="16" t="s">
        <v>156</v>
      </c>
      <c r="BM340" s="144" t="s">
        <v>504</v>
      </c>
    </row>
    <row r="341" spans="2:51" s="12" customFormat="1" ht="12">
      <c r="B341" s="146"/>
      <c r="D341" s="147" t="s">
        <v>158</v>
      </c>
      <c r="E341" s="148" t="s">
        <v>1</v>
      </c>
      <c r="F341" s="149" t="s">
        <v>505</v>
      </c>
      <c r="H341" s="150">
        <v>21.287</v>
      </c>
      <c r="I341" s="151"/>
      <c r="L341" s="146"/>
      <c r="M341" s="152"/>
      <c r="T341" s="153"/>
      <c r="AT341" s="148" t="s">
        <v>158</v>
      </c>
      <c r="AU341" s="148" t="s">
        <v>85</v>
      </c>
      <c r="AV341" s="12" t="s">
        <v>85</v>
      </c>
      <c r="AW341" s="12" t="s">
        <v>32</v>
      </c>
      <c r="AX341" s="12" t="s">
        <v>76</v>
      </c>
      <c r="AY341" s="148" t="s">
        <v>150</v>
      </c>
    </row>
    <row r="342" spans="2:51" s="12" customFormat="1" ht="12">
      <c r="B342" s="146"/>
      <c r="D342" s="147" t="s">
        <v>158</v>
      </c>
      <c r="E342" s="148" t="s">
        <v>1</v>
      </c>
      <c r="F342" s="149" t="s">
        <v>506</v>
      </c>
      <c r="H342" s="150">
        <v>7.28</v>
      </c>
      <c r="I342" s="151"/>
      <c r="L342" s="146"/>
      <c r="M342" s="152"/>
      <c r="T342" s="153"/>
      <c r="AT342" s="148" t="s">
        <v>158</v>
      </c>
      <c r="AU342" s="148" t="s">
        <v>85</v>
      </c>
      <c r="AV342" s="12" t="s">
        <v>85</v>
      </c>
      <c r="AW342" s="12" t="s">
        <v>32</v>
      </c>
      <c r="AX342" s="12" t="s">
        <v>76</v>
      </c>
      <c r="AY342" s="148" t="s">
        <v>150</v>
      </c>
    </row>
    <row r="343" spans="2:51" s="12" customFormat="1" ht="12">
      <c r="B343" s="146"/>
      <c r="D343" s="147" t="s">
        <v>158</v>
      </c>
      <c r="E343" s="148" t="s">
        <v>1</v>
      </c>
      <c r="F343" s="149" t="s">
        <v>507</v>
      </c>
      <c r="H343" s="150">
        <v>9.47</v>
      </c>
      <c r="I343" s="151"/>
      <c r="L343" s="146"/>
      <c r="M343" s="152"/>
      <c r="T343" s="153"/>
      <c r="AT343" s="148" t="s">
        <v>158</v>
      </c>
      <c r="AU343" s="148" t="s">
        <v>85</v>
      </c>
      <c r="AV343" s="12" t="s">
        <v>85</v>
      </c>
      <c r="AW343" s="12" t="s">
        <v>32</v>
      </c>
      <c r="AX343" s="12" t="s">
        <v>76</v>
      </c>
      <c r="AY343" s="148" t="s">
        <v>150</v>
      </c>
    </row>
    <row r="344" spans="2:51" s="12" customFormat="1" ht="12">
      <c r="B344" s="146"/>
      <c r="D344" s="147" t="s">
        <v>158</v>
      </c>
      <c r="E344" s="148" t="s">
        <v>1</v>
      </c>
      <c r="F344" s="149" t="s">
        <v>508</v>
      </c>
      <c r="H344" s="150">
        <v>12.45</v>
      </c>
      <c r="I344" s="151"/>
      <c r="L344" s="146"/>
      <c r="M344" s="152"/>
      <c r="T344" s="153"/>
      <c r="AT344" s="148" t="s">
        <v>158</v>
      </c>
      <c r="AU344" s="148" t="s">
        <v>85</v>
      </c>
      <c r="AV344" s="12" t="s">
        <v>85</v>
      </c>
      <c r="AW344" s="12" t="s">
        <v>32</v>
      </c>
      <c r="AX344" s="12" t="s">
        <v>76</v>
      </c>
      <c r="AY344" s="148" t="s">
        <v>150</v>
      </c>
    </row>
    <row r="345" spans="2:51" s="12" customFormat="1" ht="12">
      <c r="B345" s="146"/>
      <c r="D345" s="147" t="s">
        <v>158</v>
      </c>
      <c r="E345" s="148" t="s">
        <v>1</v>
      </c>
      <c r="F345" s="149" t="s">
        <v>509</v>
      </c>
      <c r="H345" s="150">
        <v>8.49</v>
      </c>
      <c r="I345" s="151"/>
      <c r="L345" s="146"/>
      <c r="M345" s="152"/>
      <c r="T345" s="153"/>
      <c r="AT345" s="148" t="s">
        <v>158</v>
      </c>
      <c r="AU345" s="148" t="s">
        <v>85</v>
      </c>
      <c r="AV345" s="12" t="s">
        <v>85</v>
      </c>
      <c r="AW345" s="12" t="s">
        <v>32</v>
      </c>
      <c r="AX345" s="12" t="s">
        <v>76</v>
      </c>
      <c r="AY345" s="148" t="s">
        <v>150</v>
      </c>
    </row>
    <row r="346" spans="2:51" s="12" customFormat="1" ht="12">
      <c r="B346" s="146"/>
      <c r="D346" s="147" t="s">
        <v>158</v>
      </c>
      <c r="E346" s="148" t="s">
        <v>1</v>
      </c>
      <c r="F346" s="149" t="s">
        <v>510</v>
      </c>
      <c r="H346" s="150">
        <v>5.76</v>
      </c>
      <c r="I346" s="151"/>
      <c r="L346" s="146"/>
      <c r="M346" s="152"/>
      <c r="T346" s="153"/>
      <c r="AT346" s="148" t="s">
        <v>158</v>
      </c>
      <c r="AU346" s="148" t="s">
        <v>85</v>
      </c>
      <c r="AV346" s="12" t="s">
        <v>85</v>
      </c>
      <c r="AW346" s="12" t="s">
        <v>32</v>
      </c>
      <c r="AX346" s="12" t="s">
        <v>76</v>
      </c>
      <c r="AY346" s="148" t="s">
        <v>150</v>
      </c>
    </row>
    <row r="347" spans="2:51" s="12" customFormat="1" ht="12">
      <c r="B347" s="146"/>
      <c r="D347" s="147" t="s">
        <v>158</v>
      </c>
      <c r="E347" s="148" t="s">
        <v>1</v>
      </c>
      <c r="F347" s="149" t="s">
        <v>511</v>
      </c>
      <c r="H347" s="150">
        <v>5.76</v>
      </c>
      <c r="I347" s="151"/>
      <c r="L347" s="146"/>
      <c r="M347" s="152"/>
      <c r="T347" s="153"/>
      <c r="AT347" s="148" t="s">
        <v>158</v>
      </c>
      <c r="AU347" s="148" t="s">
        <v>85</v>
      </c>
      <c r="AV347" s="12" t="s">
        <v>85</v>
      </c>
      <c r="AW347" s="12" t="s">
        <v>32</v>
      </c>
      <c r="AX347" s="12" t="s">
        <v>76</v>
      </c>
      <c r="AY347" s="148" t="s">
        <v>150</v>
      </c>
    </row>
    <row r="348" spans="2:51" s="12" customFormat="1" ht="12">
      <c r="B348" s="146"/>
      <c r="D348" s="147" t="s">
        <v>158</v>
      </c>
      <c r="E348" s="148" t="s">
        <v>1</v>
      </c>
      <c r="F348" s="149" t="s">
        <v>512</v>
      </c>
      <c r="H348" s="150">
        <v>7.95</v>
      </c>
      <c r="I348" s="151"/>
      <c r="L348" s="146"/>
      <c r="M348" s="152"/>
      <c r="T348" s="153"/>
      <c r="AT348" s="148" t="s">
        <v>158</v>
      </c>
      <c r="AU348" s="148" t="s">
        <v>85</v>
      </c>
      <c r="AV348" s="12" t="s">
        <v>85</v>
      </c>
      <c r="AW348" s="12" t="s">
        <v>32</v>
      </c>
      <c r="AX348" s="12" t="s">
        <v>76</v>
      </c>
      <c r="AY348" s="148" t="s">
        <v>150</v>
      </c>
    </row>
    <row r="349" spans="2:51" s="12" customFormat="1" ht="12">
      <c r="B349" s="146"/>
      <c r="D349" s="147" t="s">
        <v>158</v>
      </c>
      <c r="E349" s="148" t="s">
        <v>1</v>
      </c>
      <c r="F349" s="149" t="s">
        <v>513</v>
      </c>
      <c r="H349" s="150">
        <v>34.82</v>
      </c>
      <c r="I349" s="151"/>
      <c r="L349" s="146"/>
      <c r="M349" s="152"/>
      <c r="T349" s="153"/>
      <c r="AT349" s="148" t="s">
        <v>158</v>
      </c>
      <c r="AU349" s="148" t="s">
        <v>85</v>
      </c>
      <c r="AV349" s="12" t="s">
        <v>85</v>
      </c>
      <c r="AW349" s="12" t="s">
        <v>32</v>
      </c>
      <c r="AX349" s="12" t="s">
        <v>76</v>
      </c>
      <c r="AY349" s="148" t="s">
        <v>150</v>
      </c>
    </row>
    <row r="350" spans="2:51" s="12" customFormat="1" ht="12">
      <c r="B350" s="146"/>
      <c r="D350" s="147" t="s">
        <v>158</v>
      </c>
      <c r="E350" s="148" t="s">
        <v>1</v>
      </c>
      <c r="F350" s="149" t="s">
        <v>514</v>
      </c>
      <c r="H350" s="150">
        <v>14.27</v>
      </c>
      <c r="I350" s="151"/>
      <c r="L350" s="146"/>
      <c r="M350" s="152"/>
      <c r="T350" s="153"/>
      <c r="AT350" s="148" t="s">
        <v>158</v>
      </c>
      <c r="AU350" s="148" t="s">
        <v>85</v>
      </c>
      <c r="AV350" s="12" t="s">
        <v>85</v>
      </c>
      <c r="AW350" s="12" t="s">
        <v>32</v>
      </c>
      <c r="AX350" s="12" t="s">
        <v>76</v>
      </c>
      <c r="AY350" s="148" t="s">
        <v>150</v>
      </c>
    </row>
    <row r="351" spans="2:51" s="12" customFormat="1" ht="12">
      <c r="B351" s="146"/>
      <c r="D351" s="147" t="s">
        <v>158</v>
      </c>
      <c r="E351" s="148" t="s">
        <v>1</v>
      </c>
      <c r="F351" s="149" t="s">
        <v>515</v>
      </c>
      <c r="H351" s="150">
        <v>12.15</v>
      </c>
      <c r="I351" s="151"/>
      <c r="L351" s="146"/>
      <c r="M351" s="152"/>
      <c r="T351" s="153"/>
      <c r="AT351" s="148" t="s">
        <v>158</v>
      </c>
      <c r="AU351" s="148" t="s">
        <v>85</v>
      </c>
      <c r="AV351" s="12" t="s">
        <v>85</v>
      </c>
      <c r="AW351" s="12" t="s">
        <v>32</v>
      </c>
      <c r="AX351" s="12" t="s">
        <v>76</v>
      </c>
      <c r="AY351" s="148" t="s">
        <v>150</v>
      </c>
    </row>
    <row r="352" spans="2:51" s="13" customFormat="1" ht="12">
      <c r="B352" s="154"/>
      <c r="D352" s="147" t="s">
        <v>158</v>
      </c>
      <c r="E352" s="155" t="s">
        <v>1</v>
      </c>
      <c r="F352" s="156" t="s">
        <v>162</v>
      </c>
      <c r="H352" s="157">
        <v>139.687</v>
      </c>
      <c r="I352" s="158"/>
      <c r="L352" s="154"/>
      <c r="M352" s="159"/>
      <c r="T352" s="160"/>
      <c r="AT352" s="155" t="s">
        <v>158</v>
      </c>
      <c r="AU352" s="155" t="s">
        <v>85</v>
      </c>
      <c r="AV352" s="13" t="s">
        <v>156</v>
      </c>
      <c r="AW352" s="13" t="s">
        <v>32</v>
      </c>
      <c r="AX352" s="13" t="s">
        <v>83</v>
      </c>
      <c r="AY352" s="155" t="s">
        <v>150</v>
      </c>
    </row>
    <row r="353" spans="2:65" s="1" customFormat="1" ht="24.2" customHeight="1">
      <c r="B353" s="31"/>
      <c r="C353" s="167" t="s">
        <v>516</v>
      </c>
      <c r="D353" s="167" t="s">
        <v>250</v>
      </c>
      <c r="E353" s="168" t="s">
        <v>517</v>
      </c>
      <c r="F353" s="169" t="s">
        <v>518</v>
      </c>
      <c r="G353" s="170" t="s">
        <v>239</v>
      </c>
      <c r="H353" s="171">
        <v>146.671</v>
      </c>
      <c r="I353" s="172"/>
      <c r="J353" s="173">
        <f>ROUND(I353*H353,2)</f>
        <v>0</v>
      </c>
      <c r="K353" s="174"/>
      <c r="L353" s="175"/>
      <c r="M353" s="176" t="s">
        <v>1</v>
      </c>
      <c r="N353" s="177" t="s">
        <v>41</v>
      </c>
      <c r="P353" s="142">
        <f>O353*H353</f>
        <v>0</v>
      </c>
      <c r="Q353" s="142">
        <v>0.0001</v>
      </c>
      <c r="R353" s="142">
        <f>Q353*H353</f>
        <v>0.0146671</v>
      </c>
      <c r="S353" s="142">
        <v>0</v>
      </c>
      <c r="T353" s="143">
        <f>S353*H353</f>
        <v>0</v>
      </c>
      <c r="AR353" s="144" t="s">
        <v>197</v>
      </c>
      <c r="AT353" s="144" t="s">
        <v>250</v>
      </c>
      <c r="AU353" s="144" t="s">
        <v>85</v>
      </c>
      <c r="AY353" s="16" t="s">
        <v>150</v>
      </c>
      <c r="BE353" s="145">
        <f>IF(N353="základní",J353,0)</f>
        <v>0</v>
      </c>
      <c r="BF353" s="145">
        <f>IF(N353="snížená",J353,0)</f>
        <v>0</v>
      </c>
      <c r="BG353" s="145">
        <f>IF(N353="zákl. přenesená",J353,0)</f>
        <v>0</v>
      </c>
      <c r="BH353" s="145">
        <f>IF(N353="sníž. přenesená",J353,0)</f>
        <v>0</v>
      </c>
      <c r="BI353" s="145">
        <f>IF(N353="nulová",J353,0)</f>
        <v>0</v>
      </c>
      <c r="BJ353" s="16" t="s">
        <v>83</v>
      </c>
      <c r="BK353" s="145">
        <f>ROUND(I353*H353,2)</f>
        <v>0</v>
      </c>
      <c r="BL353" s="16" t="s">
        <v>156</v>
      </c>
      <c r="BM353" s="144" t="s">
        <v>519</v>
      </c>
    </row>
    <row r="354" spans="2:51" s="12" customFormat="1" ht="12">
      <c r="B354" s="146"/>
      <c r="D354" s="147" t="s">
        <v>158</v>
      </c>
      <c r="F354" s="149" t="s">
        <v>520</v>
      </c>
      <c r="H354" s="150">
        <v>146.671</v>
      </c>
      <c r="I354" s="151"/>
      <c r="L354" s="146"/>
      <c r="M354" s="152"/>
      <c r="T354" s="153"/>
      <c r="AT354" s="148" t="s">
        <v>158</v>
      </c>
      <c r="AU354" s="148" t="s">
        <v>85</v>
      </c>
      <c r="AV354" s="12" t="s">
        <v>85</v>
      </c>
      <c r="AW354" s="12" t="s">
        <v>4</v>
      </c>
      <c r="AX354" s="12" t="s">
        <v>83</v>
      </c>
      <c r="AY354" s="148" t="s">
        <v>150</v>
      </c>
    </row>
    <row r="355" spans="2:65" s="1" customFormat="1" ht="24.2" customHeight="1">
      <c r="B355" s="31"/>
      <c r="C355" s="132" t="s">
        <v>521</v>
      </c>
      <c r="D355" s="132" t="s">
        <v>152</v>
      </c>
      <c r="E355" s="133" t="s">
        <v>522</v>
      </c>
      <c r="F355" s="134" t="s">
        <v>523</v>
      </c>
      <c r="G355" s="135" t="s">
        <v>155</v>
      </c>
      <c r="H355" s="136">
        <v>38.759</v>
      </c>
      <c r="I355" s="137"/>
      <c r="J355" s="138">
        <f>ROUND(I355*H355,2)</f>
        <v>0</v>
      </c>
      <c r="K355" s="139"/>
      <c r="L355" s="31"/>
      <c r="M355" s="140" t="s">
        <v>1</v>
      </c>
      <c r="N355" s="141" t="s">
        <v>41</v>
      </c>
      <c r="P355" s="142">
        <f>O355*H355</f>
        <v>0</v>
      </c>
      <c r="Q355" s="142">
        <v>0.0027</v>
      </c>
      <c r="R355" s="142">
        <f>Q355*H355</f>
        <v>0.1046493</v>
      </c>
      <c r="S355" s="142">
        <v>0</v>
      </c>
      <c r="T355" s="143">
        <f>S355*H355</f>
        <v>0</v>
      </c>
      <c r="AR355" s="144" t="s">
        <v>156</v>
      </c>
      <c r="AT355" s="144" t="s">
        <v>152</v>
      </c>
      <c r="AU355" s="144" t="s">
        <v>85</v>
      </c>
      <c r="AY355" s="16" t="s">
        <v>150</v>
      </c>
      <c r="BE355" s="145">
        <f>IF(N355="základní",J355,0)</f>
        <v>0</v>
      </c>
      <c r="BF355" s="145">
        <f>IF(N355="snížená",J355,0)</f>
        <v>0</v>
      </c>
      <c r="BG355" s="145">
        <f>IF(N355="zákl. přenesená",J355,0)</f>
        <v>0</v>
      </c>
      <c r="BH355" s="145">
        <f>IF(N355="sníž. přenesená",J355,0)</f>
        <v>0</v>
      </c>
      <c r="BI355" s="145">
        <f>IF(N355="nulová",J355,0)</f>
        <v>0</v>
      </c>
      <c r="BJ355" s="16" t="s">
        <v>83</v>
      </c>
      <c r="BK355" s="145">
        <f>ROUND(I355*H355,2)</f>
        <v>0</v>
      </c>
      <c r="BL355" s="16" t="s">
        <v>156</v>
      </c>
      <c r="BM355" s="144" t="s">
        <v>524</v>
      </c>
    </row>
    <row r="356" spans="2:51" s="12" customFormat="1" ht="12">
      <c r="B356" s="146"/>
      <c r="D356" s="147" t="s">
        <v>158</v>
      </c>
      <c r="E356" s="148" t="s">
        <v>1</v>
      </c>
      <c r="F356" s="149" t="s">
        <v>525</v>
      </c>
      <c r="H356" s="150">
        <v>29.45</v>
      </c>
      <c r="I356" s="151"/>
      <c r="L356" s="146"/>
      <c r="M356" s="152"/>
      <c r="T356" s="153"/>
      <c r="AT356" s="148" t="s">
        <v>158</v>
      </c>
      <c r="AU356" s="148" t="s">
        <v>85</v>
      </c>
      <c r="AV356" s="12" t="s">
        <v>85</v>
      </c>
      <c r="AW356" s="12" t="s">
        <v>32</v>
      </c>
      <c r="AX356" s="12" t="s">
        <v>76</v>
      </c>
      <c r="AY356" s="148" t="s">
        <v>150</v>
      </c>
    </row>
    <row r="357" spans="2:51" s="12" customFormat="1" ht="12">
      <c r="B357" s="146"/>
      <c r="D357" s="147" t="s">
        <v>158</v>
      </c>
      <c r="E357" s="148" t="s">
        <v>1</v>
      </c>
      <c r="F357" s="149" t="s">
        <v>526</v>
      </c>
      <c r="H357" s="150">
        <v>0.9</v>
      </c>
      <c r="I357" s="151"/>
      <c r="L357" s="146"/>
      <c r="M357" s="152"/>
      <c r="T357" s="153"/>
      <c r="AT357" s="148" t="s">
        <v>158</v>
      </c>
      <c r="AU357" s="148" t="s">
        <v>85</v>
      </c>
      <c r="AV357" s="12" t="s">
        <v>85</v>
      </c>
      <c r="AW357" s="12" t="s">
        <v>32</v>
      </c>
      <c r="AX357" s="12" t="s">
        <v>76</v>
      </c>
      <c r="AY357" s="148" t="s">
        <v>150</v>
      </c>
    </row>
    <row r="358" spans="2:51" s="12" customFormat="1" ht="12">
      <c r="B358" s="146"/>
      <c r="D358" s="147" t="s">
        <v>158</v>
      </c>
      <c r="E358" s="148" t="s">
        <v>1</v>
      </c>
      <c r="F358" s="149" t="s">
        <v>527</v>
      </c>
      <c r="H358" s="150">
        <v>1.974</v>
      </c>
      <c r="I358" s="151"/>
      <c r="L358" s="146"/>
      <c r="M358" s="152"/>
      <c r="T358" s="153"/>
      <c r="AT358" s="148" t="s">
        <v>158</v>
      </c>
      <c r="AU358" s="148" t="s">
        <v>85</v>
      </c>
      <c r="AV358" s="12" t="s">
        <v>85</v>
      </c>
      <c r="AW358" s="12" t="s">
        <v>32</v>
      </c>
      <c r="AX358" s="12" t="s">
        <v>76</v>
      </c>
      <c r="AY358" s="148" t="s">
        <v>150</v>
      </c>
    </row>
    <row r="359" spans="2:51" s="12" customFormat="1" ht="12">
      <c r="B359" s="146"/>
      <c r="D359" s="147" t="s">
        <v>158</v>
      </c>
      <c r="E359" s="148" t="s">
        <v>1</v>
      </c>
      <c r="F359" s="149" t="s">
        <v>528</v>
      </c>
      <c r="H359" s="150">
        <v>5.43</v>
      </c>
      <c r="I359" s="151"/>
      <c r="L359" s="146"/>
      <c r="M359" s="152"/>
      <c r="T359" s="153"/>
      <c r="AT359" s="148" t="s">
        <v>158</v>
      </c>
      <c r="AU359" s="148" t="s">
        <v>85</v>
      </c>
      <c r="AV359" s="12" t="s">
        <v>85</v>
      </c>
      <c r="AW359" s="12" t="s">
        <v>32</v>
      </c>
      <c r="AX359" s="12" t="s">
        <v>76</v>
      </c>
      <c r="AY359" s="148" t="s">
        <v>150</v>
      </c>
    </row>
    <row r="360" spans="2:51" s="12" customFormat="1" ht="12">
      <c r="B360" s="146"/>
      <c r="D360" s="147" t="s">
        <v>158</v>
      </c>
      <c r="E360" s="148" t="s">
        <v>1</v>
      </c>
      <c r="F360" s="149" t="s">
        <v>529</v>
      </c>
      <c r="H360" s="150">
        <v>1.005</v>
      </c>
      <c r="I360" s="151"/>
      <c r="L360" s="146"/>
      <c r="M360" s="152"/>
      <c r="T360" s="153"/>
      <c r="AT360" s="148" t="s">
        <v>158</v>
      </c>
      <c r="AU360" s="148" t="s">
        <v>85</v>
      </c>
      <c r="AV360" s="12" t="s">
        <v>85</v>
      </c>
      <c r="AW360" s="12" t="s">
        <v>32</v>
      </c>
      <c r="AX360" s="12" t="s">
        <v>76</v>
      </c>
      <c r="AY360" s="148" t="s">
        <v>150</v>
      </c>
    </row>
    <row r="361" spans="2:51" s="13" customFormat="1" ht="12">
      <c r="B361" s="154"/>
      <c r="D361" s="147" t="s">
        <v>158</v>
      </c>
      <c r="E361" s="155" t="s">
        <v>1</v>
      </c>
      <c r="F361" s="156" t="s">
        <v>162</v>
      </c>
      <c r="H361" s="157">
        <v>38.759</v>
      </c>
      <c r="I361" s="158"/>
      <c r="L361" s="154"/>
      <c r="M361" s="159"/>
      <c r="T361" s="160"/>
      <c r="AT361" s="155" t="s">
        <v>158</v>
      </c>
      <c r="AU361" s="155" t="s">
        <v>85</v>
      </c>
      <c r="AV361" s="13" t="s">
        <v>156</v>
      </c>
      <c r="AW361" s="13" t="s">
        <v>32</v>
      </c>
      <c r="AX361" s="13" t="s">
        <v>83</v>
      </c>
      <c r="AY361" s="155" t="s">
        <v>150</v>
      </c>
    </row>
    <row r="362" spans="2:65" s="1" customFormat="1" ht="24.2" customHeight="1">
      <c r="B362" s="31"/>
      <c r="C362" s="132" t="s">
        <v>530</v>
      </c>
      <c r="D362" s="132" t="s">
        <v>152</v>
      </c>
      <c r="E362" s="133" t="s">
        <v>531</v>
      </c>
      <c r="F362" s="134" t="s">
        <v>532</v>
      </c>
      <c r="G362" s="135" t="s">
        <v>155</v>
      </c>
      <c r="H362" s="136">
        <v>58.53</v>
      </c>
      <c r="I362" s="137"/>
      <c r="J362" s="138">
        <f>ROUND(I362*H362,2)</f>
        <v>0</v>
      </c>
      <c r="K362" s="139"/>
      <c r="L362" s="31"/>
      <c r="M362" s="140" t="s">
        <v>1</v>
      </c>
      <c r="N362" s="141" t="s">
        <v>41</v>
      </c>
      <c r="P362" s="142">
        <f>O362*H362</f>
        <v>0</v>
      </c>
      <c r="Q362" s="142">
        <v>0</v>
      </c>
      <c r="R362" s="142">
        <f>Q362*H362</f>
        <v>0</v>
      </c>
      <c r="S362" s="142">
        <v>0</v>
      </c>
      <c r="T362" s="143">
        <f>S362*H362</f>
        <v>0</v>
      </c>
      <c r="AR362" s="144" t="s">
        <v>156</v>
      </c>
      <c r="AT362" s="144" t="s">
        <v>152</v>
      </c>
      <c r="AU362" s="144" t="s">
        <v>85</v>
      </c>
      <c r="AY362" s="16" t="s">
        <v>150</v>
      </c>
      <c r="BE362" s="145">
        <f>IF(N362="základní",J362,0)</f>
        <v>0</v>
      </c>
      <c r="BF362" s="145">
        <f>IF(N362="snížená",J362,0)</f>
        <v>0</v>
      </c>
      <c r="BG362" s="145">
        <f>IF(N362="zákl. přenesená",J362,0)</f>
        <v>0</v>
      </c>
      <c r="BH362" s="145">
        <f>IF(N362="sníž. přenesená",J362,0)</f>
        <v>0</v>
      </c>
      <c r="BI362" s="145">
        <f>IF(N362="nulová",J362,0)</f>
        <v>0</v>
      </c>
      <c r="BJ362" s="16" t="s">
        <v>83</v>
      </c>
      <c r="BK362" s="145">
        <f>ROUND(I362*H362,2)</f>
        <v>0</v>
      </c>
      <c r="BL362" s="16" t="s">
        <v>156</v>
      </c>
      <c r="BM362" s="144" t="s">
        <v>533</v>
      </c>
    </row>
    <row r="363" spans="2:51" s="12" customFormat="1" ht="22.5">
      <c r="B363" s="146"/>
      <c r="D363" s="147" t="s">
        <v>158</v>
      </c>
      <c r="E363" s="148" t="s">
        <v>1</v>
      </c>
      <c r="F363" s="149" t="s">
        <v>534</v>
      </c>
      <c r="H363" s="150">
        <v>56.362</v>
      </c>
      <c r="I363" s="151"/>
      <c r="L363" s="146"/>
      <c r="M363" s="152"/>
      <c r="T363" s="153"/>
      <c r="AT363" s="148" t="s">
        <v>158</v>
      </c>
      <c r="AU363" s="148" t="s">
        <v>85</v>
      </c>
      <c r="AV363" s="12" t="s">
        <v>85</v>
      </c>
      <c r="AW363" s="12" t="s">
        <v>32</v>
      </c>
      <c r="AX363" s="12" t="s">
        <v>76</v>
      </c>
      <c r="AY363" s="148" t="s">
        <v>150</v>
      </c>
    </row>
    <row r="364" spans="2:51" s="12" customFormat="1" ht="12">
      <c r="B364" s="146"/>
      <c r="D364" s="147" t="s">
        <v>158</v>
      </c>
      <c r="E364" s="148" t="s">
        <v>1</v>
      </c>
      <c r="F364" s="149" t="s">
        <v>535</v>
      </c>
      <c r="H364" s="150">
        <v>2.168</v>
      </c>
      <c r="I364" s="151"/>
      <c r="L364" s="146"/>
      <c r="M364" s="152"/>
      <c r="T364" s="153"/>
      <c r="AT364" s="148" t="s">
        <v>158</v>
      </c>
      <c r="AU364" s="148" t="s">
        <v>85</v>
      </c>
      <c r="AV364" s="12" t="s">
        <v>85</v>
      </c>
      <c r="AW364" s="12" t="s">
        <v>32</v>
      </c>
      <c r="AX364" s="12" t="s">
        <v>76</v>
      </c>
      <c r="AY364" s="148" t="s">
        <v>150</v>
      </c>
    </row>
    <row r="365" spans="2:51" s="13" customFormat="1" ht="12">
      <c r="B365" s="154"/>
      <c r="D365" s="147" t="s">
        <v>158</v>
      </c>
      <c r="E365" s="155" t="s">
        <v>1</v>
      </c>
      <c r="F365" s="156" t="s">
        <v>162</v>
      </c>
      <c r="H365" s="157">
        <v>58.53</v>
      </c>
      <c r="I365" s="158"/>
      <c r="L365" s="154"/>
      <c r="M365" s="159"/>
      <c r="T365" s="160"/>
      <c r="AT365" s="155" t="s">
        <v>158</v>
      </c>
      <c r="AU365" s="155" t="s">
        <v>85</v>
      </c>
      <c r="AV365" s="13" t="s">
        <v>156</v>
      </c>
      <c r="AW365" s="13" t="s">
        <v>32</v>
      </c>
      <c r="AX365" s="13" t="s">
        <v>83</v>
      </c>
      <c r="AY365" s="155" t="s">
        <v>150</v>
      </c>
    </row>
    <row r="366" spans="2:65" s="1" customFormat="1" ht="24.2" customHeight="1">
      <c r="B366" s="31"/>
      <c r="C366" s="132" t="s">
        <v>536</v>
      </c>
      <c r="D366" s="132" t="s">
        <v>537</v>
      </c>
      <c r="E366" s="133" t="s">
        <v>538</v>
      </c>
      <c r="F366" s="134" t="s">
        <v>539</v>
      </c>
      <c r="G366" s="135" t="s">
        <v>165</v>
      </c>
      <c r="H366" s="136">
        <v>2.875</v>
      </c>
      <c r="I366" s="137"/>
      <c r="J366" s="138">
        <f>ROUND(I366*H366,2)</f>
        <v>0</v>
      </c>
      <c r="K366" s="139"/>
      <c r="L366" s="31"/>
      <c r="M366" s="140" t="s">
        <v>1</v>
      </c>
      <c r="N366" s="141" t="s">
        <v>41</v>
      </c>
      <c r="P366" s="142">
        <f>O366*H366</f>
        <v>0</v>
      </c>
      <c r="Q366" s="142">
        <v>0</v>
      </c>
      <c r="R366" s="142">
        <f>Q366*H366</f>
        <v>0</v>
      </c>
      <c r="S366" s="142">
        <v>0</v>
      </c>
      <c r="T366" s="143">
        <f>S366*H366</f>
        <v>0</v>
      </c>
      <c r="AR366" s="144" t="s">
        <v>156</v>
      </c>
      <c r="AT366" s="144" t="s">
        <v>152</v>
      </c>
      <c r="AU366" s="144" t="s">
        <v>85</v>
      </c>
      <c r="AY366" s="16" t="s">
        <v>150</v>
      </c>
      <c r="BE366" s="145">
        <f>IF(N366="základní",J366,0)</f>
        <v>0</v>
      </c>
      <c r="BF366" s="145">
        <f>IF(N366="snížená",J366,0)</f>
        <v>0</v>
      </c>
      <c r="BG366" s="145">
        <f>IF(N366="zákl. přenesená",J366,0)</f>
        <v>0</v>
      </c>
      <c r="BH366" s="145">
        <f>IF(N366="sníž. přenesená",J366,0)</f>
        <v>0</v>
      </c>
      <c r="BI366" s="145">
        <f>IF(N366="nulová",J366,0)</f>
        <v>0</v>
      </c>
      <c r="BJ366" s="16" t="s">
        <v>83</v>
      </c>
      <c r="BK366" s="145">
        <f>ROUND(I366*H366,2)</f>
        <v>0</v>
      </c>
      <c r="BL366" s="16" t="s">
        <v>156</v>
      </c>
      <c r="BM366" s="144" t="s">
        <v>540</v>
      </c>
    </row>
    <row r="367" spans="2:51" s="12" customFormat="1" ht="12">
      <c r="B367" s="146"/>
      <c r="D367" s="147" t="s">
        <v>158</v>
      </c>
      <c r="E367" s="148" t="s">
        <v>1</v>
      </c>
      <c r="F367" s="149" t="s">
        <v>541</v>
      </c>
      <c r="H367" s="150">
        <v>2.875</v>
      </c>
      <c r="I367" s="151"/>
      <c r="L367" s="146"/>
      <c r="M367" s="152"/>
      <c r="T367" s="153"/>
      <c r="AT367" s="148" t="s">
        <v>158</v>
      </c>
      <c r="AU367" s="148" t="s">
        <v>85</v>
      </c>
      <c r="AV367" s="12" t="s">
        <v>85</v>
      </c>
      <c r="AW367" s="12" t="s">
        <v>32</v>
      </c>
      <c r="AX367" s="12" t="s">
        <v>83</v>
      </c>
      <c r="AY367" s="148" t="s">
        <v>150</v>
      </c>
    </row>
    <row r="368" spans="2:65" s="1" customFormat="1" ht="24.2" customHeight="1">
      <c r="B368" s="31"/>
      <c r="C368" s="132" t="s">
        <v>542</v>
      </c>
      <c r="D368" s="132" t="s">
        <v>152</v>
      </c>
      <c r="E368" s="133" t="s">
        <v>543</v>
      </c>
      <c r="F368" s="134" t="s">
        <v>544</v>
      </c>
      <c r="G368" s="135" t="s">
        <v>165</v>
      </c>
      <c r="H368" s="136">
        <v>8.138</v>
      </c>
      <c r="I368" s="137"/>
      <c r="J368" s="138">
        <f>ROUND(I368*H368,2)</f>
        <v>0</v>
      </c>
      <c r="K368" s="139"/>
      <c r="L368" s="31"/>
      <c r="M368" s="140" t="s">
        <v>1</v>
      </c>
      <c r="N368" s="141" t="s">
        <v>41</v>
      </c>
      <c r="P368" s="142">
        <f>O368*H368</f>
        <v>0</v>
      </c>
      <c r="Q368" s="142">
        <v>2.25634</v>
      </c>
      <c r="R368" s="142">
        <f>Q368*H368</f>
        <v>18.362094919999997</v>
      </c>
      <c r="S368" s="142">
        <v>0</v>
      </c>
      <c r="T368" s="143">
        <f>S368*H368</f>
        <v>0</v>
      </c>
      <c r="AR368" s="144" t="s">
        <v>156</v>
      </c>
      <c r="AT368" s="144" t="s">
        <v>152</v>
      </c>
      <c r="AU368" s="144" t="s">
        <v>85</v>
      </c>
      <c r="AY368" s="16" t="s">
        <v>150</v>
      </c>
      <c r="BE368" s="145">
        <f>IF(N368="základní",J368,0)</f>
        <v>0</v>
      </c>
      <c r="BF368" s="145">
        <f>IF(N368="snížená",J368,0)</f>
        <v>0</v>
      </c>
      <c r="BG368" s="145">
        <f>IF(N368="zákl. přenesená",J368,0)</f>
        <v>0</v>
      </c>
      <c r="BH368" s="145">
        <f>IF(N368="sníž. přenesená",J368,0)</f>
        <v>0</v>
      </c>
      <c r="BI368" s="145">
        <f>IF(N368="nulová",J368,0)</f>
        <v>0</v>
      </c>
      <c r="BJ368" s="16" t="s">
        <v>83</v>
      </c>
      <c r="BK368" s="145">
        <f>ROUND(I368*H368,2)</f>
        <v>0</v>
      </c>
      <c r="BL368" s="16" t="s">
        <v>156</v>
      </c>
      <c r="BM368" s="144" t="s">
        <v>545</v>
      </c>
    </row>
    <row r="369" spans="2:51" s="12" customFormat="1" ht="33.75">
      <c r="B369" s="146"/>
      <c r="D369" s="147" t="s">
        <v>158</v>
      </c>
      <c r="E369" s="148" t="s">
        <v>1</v>
      </c>
      <c r="F369" s="149" t="s">
        <v>546</v>
      </c>
      <c r="H369" s="150">
        <v>5.833</v>
      </c>
      <c r="I369" s="151"/>
      <c r="L369" s="146"/>
      <c r="M369" s="152"/>
      <c r="T369" s="153"/>
      <c r="AT369" s="148" t="s">
        <v>158</v>
      </c>
      <c r="AU369" s="148" t="s">
        <v>85</v>
      </c>
      <c r="AV369" s="12" t="s">
        <v>85</v>
      </c>
      <c r="AW369" s="12" t="s">
        <v>32</v>
      </c>
      <c r="AX369" s="12" t="s">
        <v>76</v>
      </c>
      <c r="AY369" s="148" t="s">
        <v>150</v>
      </c>
    </row>
    <row r="370" spans="2:51" s="12" customFormat="1" ht="12">
      <c r="B370" s="146"/>
      <c r="D370" s="147" t="s">
        <v>158</v>
      </c>
      <c r="E370" s="148" t="s">
        <v>1</v>
      </c>
      <c r="F370" s="149" t="s">
        <v>547</v>
      </c>
      <c r="H370" s="150">
        <v>2.305</v>
      </c>
      <c r="I370" s="151"/>
      <c r="L370" s="146"/>
      <c r="M370" s="152"/>
      <c r="T370" s="153"/>
      <c r="AT370" s="148" t="s">
        <v>158</v>
      </c>
      <c r="AU370" s="148" t="s">
        <v>85</v>
      </c>
      <c r="AV370" s="12" t="s">
        <v>85</v>
      </c>
      <c r="AW370" s="12" t="s">
        <v>32</v>
      </c>
      <c r="AX370" s="12" t="s">
        <v>76</v>
      </c>
      <c r="AY370" s="148" t="s">
        <v>150</v>
      </c>
    </row>
    <row r="371" spans="2:51" s="13" customFormat="1" ht="12">
      <c r="B371" s="154"/>
      <c r="D371" s="147" t="s">
        <v>158</v>
      </c>
      <c r="E371" s="155" t="s">
        <v>1</v>
      </c>
      <c r="F371" s="156" t="s">
        <v>162</v>
      </c>
      <c r="H371" s="157">
        <v>8.138</v>
      </c>
      <c r="I371" s="158"/>
      <c r="L371" s="154"/>
      <c r="M371" s="159"/>
      <c r="T371" s="160"/>
      <c r="AT371" s="155" t="s">
        <v>158</v>
      </c>
      <c r="AU371" s="155" t="s">
        <v>85</v>
      </c>
      <c r="AV371" s="13" t="s">
        <v>156</v>
      </c>
      <c r="AW371" s="13" t="s">
        <v>32</v>
      </c>
      <c r="AX371" s="13" t="s">
        <v>83</v>
      </c>
      <c r="AY371" s="155" t="s">
        <v>150</v>
      </c>
    </row>
    <row r="372" spans="2:65" s="1" customFormat="1" ht="24.2" customHeight="1">
      <c r="B372" s="31"/>
      <c r="C372" s="132" t="s">
        <v>548</v>
      </c>
      <c r="D372" s="132" t="s">
        <v>152</v>
      </c>
      <c r="E372" s="133" t="s">
        <v>549</v>
      </c>
      <c r="F372" s="134" t="s">
        <v>550</v>
      </c>
      <c r="G372" s="135" t="s">
        <v>165</v>
      </c>
      <c r="H372" s="136">
        <v>5.18</v>
      </c>
      <c r="I372" s="137"/>
      <c r="J372" s="138">
        <f>ROUND(I372*H372,2)</f>
        <v>0</v>
      </c>
      <c r="K372" s="139"/>
      <c r="L372" s="31"/>
      <c r="M372" s="140" t="s">
        <v>1</v>
      </c>
      <c r="N372" s="141" t="s">
        <v>41</v>
      </c>
      <c r="P372" s="142">
        <f>O372*H372</f>
        <v>0</v>
      </c>
      <c r="Q372" s="142">
        <v>0</v>
      </c>
      <c r="R372" s="142">
        <f>Q372*H372</f>
        <v>0</v>
      </c>
      <c r="S372" s="142">
        <v>0</v>
      </c>
      <c r="T372" s="143">
        <f>S372*H372</f>
        <v>0</v>
      </c>
      <c r="AR372" s="144" t="s">
        <v>156</v>
      </c>
      <c r="AT372" s="144" t="s">
        <v>152</v>
      </c>
      <c r="AU372" s="144" t="s">
        <v>85</v>
      </c>
      <c r="AY372" s="16" t="s">
        <v>150</v>
      </c>
      <c r="BE372" s="145">
        <f>IF(N372="základní",J372,0)</f>
        <v>0</v>
      </c>
      <c r="BF372" s="145">
        <f>IF(N372="snížená",J372,0)</f>
        <v>0</v>
      </c>
      <c r="BG372" s="145">
        <f>IF(N372="zákl. přenesená",J372,0)</f>
        <v>0</v>
      </c>
      <c r="BH372" s="145">
        <f>IF(N372="sníž. přenesená",J372,0)</f>
        <v>0</v>
      </c>
      <c r="BI372" s="145">
        <f>IF(N372="nulová",J372,0)</f>
        <v>0</v>
      </c>
      <c r="BJ372" s="16" t="s">
        <v>83</v>
      </c>
      <c r="BK372" s="145">
        <f>ROUND(I372*H372,2)</f>
        <v>0</v>
      </c>
      <c r="BL372" s="16" t="s">
        <v>156</v>
      </c>
      <c r="BM372" s="144" t="s">
        <v>551</v>
      </c>
    </row>
    <row r="373" spans="2:51" s="12" customFormat="1" ht="12">
      <c r="B373" s="146"/>
      <c r="D373" s="147" t="s">
        <v>158</v>
      </c>
      <c r="E373" s="148" t="s">
        <v>1</v>
      </c>
      <c r="F373" s="149" t="s">
        <v>541</v>
      </c>
      <c r="H373" s="150">
        <v>2.875</v>
      </c>
      <c r="I373" s="151"/>
      <c r="L373" s="146"/>
      <c r="M373" s="152"/>
      <c r="T373" s="153"/>
      <c r="AT373" s="148" t="s">
        <v>158</v>
      </c>
      <c r="AU373" s="148" t="s">
        <v>85</v>
      </c>
      <c r="AV373" s="12" t="s">
        <v>85</v>
      </c>
      <c r="AW373" s="12" t="s">
        <v>32</v>
      </c>
      <c r="AX373" s="12" t="s">
        <v>76</v>
      </c>
      <c r="AY373" s="148" t="s">
        <v>150</v>
      </c>
    </row>
    <row r="374" spans="2:51" s="12" customFormat="1" ht="12">
      <c r="B374" s="146"/>
      <c r="D374" s="147" t="s">
        <v>158</v>
      </c>
      <c r="E374" s="148" t="s">
        <v>1</v>
      </c>
      <c r="F374" s="149" t="s">
        <v>547</v>
      </c>
      <c r="H374" s="150">
        <v>2.305</v>
      </c>
      <c r="I374" s="151"/>
      <c r="L374" s="146"/>
      <c r="M374" s="152"/>
      <c r="T374" s="153"/>
      <c r="AT374" s="148" t="s">
        <v>158</v>
      </c>
      <c r="AU374" s="148" t="s">
        <v>85</v>
      </c>
      <c r="AV374" s="12" t="s">
        <v>85</v>
      </c>
      <c r="AW374" s="12" t="s">
        <v>32</v>
      </c>
      <c r="AX374" s="12" t="s">
        <v>76</v>
      </c>
      <c r="AY374" s="148" t="s">
        <v>150</v>
      </c>
    </row>
    <row r="375" spans="2:51" s="13" customFormat="1" ht="12">
      <c r="B375" s="154"/>
      <c r="D375" s="147" t="s">
        <v>158</v>
      </c>
      <c r="E375" s="155" t="s">
        <v>1</v>
      </c>
      <c r="F375" s="156" t="s">
        <v>162</v>
      </c>
      <c r="H375" s="157">
        <v>5.18</v>
      </c>
      <c r="I375" s="158"/>
      <c r="L375" s="154"/>
      <c r="M375" s="159"/>
      <c r="T375" s="160"/>
      <c r="AT375" s="155" t="s">
        <v>158</v>
      </c>
      <c r="AU375" s="155" t="s">
        <v>85</v>
      </c>
      <c r="AV375" s="13" t="s">
        <v>156</v>
      </c>
      <c r="AW375" s="13" t="s">
        <v>32</v>
      </c>
      <c r="AX375" s="13" t="s">
        <v>83</v>
      </c>
      <c r="AY375" s="155" t="s">
        <v>150</v>
      </c>
    </row>
    <row r="376" spans="2:65" s="1" customFormat="1" ht="24.2" customHeight="1">
      <c r="B376" s="31"/>
      <c r="C376" s="132" t="s">
        <v>552</v>
      </c>
      <c r="D376" s="132" t="s">
        <v>152</v>
      </c>
      <c r="E376" s="133" t="s">
        <v>553</v>
      </c>
      <c r="F376" s="134" t="s">
        <v>554</v>
      </c>
      <c r="G376" s="135" t="s">
        <v>165</v>
      </c>
      <c r="H376" s="136">
        <v>2.875</v>
      </c>
      <c r="I376" s="137"/>
      <c r="J376" s="138">
        <f>ROUND(I376*H376,2)</f>
        <v>0</v>
      </c>
      <c r="K376" s="139"/>
      <c r="L376" s="31"/>
      <c r="M376" s="140" t="s">
        <v>1</v>
      </c>
      <c r="N376" s="141" t="s">
        <v>41</v>
      </c>
      <c r="P376" s="142">
        <f>O376*H376</f>
        <v>0</v>
      </c>
      <c r="Q376" s="142">
        <v>0</v>
      </c>
      <c r="R376" s="142">
        <f>Q376*H376</f>
        <v>0</v>
      </c>
      <c r="S376" s="142">
        <v>0</v>
      </c>
      <c r="T376" s="143">
        <f>S376*H376</f>
        <v>0</v>
      </c>
      <c r="AR376" s="144" t="s">
        <v>156</v>
      </c>
      <c r="AT376" s="144" t="s">
        <v>152</v>
      </c>
      <c r="AU376" s="144" t="s">
        <v>85</v>
      </c>
      <c r="AY376" s="16" t="s">
        <v>150</v>
      </c>
      <c r="BE376" s="145">
        <f>IF(N376="základní",J376,0)</f>
        <v>0</v>
      </c>
      <c r="BF376" s="145">
        <f>IF(N376="snížená",J376,0)</f>
        <v>0</v>
      </c>
      <c r="BG376" s="145">
        <f>IF(N376="zákl. přenesená",J376,0)</f>
        <v>0</v>
      </c>
      <c r="BH376" s="145">
        <f>IF(N376="sníž. přenesená",J376,0)</f>
        <v>0</v>
      </c>
      <c r="BI376" s="145">
        <f>IF(N376="nulová",J376,0)</f>
        <v>0</v>
      </c>
      <c r="BJ376" s="16" t="s">
        <v>83</v>
      </c>
      <c r="BK376" s="145">
        <f>ROUND(I376*H376,2)</f>
        <v>0</v>
      </c>
      <c r="BL376" s="16" t="s">
        <v>156</v>
      </c>
      <c r="BM376" s="144" t="s">
        <v>555</v>
      </c>
    </row>
    <row r="377" spans="2:51" s="12" customFormat="1" ht="12">
      <c r="B377" s="146"/>
      <c r="D377" s="147" t="s">
        <v>158</v>
      </c>
      <c r="E377" s="148" t="s">
        <v>1</v>
      </c>
      <c r="F377" s="149" t="s">
        <v>541</v>
      </c>
      <c r="H377" s="150">
        <v>2.875</v>
      </c>
      <c r="I377" s="151"/>
      <c r="L377" s="146"/>
      <c r="M377" s="152"/>
      <c r="T377" s="153"/>
      <c r="AT377" s="148" t="s">
        <v>158</v>
      </c>
      <c r="AU377" s="148" t="s">
        <v>85</v>
      </c>
      <c r="AV377" s="12" t="s">
        <v>85</v>
      </c>
      <c r="AW377" s="12" t="s">
        <v>32</v>
      </c>
      <c r="AX377" s="12" t="s">
        <v>83</v>
      </c>
      <c r="AY377" s="148" t="s">
        <v>150</v>
      </c>
    </row>
    <row r="378" spans="2:65" s="1" customFormat="1" ht="16.5" customHeight="1">
      <c r="B378" s="31"/>
      <c r="C378" s="132" t="s">
        <v>556</v>
      </c>
      <c r="D378" s="132" t="s">
        <v>152</v>
      </c>
      <c r="E378" s="133" t="s">
        <v>557</v>
      </c>
      <c r="F378" s="134" t="s">
        <v>558</v>
      </c>
      <c r="G378" s="135" t="s">
        <v>205</v>
      </c>
      <c r="H378" s="136">
        <v>0.231</v>
      </c>
      <c r="I378" s="137"/>
      <c r="J378" s="138">
        <f>ROUND(I378*H378,2)</f>
        <v>0</v>
      </c>
      <c r="K378" s="139"/>
      <c r="L378" s="31"/>
      <c r="M378" s="140" t="s">
        <v>1</v>
      </c>
      <c r="N378" s="141" t="s">
        <v>41</v>
      </c>
      <c r="P378" s="142">
        <f>O378*H378</f>
        <v>0</v>
      </c>
      <c r="Q378" s="142">
        <v>1.05306</v>
      </c>
      <c r="R378" s="142">
        <f>Q378*H378</f>
        <v>0.24325686000000005</v>
      </c>
      <c r="S378" s="142">
        <v>0</v>
      </c>
      <c r="T378" s="143">
        <f>S378*H378</f>
        <v>0</v>
      </c>
      <c r="AR378" s="144" t="s">
        <v>156</v>
      </c>
      <c r="AT378" s="144" t="s">
        <v>152</v>
      </c>
      <c r="AU378" s="144" t="s">
        <v>85</v>
      </c>
      <c r="AY378" s="16" t="s">
        <v>150</v>
      </c>
      <c r="BE378" s="145">
        <f>IF(N378="základní",J378,0)</f>
        <v>0</v>
      </c>
      <c r="BF378" s="145">
        <f>IF(N378="snížená",J378,0)</f>
        <v>0</v>
      </c>
      <c r="BG378" s="145">
        <f>IF(N378="zákl. přenesená",J378,0)</f>
        <v>0</v>
      </c>
      <c r="BH378" s="145">
        <f>IF(N378="sníž. přenesená",J378,0)</f>
        <v>0</v>
      </c>
      <c r="BI378" s="145">
        <f>IF(N378="nulová",J378,0)</f>
        <v>0</v>
      </c>
      <c r="BJ378" s="16" t="s">
        <v>83</v>
      </c>
      <c r="BK378" s="145">
        <f>ROUND(I378*H378,2)</f>
        <v>0</v>
      </c>
      <c r="BL378" s="16" t="s">
        <v>156</v>
      </c>
      <c r="BM378" s="144" t="s">
        <v>559</v>
      </c>
    </row>
    <row r="379" spans="2:51" s="12" customFormat="1" ht="12">
      <c r="B379" s="146"/>
      <c r="D379" s="147" t="s">
        <v>158</v>
      </c>
      <c r="E379" s="148" t="s">
        <v>1</v>
      </c>
      <c r="F379" s="149" t="s">
        <v>560</v>
      </c>
      <c r="H379" s="150">
        <v>0.231</v>
      </c>
      <c r="I379" s="151"/>
      <c r="L379" s="146"/>
      <c r="M379" s="152"/>
      <c r="T379" s="153"/>
      <c r="AT379" s="148" t="s">
        <v>158</v>
      </c>
      <c r="AU379" s="148" t="s">
        <v>85</v>
      </c>
      <c r="AV379" s="12" t="s">
        <v>85</v>
      </c>
      <c r="AW379" s="12" t="s">
        <v>32</v>
      </c>
      <c r="AX379" s="12" t="s">
        <v>83</v>
      </c>
      <c r="AY379" s="148" t="s">
        <v>150</v>
      </c>
    </row>
    <row r="380" spans="2:65" s="1" customFormat="1" ht="24.2" customHeight="1">
      <c r="B380" s="31"/>
      <c r="C380" s="132" t="s">
        <v>561</v>
      </c>
      <c r="D380" s="132" t="s">
        <v>152</v>
      </c>
      <c r="E380" s="133" t="s">
        <v>562</v>
      </c>
      <c r="F380" s="134" t="s">
        <v>563</v>
      </c>
      <c r="G380" s="135" t="s">
        <v>155</v>
      </c>
      <c r="H380" s="136">
        <v>59.2</v>
      </c>
      <c r="I380" s="137"/>
      <c r="J380" s="138">
        <f>ROUND(I380*H380,2)</f>
        <v>0</v>
      </c>
      <c r="K380" s="139"/>
      <c r="L380" s="31"/>
      <c r="M380" s="140" t="s">
        <v>1</v>
      </c>
      <c r="N380" s="141" t="s">
        <v>41</v>
      </c>
      <c r="P380" s="142">
        <f>O380*H380</f>
        <v>0</v>
      </c>
      <c r="Q380" s="142">
        <v>0.11</v>
      </c>
      <c r="R380" s="142">
        <f>Q380*H380</f>
        <v>6.5120000000000005</v>
      </c>
      <c r="S380" s="142">
        <v>0</v>
      </c>
      <c r="T380" s="143">
        <f>S380*H380</f>
        <v>0</v>
      </c>
      <c r="AR380" s="144" t="s">
        <v>156</v>
      </c>
      <c r="AT380" s="144" t="s">
        <v>152</v>
      </c>
      <c r="AU380" s="144" t="s">
        <v>85</v>
      </c>
      <c r="AY380" s="16" t="s">
        <v>150</v>
      </c>
      <c r="BE380" s="145">
        <f>IF(N380="základní",J380,0)</f>
        <v>0</v>
      </c>
      <c r="BF380" s="145">
        <f>IF(N380="snížená",J380,0)</f>
        <v>0</v>
      </c>
      <c r="BG380" s="145">
        <f>IF(N380="zákl. přenesená",J380,0)</f>
        <v>0</v>
      </c>
      <c r="BH380" s="145">
        <f>IF(N380="sníž. přenesená",J380,0)</f>
        <v>0</v>
      </c>
      <c r="BI380" s="145">
        <f>IF(N380="nulová",J380,0)</f>
        <v>0</v>
      </c>
      <c r="BJ380" s="16" t="s">
        <v>83</v>
      </c>
      <c r="BK380" s="145">
        <f>ROUND(I380*H380,2)</f>
        <v>0</v>
      </c>
      <c r="BL380" s="16" t="s">
        <v>156</v>
      </c>
      <c r="BM380" s="144" t="s">
        <v>564</v>
      </c>
    </row>
    <row r="381" spans="2:51" s="14" customFormat="1" ht="22.5">
      <c r="B381" s="161"/>
      <c r="D381" s="147" t="s">
        <v>158</v>
      </c>
      <c r="E381" s="162" t="s">
        <v>1</v>
      </c>
      <c r="F381" s="163" t="s">
        <v>565</v>
      </c>
      <c r="H381" s="162" t="s">
        <v>1</v>
      </c>
      <c r="I381" s="164"/>
      <c r="L381" s="161"/>
      <c r="M381" s="165"/>
      <c r="T381" s="166"/>
      <c r="AT381" s="162" t="s">
        <v>158</v>
      </c>
      <c r="AU381" s="162" t="s">
        <v>85</v>
      </c>
      <c r="AV381" s="14" t="s">
        <v>83</v>
      </c>
      <c r="AW381" s="14" t="s">
        <v>32</v>
      </c>
      <c r="AX381" s="14" t="s">
        <v>76</v>
      </c>
      <c r="AY381" s="162" t="s">
        <v>150</v>
      </c>
    </row>
    <row r="382" spans="2:51" s="12" customFormat="1" ht="12">
      <c r="B382" s="146"/>
      <c r="D382" s="147" t="s">
        <v>158</v>
      </c>
      <c r="E382" s="148" t="s">
        <v>1</v>
      </c>
      <c r="F382" s="149" t="s">
        <v>566</v>
      </c>
      <c r="H382" s="150">
        <v>59.2</v>
      </c>
      <c r="I382" s="151"/>
      <c r="L382" s="146"/>
      <c r="M382" s="152"/>
      <c r="T382" s="153"/>
      <c r="AT382" s="148" t="s">
        <v>158</v>
      </c>
      <c r="AU382" s="148" t="s">
        <v>85</v>
      </c>
      <c r="AV382" s="12" t="s">
        <v>85</v>
      </c>
      <c r="AW382" s="12" t="s">
        <v>32</v>
      </c>
      <c r="AX382" s="12" t="s">
        <v>83</v>
      </c>
      <c r="AY382" s="148" t="s">
        <v>150</v>
      </c>
    </row>
    <row r="383" spans="2:65" s="1" customFormat="1" ht="24.2" customHeight="1">
      <c r="B383" s="31"/>
      <c r="C383" s="132" t="s">
        <v>567</v>
      </c>
      <c r="D383" s="132" t="s">
        <v>152</v>
      </c>
      <c r="E383" s="133" t="s">
        <v>568</v>
      </c>
      <c r="F383" s="134" t="s">
        <v>569</v>
      </c>
      <c r="G383" s="135" t="s">
        <v>155</v>
      </c>
      <c r="H383" s="136">
        <v>118.4</v>
      </c>
      <c r="I383" s="137"/>
      <c r="J383" s="138">
        <f>ROUND(I383*H383,2)</f>
        <v>0</v>
      </c>
      <c r="K383" s="139"/>
      <c r="L383" s="31"/>
      <c r="M383" s="140" t="s">
        <v>1</v>
      </c>
      <c r="N383" s="141" t="s">
        <v>41</v>
      </c>
      <c r="P383" s="142">
        <f>O383*H383</f>
        <v>0</v>
      </c>
      <c r="Q383" s="142">
        <v>0.011</v>
      </c>
      <c r="R383" s="142">
        <f>Q383*H383</f>
        <v>1.3024</v>
      </c>
      <c r="S383" s="142">
        <v>0</v>
      </c>
      <c r="T383" s="143">
        <f>S383*H383</f>
        <v>0</v>
      </c>
      <c r="AR383" s="144" t="s">
        <v>156</v>
      </c>
      <c r="AT383" s="144" t="s">
        <v>152</v>
      </c>
      <c r="AU383" s="144" t="s">
        <v>85</v>
      </c>
      <c r="AY383" s="16" t="s">
        <v>150</v>
      </c>
      <c r="BE383" s="145">
        <f>IF(N383="základní",J383,0)</f>
        <v>0</v>
      </c>
      <c r="BF383" s="145">
        <f>IF(N383="snížená",J383,0)</f>
        <v>0</v>
      </c>
      <c r="BG383" s="145">
        <f>IF(N383="zákl. přenesená",J383,0)</f>
        <v>0</v>
      </c>
      <c r="BH383" s="145">
        <f>IF(N383="sníž. přenesená",J383,0)</f>
        <v>0</v>
      </c>
      <c r="BI383" s="145">
        <f>IF(N383="nulová",J383,0)</f>
        <v>0</v>
      </c>
      <c r="BJ383" s="16" t="s">
        <v>83</v>
      </c>
      <c r="BK383" s="145">
        <f>ROUND(I383*H383,2)</f>
        <v>0</v>
      </c>
      <c r="BL383" s="16" t="s">
        <v>156</v>
      </c>
      <c r="BM383" s="144" t="s">
        <v>570</v>
      </c>
    </row>
    <row r="384" spans="2:51" s="14" customFormat="1" ht="22.5">
      <c r="B384" s="161"/>
      <c r="D384" s="147" t="s">
        <v>158</v>
      </c>
      <c r="E384" s="162" t="s">
        <v>1</v>
      </c>
      <c r="F384" s="163" t="s">
        <v>565</v>
      </c>
      <c r="H384" s="162" t="s">
        <v>1</v>
      </c>
      <c r="I384" s="164"/>
      <c r="L384" s="161"/>
      <c r="M384" s="165"/>
      <c r="T384" s="166"/>
      <c r="AT384" s="162" t="s">
        <v>158</v>
      </c>
      <c r="AU384" s="162" t="s">
        <v>85</v>
      </c>
      <c r="AV384" s="14" t="s">
        <v>83</v>
      </c>
      <c r="AW384" s="14" t="s">
        <v>32</v>
      </c>
      <c r="AX384" s="14" t="s">
        <v>76</v>
      </c>
      <c r="AY384" s="162" t="s">
        <v>150</v>
      </c>
    </row>
    <row r="385" spans="2:51" s="12" customFormat="1" ht="12">
      <c r="B385" s="146"/>
      <c r="D385" s="147" t="s">
        <v>158</v>
      </c>
      <c r="E385" s="148" t="s">
        <v>1</v>
      </c>
      <c r="F385" s="149" t="s">
        <v>571</v>
      </c>
      <c r="H385" s="150">
        <v>118.4</v>
      </c>
      <c r="I385" s="151"/>
      <c r="L385" s="146"/>
      <c r="M385" s="152"/>
      <c r="T385" s="153"/>
      <c r="AT385" s="148" t="s">
        <v>158</v>
      </c>
      <c r="AU385" s="148" t="s">
        <v>85</v>
      </c>
      <c r="AV385" s="12" t="s">
        <v>85</v>
      </c>
      <c r="AW385" s="12" t="s">
        <v>32</v>
      </c>
      <c r="AX385" s="12" t="s">
        <v>83</v>
      </c>
      <c r="AY385" s="148" t="s">
        <v>150</v>
      </c>
    </row>
    <row r="386" spans="2:65" s="1" customFormat="1" ht="16.5" customHeight="1">
      <c r="B386" s="31"/>
      <c r="C386" s="132" t="s">
        <v>572</v>
      </c>
      <c r="D386" s="132" t="s">
        <v>152</v>
      </c>
      <c r="E386" s="133" t="s">
        <v>573</v>
      </c>
      <c r="F386" s="134" t="s">
        <v>574</v>
      </c>
      <c r="G386" s="135" t="s">
        <v>155</v>
      </c>
      <c r="H386" s="136">
        <v>59.2</v>
      </c>
      <c r="I386" s="137"/>
      <c r="J386" s="138">
        <f>ROUND(I386*H386,2)</f>
        <v>0</v>
      </c>
      <c r="K386" s="139"/>
      <c r="L386" s="31"/>
      <c r="M386" s="140" t="s">
        <v>1</v>
      </c>
      <c r="N386" s="141" t="s">
        <v>41</v>
      </c>
      <c r="P386" s="142">
        <f>O386*H386</f>
        <v>0</v>
      </c>
      <c r="Q386" s="142">
        <v>0.001</v>
      </c>
      <c r="R386" s="142">
        <f>Q386*H386</f>
        <v>0.0592</v>
      </c>
      <c r="S386" s="142">
        <v>0</v>
      </c>
      <c r="T386" s="143">
        <f>S386*H386</f>
        <v>0</v>
      </c>
      <c r="AR386" s="144" t="s">
        <v>156</v>
      </c>
      <c r="AT386" s="144" t="s">
        <v>152</v>
      </c>
      <c r="AU386" s="144" t="s">
        <v>85</v>
      </c>
      <c r="AY386" s="16" t="s">
        <v>150</v>
      </c>
      <c r="BE386" s="145">
        <f>IF(N386="základní",J386,0)</f>
        <v>0</v>
      </c>
      <c r="BF386" s="145">
        <f>IF(N386="snížená",J386,0)</f>
        <v>0</v>
      </c>
      <c r="BG386" s="145">
        <f>IF(N386="zákl. přenesená",J386,0)</f>
        <v>0</v>
      </c>
      <c r="BH386" s="145">
        <f>IF(N386="sníž. přenesená",J386,0)</f>
        <v>0</v>
      </c>
      <c r="BI386" s="145">
        <f>IF(N386="nulová",J386,0)</f>
        <v>0</v>
      </c>
      <c r="BJ386" s="16" t="s">
        <v>83</v>
      </c>
      <c r="BK386" s="145">
        <f>ROUND(I386*H386,2)</f>
        <v>0</v>
      </c>
      <c r="BL386" s="16" t="s">
        <v>156</v>
      </c>
      <c r="BM386" s="144" t="s">
        <v>575</v>
      </c>
    </row>
    <row r="387" spans="2:51" s="14" customFormat="1" ht="22.5">
      <c r="B387" s="161"/>
      <c r="D387" s="147" t="s">
        <v>158</v>
      </c>
      <c r="E387" s="162" t="s">
        <v>1</v>
      </c>
      <c r="F387" s="163" t="s">
        <v>565</v>
      </c>
      <c r="H387" s="162" t="s">
        <v>1</v>
      </c>
      <c r="I387" s="164"/>
      <c r="L387" s="161"/>
      <c r="M387" s="165"/>
      <c r="T387" s="166"/>
      <c r="AT387" s="162" t="s">
        <v>158</v>
      </c>
      <c r="AU387" s="162" t="s">
        <v>85</v>
      </c>
      <c r="AV387" s="14" t="s">
        <v>83</v>
      </c>
      <c r="AW387" s="14" t="s">
        <v>32</v>
      </c>
      <c r="AX387" s="14" t="s">
        <v>76</v>
      </c>
      <c r="AY387" s="162" t="s">
        <v>150</v>
      </c>
    </row>
    <row r="388" spans="2:51" s="12" customFormat="1" ht="12">
      <c r="B388" s="146"/>
      <c r="D388" s="147" t="s">
        <v>158</v>
      </c>
      <c r="E388" s="148" t="s">
        <v>1</v>
      </c>
      <c r="F388" s="149" t="s">
        <v>566</v>
      </c>
      <c r="H388" s="150">
        <v>59.2</v>
      </c>
      <c r="I388" s="151"/>
      <c r="L388" s="146"/>
      <c r="M388" s="152"/>
      <c r="T388" s="153"/>
      <c r="AT388" s="148" t="s">
        <v>158</v>
      </c>
      <c r="AU388" s="148" t="s">
        <v>85</v>
      </c>
      <c r="AV388" s="12" t="s">
        <v>85</v>
      </c>
      <c r="AW388" s="12" t="s">
        <v>32</v>
      </c>
      <c r="AX388" s="12" t="s">
        <v>83</v>
      </c>
      <c r="AY388" s="148" t="s">
        <v>150</v>
      </c>
    </row>
    <row r="389" spans="2:65" s="1" customFormat="1" ht="21.75" customHeight="1">
      <c r="B389" s="31"/>
      <c r="C389" s="132" t="s">
        <v>576</v>
      </c>
      <c r="D389" s="132" t="s">
        <v>152</v>
      </c>
      <c r="E389" s="133" t="s">
        <v>577</v>
      </c>
      <c r="F389" s="134" t="s">
        <v>578</v>
      </c>
      <c r="G389" s="135" t="s">
        <v>155</v>
      </c>
      <c r="H389" s="136">
        <v>59.2</v>
      </c>
      <c r="I389" s="137"/>
      <c r="J389" s="138">
        <f>ROUND(I389*H389,2)</f>
        <v>0</v>
      </c>
      <c r="K389" s="139"/>
      <c r="L389" s="31"/>
      <c r="M389" s="140" t="s">
        <v>1</v>
      </c>
      <c r="N389" s="141" t="s">
        <v>41</v>
      </c>
      <c r="P389" s="142">
        <f>O389*H389</f>
        <v>0</v>
      </c>
      <c r="Q389" s="142">
        <v>0.00057</v>
      </c>
      <c r="R389" s="142">
        <f>Q389*H389</f>
        <v>0.033744</v>
      </c>
      <c r="S389" s="142">
        <v>0</v>
      </c>
      <c r="T389" s="143">
        <f>S389*H389</f>
        <v>0</v>
      </c>
      <c r="AR389" s="144" t="s">
        <v>156</v>
      </c>
      <c r="AT389" s="144" t="s">
        <v>152</v>
      </c>
      <c r="AU389" s="144" t="s">
        <v>85</v>
      </c>
      <c r="AY389" s="16" t="s">
        <v>150</v>
      </c>
      <c r="BE389" s="145">
        <f>IF(N389="základní",J389,0)</f>
        <v>0</v>
      </c>
      <c r="BF389" s="145">
        <f>IF(N389="snížená",J389,0)</f>
        <v>0</v>
      </c>
      <c r="BG389" s="145">
        <f>IF(N389="zákl. přenesená",J389,0)</f>
        <v>0</v>
      </c>
      <c r="BH389" s="145">
        <f>IF(N389="sníž. přenesená",J389,0)</f>
        <v>0</v>
      </c>
      <c r="BI389" s="145">
        <f>IF(N389="nulová",J389,0)</f>
        <v>0</v>
      </c>
      <c r="BJ389" s="16" t="s">
        <v>83</v>
      </c>
      <c r="BK389" s="145">
        <f>ROUND(I389*H389,2)</f>
        <v>0</v>
      </c>
      <c r="BL389" s="16" t="s">
        <v>156</v>
      </c>
      <c r="BM389" s="144" t="s">
        <v>579</v>
      </c>
    </row>
    <row r="390" spans="2:51" s="12" customFormat="1" ht="12">
      <c r="B390" s="146"/>
      <c r="D390" s="147" t="s">
        <v>158</v>
      </c>
      <c r="E390" s="148" t="s">
        <v>1</v>
      </c>
      <c r="F390" s="149" t="s">
        <v>580</v>
      </c>
      <c r="H390" s="150">
        <v>59.2</v>
      </c>
      <c r="I390" s="151"/>
      <c r="L390" s="146"/>
      <c r="M390" s="152"/>
      <c r="T390" s="153"/>
      <c r="AT390" s="148" t="s">
        <v>158</v>
      </c>
      <c r="AU390" s="148" t="s">
        <v>85</v>
      </c>
      <c r="AV390" s="12" t="s">
        <v>85</v>
      </c>
      <c r="AW390" s="12" t="s">
        <v>32</v>
      </c>
      <c r="AX390" s="12" t="s">
        <v>83</v>
      </c>
      <c r="AY390" s="148" t="s">
        <v>150</v>
      </c>
    </row>
    <row r="391" spans="2:65" s="1" customFormat="1" ht="16.5" customHeight="1">
      <c r="B391" s="31"/>
      <c r="C391" s="132" t="s">
        <v>581</v>
      </c>
      <c r="D391" s="132" t="s">
        <v>152</v>
      </c>
      <c r="E391" s="133" t="s">
        <v>582</v>
      </c>
      <c r="F391" s="134" t="s">
        <v>583</v>
      </c>
      <c r="G391" s="135" t="s">
        <v>155</v>
      </c>
      <c r="H391" s="136">
        <v>156.6</v>
      </c>
      <c r="I391" s="137"/>
      <c r="J391" s="138">
        <f>ROUND(I391*H391,2)</f>
        <v>0</v>
      </c>
      <c r="K391" s="139"/>
      <c r="L391" s="31"/>
      <c r="M391" s="140" t="s">
        <v>1</v>
      </c>
      <c r="N391" s="141" t="s">
        <v>41</v>
      </c>
      <c r="P391" s="142">
        <f>O391*H391</f>
        <v>0</v>
      </c>
      <c r="Q391" s="142">
        <v>0.00013</v>
      </c>
      <c r="R391" s="142">
        <f>Q391*H391</f>
        <v>0.020357999999999998</v>
      </c>
      <c r="S391" s="142">
        <v>0</v>
      </c>
      <c r="T391" s="143">
        <f>S391*H391</f>
        <v>0</v>
      </c>
      <c r="AR391" s="144" t="s">
        <v>156</v>
      </c>
      <c r="AT391" s="144" t="s">
        <v>152</v>
      </c>
      <c r="AU391" s="144" t="s">
        <v>85</v>
      </c>
      <c r="AY391" s="16" t="s">
        <v>150</v>
      </c>
      <c r="BE391" s="145">
        <f>IF(N391="základní",J391,0)</f>
        <v>0</v>
      </c>
      <c r="BF391" s="145">
        <f>IF(N391="snížená",J391,0)</f>
        <v>0</v>
      </c>
      <c r="BG391" s="145">
        <f>IF(N391="zákl. přenesená",J391,0)</f>
        <v>0</v>
      </c>
      <c r="BH391" s="145">
        <f>IF(N391="sníž. přenesená",J391,0)</f>
        <v>0</v>
      </c>
      <c r="BI391" s="145">
        <f>IF(N391="nulová",J391,0)</f>
        <v>0</v>
      </c>
      <c r="BJ391" s="16" t="s">
        <v>83</v>
      </c>
      <c r="BK391" s="145">
        <f>ROUND(I391*H391,2)</f>
        <v>0</v>
      </c>
      <c r="BL391" s="16" t="s">
        <v>156</v>
      </c>
      <c r="BM391" s="144" t="s">
        <v>584</v>
      </c>
    </row>
    <row r="392" spans="2:51" s="12" customFormat="1" ht="12">
      <c r="B392" s="146"/>
      <c r="D392" s="147" t="s">
        <v>158</v>
      </c>
      <c r="E392" s="148" t="s">
        <v>1</v>
      </c>
      <c r="F392" s="149" t="s">
        <v>585</v>
      </c>
      <c r="H392" s="150">
        <v>156.6</v>
      </c>
      <c r="I392" s="151"/>
      <c r="L392" s="146"/>
      <c r="M392" s="152"/>
      <c r="T392" s="153"/>
      <c r="AT392" s="148" t="s">
        <v>158</v>
      </c>
      <c r="AU392" s="148" t="s">
        <v>85</v>
      </c>
      <c r="AV392" s="12" t="s">
        <v>85</v>
      </c>
      <c r="AW392" s="12" t="s">
        <v>32</v>
      </c>
      <c r="AX392" s="12" t="s">
        <v>83</v>
      </c>
      <c r="AY392" s="148" t="s">
        <v>150</v>
      </c>
    </row>
    <row r="393" spans="2:65" s="1" customFormat="1" ht="16.5" customHeight="1">
      <c r="B393" s="31"/>
      <c r="C393" s="132" t="s">
        <v>586</v>
      </c>
      <c r="D393" s="132" t="s">
        <v>152</v>
      </c>
      <c r="E393" s="133" t="s">
        <v>587</v>
      </c>
      <c r="F393" s="134" t="s">
        <v>588</v>
      </c>
      <c r="G393" s="135" t="s">
        <v>155</v>
      </c>
      <c r="H393" s="136">
        <v>14.1</v>
      </c>
      <c r="I393" s="137"/>
      <c r="J393" s="138">
        <f>ROUND(I393*H393,2)</f>
        <v>0</v>
      </c>
      <c r="K393" s="139"/>
      <c r="L393" s="31"/>
      <c r="M393" s="140" t="s">
        <v>1</v>
      </c>
      <c r="N393" s="141" t="s">
        <v>41</v>
      </c>
      <c r="P393" s="142">
        <f>O393*H393</f>
        <v>0</v>
      </c>
      <c r="Q393" s="142">
        <v>0.00033</v>
      </c>
      <c r="R393" s="142">
        <f>Q393*H393</f>
        <v>0.004653</v>
      </c>
      <c r="S393" s="142">
        <v>0</v>
      </c>
      <c r="T393" s="143">
        <f>S393*H393</f>
        <v>0</v>
      </c>
      <c r="AR393" s="144" t="s">
        <v>156</v>
      </c>
      <c r="AT393" s="144" t="s">
        <v>152</v>
      </c>
      <c r="AU393" s="144" t="s">
        <v>85</v>
      </c>
      <c r="AY393" s="16" t="s">
        <v>150</v>
      </c>
      <c r="BE393" s="145">
        <f>IF(N393="základní",J393,0)</f>
        <v>0</v>
      </c>
      <c r="BF393" s="145">
        <f>IF(N393="snížená",J393,0)</f>
        <v>0</v>
      </c>
      <c r="BG393" s="145">
        <f>IF(N393="zákl. přenesená",J393,0)</f>
        <v>0</v>
      </c>
      <c r="BH393" s="145">
        <f>IF(N393="sníž. přenesená",J393,0)</f>
        <v>0</v>
      </c>
      <c r="BI393" s="145">
        <f>IF(N393="nulová",J393,0)</f>
        <v>0</v>
      </c>
      <c r="BJ393" s="16" t="s">
        <v>83</v>
      </c>
      <c r="BK393" s="145">
        <f>ROUND(I393*H393,2)</f>
        <v>0</v>
      </c>
      <c r="BL393" s="16" t="s">
        <v>156</v>
      </c>
      <c r="BM393" s="144" t="s">
        <v>589</v>
      </c>
    </row>
    <row r="394" spans="2:51" s="12" customFormat="1" ht="12">
      <c r="B394" s="146"/>
      <c r="D394" s="147" t="s">
        <v>158</v>
      </c>
      <c r="E394" s="148" t="s">
        <v>1</v>
      </c>
      <c r="F394" s="149" t="s">
        <v>590</v>
      </c>
      <c r="H394" s="150">
        <v>14.1</v>
      </c>
      <c r="I394" s="151"/>
      <c r="L394" s="146"/>
      <c r="M394" s="152"/>
      <c r="T394" s="153"/>
      <c r="AT394" s="148" t="s">
        <v>158</v>
      </c>
      <c r="AU394" s="148" t="s">
        <v>85</v>
      </c>
      <c r="AV394" s="12" t="s">
        <v>85</v>
      </c>
      <c r="AW394" s="12" t="s">
        <v>32</v>
      </c>
      <c r="AX394" s="12" t="s">
        <v>83</v>
      </c>
      <c r="AY394" s="148" t="s">
        <v>150</v>
      </c>
    </row>
    <row r="395" spans="2:65" s="1" customFormat="1" ht="33" customHeight="1">
      <c r="B395" s="31"/>
      <c r="C395" s="132" t="s">
        <v>591</v>
      </c>
      <c r="D395" s="132" t="s">
        <v>152</v>
      </c>
      <c r="E395" s="133" t="s">
        <v>592</v>
      </c>
      <c r="F395" s="134" t="s">
        <v>593</v>
      </c>
      <c r="G395" s="135" t="s">
        <v>155</v>
      </c>
      <c r="H395" s="136">
        <v>14.1</v>
      </c>
      <c r="I395" s="137"/>
      <c r="J395" s="138">
        <f>ROUND(I395*H395,2)</f>
        <v>0</v>
      </c>
      <c r="K395" s="139"/>
      <c r="L395" s="31"/>
      <c r="M395" s="140" t="s">
        <v>1</v>
      </c>
      <c r="N395" s="141" t="s">
        <v>41</v>
      </c>
      <c r="P395" s="142">
        <f>O395*H395</f>
        <v>0</v>
      </c>
      <c r="Q395" s="142">
        <v>0.2908</v>
      </c>
      <c r="R395" s="142">
        <f>Q395*H395</f>
        <v>4.10028</v>
      </c>
      <c r="S395" s="142">
        <v>0</v>
      </c>
      <c r="T395" s="143">
        <f>S395*H395</f>
        <v>0</v>
      </c>
      <c r="AR395" s="144" t="s">
        <v>156</v>
      </c>
      <c r="AT395" s="144" t="s">
        <v>152</v>
      </c>
      <c r="AU395" s="144" t="s">
        <v>85</v>
      </c>
      <c r="AY395" s="16" t="s">
        <v>150</v>
      </c>
      <c r="BE395" s="145">
        <f>IF(N395="základní",J395,0)</f>
        <v>0</v>
      </c>
      <c r="BF395" s="145">
        <f>IF(N395="snížená",J395,0)</f>
        <v>0</v>
      </c>
      <c r="BG395" s="145">
        <f>IF(N395="zákl. přenesená",J395,0)</f>
        <v>0</v>
      </c>
      <c r="BH395" s="145">
        <f>IF(N395="sníž. přenesená",J395,0)</f>
        <v>0</v>
      </c>
      <c r="BI395" s="145">
        <f>IF(N395="nulová",J395,0)</f>
        <v>0</v>
      </c>
      <c r="BJ395" s="16" t="s">
        <v>83</v>
      </c>
      <c r="BK395" s="145">
        <f>ROUND(I395*H395,2)</f>
        <v>0</v>
      </c>
      <c r="BL395" s="16" t="s">
        <v>156</v>
      </c>
      <c r="BM395" s="144" t="s">
        <v>594</v>
      </c>
    </row>
    <row r="396" spans="2:51" s="12" customFormat="1" ht="12">
      <c r="B396" s="146"/>
      <c r="D396" s="147" t="s">
        <v>158</v>
      </c>
      <c r="E396" s="148" t="s">
        <v>1</v>
      </c>
      <c r="F396" s="149" t="s">
        <v>590</v>
      </c>
      <c r="H396" s="150">
        <v>14.1</v>
      </c>
      <c r="I396" s="151"/>
      <c r="L396" s="146"/>
      <c r="M396" s="152"/>
      <c r="T396" s="153"/>
      <c r="AT396" s="148" t="s">
        <v>158</v>
      </c>
      <c r="AU396" s="148" t="s">
        <v>85</v>
      </c>
      <c r="AV396" s="12" t="s">
        <v>85</v>
      </c>
      <c r="AW396" s="12" t="s">
        <v>32</v>
      </c>
      <c r="AX396" s="12" t="s">
        <v>83</v>
      </c>
      <c r="AY396" s="148" t="s">
        <v>150</v>
      </c>
    </row>
    <row r="397" spans="2:65" s="1" customFormat="1" ht="21.75" customHeight="1">
      <c r="B397" s="31"/>
      <c r="C397" s="132" t="s">
        <v>595</v>
      </c>
      <c r="D397" s="132" t="s">
        <v>152</v>
      </c>
      <c r="E397" s="133" t="s">
        <v>596</v>
      </c>
      <c r="F397" s="134" t="s">
        <v>597</v>
      </c>
      <c r="G397" s="135" t="s">
        <v>155</v>
      </c>
      <c r="H397" s="136">
        <v>14.768</v>
      </c>
      <c r="I397" s="137"/>
      <c r="J397" s="138">
        <f>ROUND(I397*H397,2)</f>
        <v>0</v>
      </c>
      <c r="K397" s="139"/>
      <c r="L397" s="31"/>
      <c r="M397" s="140" t="s">
        <v>1</v>
      </c>
      <c r="N397" s="141" t="s">
        <v>41</v>
      </c>
      <c r="P397" s="142">
        <f>O397*H397</f>
        <v>0</v>
      </c>
      <c r="Q397" s="142">
        <v>0.2756</v>
      </c>
      <c r="R397" s="142">
        <f>Q397*H397</f>
        <v>4.0700608</v>
      </c>
      <c r="S397" s="142">
        <v>0</v>
      </c>
      <c r="T397" s="143">
        <f>S397*H397</f>
        <v>0</v>
      </c>
      <c r="AR397" s="144" t="s">
        <v>156</v>
      </c>
      <c r="AT397" s="144" t="s">
        <v>152</v>
      </c>
      <c r="AU397" s="144" t="s">
        <v>85</v>
      </c>
      <c r="AY397" s="16" t="s">
        <v>150</v>
      </c>
      <c r="BE397" s="145">
        <f>IF(N397="základní",J397,0)</f>
        <v>0</v>
      </c>
      <c r="BF397" s="145">
        <f>IF(N397="snížená",J397,0)</f>
        <v>0</v>
      </c>
      <c r="BG397" s="145">
        <f>IF(N397="zákl. přenesená",J397,0)</f>
        <v>0</v>
      </c>
      <c r="BH397" s="145">
        <f>IF(N397="sníž. přenesená",J397,0)</f>
        <v>0</v>
      </c>
      <c r="BI397" s="145">
        <f>IF(N397="nulová",J397,0)</f>
        <v>0</v>
      </c>
      <c r="BJ397" s="16" t="s">
        <v>83</v>
      </c>
      <c r="BK397" s="145">
        <f>ROUND(I397*H397,2)</f>
        <v>0</v>
      </c>
      <c r="BL397" s="16" t="s">
        <v>156</v>
      </c>
      <c r="BM397" s="144" t="s">
        <v>598</v>
      </c>
    </row>
    <row r="398" spans="2:51" s="12" customFormat="1" ht="12">
      <c r="B398" s="146"/>
      <c r="D398" s="147" t="s">
        <v>158</v>
      </c>
      <c r="E398" s="148" t="s">
        <v>1</v>
      </c>
      <c r="F398" s="149" t="s">
        <v>599</v>
      </c>
      <c r="H398" s="150">
        <v>13.64</v>
      </c>
      <c r="I398" s="151"/>
      <c r="L398" s="146"/>
      <c r="M398" s="152"/>
      <c r="T398" s="153"/>
      <c r="AT398" s="148" t="s">
        <v>158</v>
      </c>
      <c r="AU398" s="148" t="s">
        <v>85</v>
      </c>
      <c r="AV398" s="12" t="s">
        <v>85</v>
      </c>
      <c r="AW398" s="12" t="s">
        <v>32</v>
      </c>
      <c r="AX398" s="12" t="s">
        <v>76</v>
      </c>
      <c r="AY398" s="148" t="s">
        <v>150</v>
      </c>
    </row>
    <row r="399" spans="2:51" s="12" customFormat="1" ht="12">
      <c r="B399" s="146"/>
      <c r="D399" s="147" t="s">
        <v>158</v>
      </c>
      <c r="E399" s="148" t="s">
        <v>1</v>
      </c>
      <c r="F399" s="149" t="s">
        <v>600</v>
      </c>
      <c r="H399" s="150">
        <v>1.128</v>
      </c>
      <c r="I399" s="151"/>
      <c r="L399" s="146"/>
      <c r="M399" s="152"/>
      <c r="T399" s="153"/>
      <c r="AT399" s="148" t="s">
        <v>158</v>
      </c>
      <c r="AU399" s="148" t="s">
        <v>85</v>
      </c>
      <c r="AV399" s="12" t="s">
        <v>85</v>
      </c>
      <c r="AW399" s="12" t="s">
        <v>32</v>
      </c>
      <c r="AX399" s="12" t="s">
        <v>76</v>
      </c>
      <c r="AY399" s="148" t="s">
        <v>150</v>
      </c>
    </row>
    <row r="400" spans="2:51" s="13" customFormat="1" ht="12">
      <c r="B400" s="154"/>
      <c r="D400" s="147" t="s">
        <v>158</v>
      </c>
      <c r="E400" s="155" t="s">
        <v>1</v>
      </c>
      <c r="F400" s="156" t="s">
        <v>162</v>
      </c>
      <c r="H400" s="157">
        <v>14.768</v>
      </c>
      <c r="I400" s="158"/>
      <c r="L400" s="154"/>
      <c r="M400" s="159"/>
      <c r="T400" s="160"/>
      <c r="AT400" s="155" t="s">
        <v>158</v>
      </c>
      <c r="AU400" s="155" t="s">
        <v>85</v>
      </c>
      <c r="AV400" s="13" t="s">
        <v>156</v>
      </c>
      <c r="AW400" s="13" t="s">
        <v>32</v>
      </c>
      <c r="AX400" s="13" t="s">
        <v>83</v>
      </c>
      <c r="AY400" s="155" t="s">
        <v>150</v>
      </c>
    </row>
    <row r="401" spans="2:65" s="1" customFormat="1" ht="24.2" customHeight="1">
      <c r="B401" s="31"/>
      <c r="C401" s="132" t="s">
        <v>601</v>
      </c>
      <c r="D401" s="132" t="s">
        <v>152</v>
      </c>
      <c r="E401" s="133" t="s">
        <v>602</v>
      </c>
      <c r="F401" s="134" t="s">
        <v>603</v>
      </c>
      <c r="G401" s="135" t="s">
        <v>239</v>
      </c>
      <c r="H401" s="136">
        <v>4.7</v>
      </c>
      <c r="I401" s="137"/>
      <c r="J401" s="138">
        <f>ROUND(I401*H401,2)</f>
        <v>0</v>
      </c>
      <c r="K401" s="139"/>
      <c r="L401" s="31"/>
      <c r="M401" s="140" t="s">
        <v>1</v>
      </c>
      <c r="N401" s="141" t="s">
        <v>41</v>
      </c>
      <c r="P401" s="142">
        <f>O401*H401</f>
        <v>0</v>
      </c>
      <c r="Q401" s="142">
        <v>0.12895</v>
      </c>
      <c r="R401" s="142">
        <f>Q401*H401</f>
        <v>0.6060650000000001</v>
      </c>
      <c r="S401" s="142">
        <v>0</v>
      </c>
      <c r="T401" s="143">
        <f>S401*H401</f>
        <v>0</v>
      </c>
      <c r="AR401" s="144" t="s">
        <v>156</v>
      </c>
      <c r="AT401" s="144" t="s">
        <v>152</v>
      </c>
      <c r="AU401" s="144" t="s">
        <v>85</v>
      </c>
      <c r="AY401" s="16" t="s">
        <v>150</v>
      </c>
      <c r="BE401" s="145">
        <f>IF(N401="základní",J401,0)</f>
        <v>0</v>
      </c>
      <c r="BF401" s="145">
        <f>IF(N401="snížená",J401,0)</f>
        <v>0</v>
      </c>
      <c r="BG401" s="145">
        <f>IF(N401="zákl. přenesená",J401,0)</f>
        <v>0</v>
      </c>
      <c r="BH401" s="145">
        <f>IF(N401="sníž. přenesená",J401,0)</f>
        <v>0</v>
      </c>
      <c r="BI401" s="145">
        <f>IF(N401="nulová",J401,0)</f>
        <v>0</v>
      </c>
      <c r="BJ401" s="16" t="s">
        <v>83</v>
      </c>
      <c r="BK401" s="145">
        <f>ROUND(I401*H401,2)</f>
        <v>0</v>
      </c>
      <c r="BL401" s="16" t="s">
        <v>156</v>
      </c>
      <c r="BM401" s="144" t="s">
        <v>604</v>
      </c>
    </row>
    <row r="402" spans="2:51" s="12" customFormat="1" ht="12">
      <c r="B402" s="146"/>
      <c r="D402" s="147" t="s">
        <v>158</v>
      </c>
      <c r="E402" s="148" t="s">
        <v>1</v>
      </c>
      <c r="F402" s="149" t="s">
        <v>605</v>
      </c>
      <c r="H402" s="150">
        <v>4.7</v>
      </c>
      <c r="I402" s="151"/>
      <c r="L402" s="146"/>
      <c r="M402" s="152"/>
      <c r="T402" s="153"/>
      <c r="AT402" s="148" t="s">
        <v>158</v>
      </c>
      <c r="AU402" s="148" t="s">
        <v>85</v>
      </c>
      <c r="AV402" s="12" t="s">
        <v>85</v>
      </c>
      <c r="AW402" s="12" t="s">
        <v>32</v>
      </c>
      <c r="AX402" s="12" t="s">
        <v>83</v>
      </c>
      <c r="AY402" s="148" t="s">
        <v>150</v>
      </c>
    </row>
    <row r="403" spans="2:63" s="11" customFormat="1" ht="22.7" customHeight="1">
      <c r="B403" s="120"/>
      <c r="D403" s="121" t="s">
        <v>75</v>
      </c>
      <c r="E403" s="130" t="s">
        <v>202</v>
      </c>
      <c r="F403" s="130" t="s">
        <v>606</v>
      </c>
      <c r="I403" s="123"/>
      <c r="J403" s="131">
        <f>BK403</f>
        <v>0</v>
      </c>
      <c r="L403" s="120"/>
      <c r="M403" s="125"/>
      <c r="P403" s="126">
        <f>P404+SUM(P405:P436)</f>
        <v>0</v>
      </c>
      <c r="R403" s="126">
        <f>R404+SUM(R405:R436)</f>
        <v>0.7504843000000001</v>
      </c>
      <c r="T403" s="127">
        <f>T404+SUM(T405:T436)</f>
        <v>0</v>
      </c>
      <c r="AR403" s="121" t="s">
        <v>83</v>
      </c>
      <c r="AT403" s="128" t="s">
        <v>75</v>
      </c>
      <c r="AU403" s="128" t="s">
        <v>83</v>
      </c>
      <c r="AY403" s="121" t="s">
        <v>150</v>
      </c>
      <c r="BK403" s="129">
        <f>BK404+SUM(BK405:BK436)</f>
        <v>0</v>
      </c>
    </row>
    <row r="404" spans="2:65" s="1" customFormat="1" ht="33" customHeight="1">
      <c r="B404" s="31"/>
      <c r="C404" s="132" t="s">
        <v>607</v>
      </c>
      <c r="D404" s="132" t="s">
        <v>152</v>
      </c>
      <c r="E404" s="133" t="s">
        <v>608</v>
      </c>
      <c r="F404" s="134" t="s">
        <v>609</v>
      </c>
      <c r="G404" s="135" t="s">
        <v>155</v>
      </c>
      <c r="H404" s="136">
        <v>287.74</v>
      </c>
      <c r="I404" s="137"/>
      <c r="J404" s="138">
        <f>ROUND(I404*H404,2)</f>
        <v>0</v>
      </c>
      <c r="K404" s="139"/>
      <c r="L404" s="31"/>
      <c r="M404" s="140" t="s">
        <v>1</v>
      </c>
      <c r="N404" s="141" t="s">
        <v>41</v>
      </c>
      <c r="P404" s="142">
        <f>O404*H404</f>
        <v>0</v>
      </c>
      <c r="Q404" s="142">
        <v>0</v>
      </c>
      <c r="R404" s="142">
        <f>Q404*H404</f>
        <v>0</v>
      </c>
      <c r="S404" s="142">
        <v>0</v>
      </c>
      <c r="T404" s="143">
        <f>S404*H404</f>
        <v>0</v>
      </c>
      <c r="AR404" s="144" t="s">
        <v>156</v>
      </c>
      <c r="AT404" s="144" t="s">
        <v>152</v>
      </c>
      <c r="AU404" s="144" t="s">
        <v>85</v>
      </c>
      <c r="AY404" s="16" t="s">
        <v>150</v>
      </c>
      <c r="BE404" s="145">
        <f>IF(N404="základní",J404,0)</f>
        <v>0</v>
      </c>
      <c r="BF404" s="145">
        <f>IF(N404="snížená",J404,0)</f>
        <v>0</v>
      </c>
      <c r="BG404" s="145">
        <f>IF(N404="zákl. přenesená",J404,0)</f>
        <v>0</v>
      </c>
      <c r="BH404" s="145">
        <f>IF(N404="sníž. přenesená",J404,0)</f>
        <v>0</v>
      </c>
      <c r="BI404" s="145">
        <f>IF(N404="nulová",J404,0)</f>
        <v>0</v>
      </c>
      <c r="BJ404" s="16" t="s">
        <v>83</v>
      </c>
      <c r="BK404" s="145">
        <f>ROUND(I404*H404,2)</f>
        <v>0</v>
      </c>
      <c r="BL404" s="16" t="s">
        <v>156</v>
      </c>
      <c r="BM404" s="144" t="s">
        <v>610</v>
      </c>
    </row>
    <row r="405" spans="2:51" s="12" customFormat="1" ht="12">
      <c r="B405" s="146"/>
      <c r="D405" s="147" t="s">
        <v>158</v>
      </c>
      <c r="E405" s="148" t="s">
        <v>1</v>
      </c>
      <c r="F405" s="149" t="s">
        <v>611</v>
      </c>
      <c r="H405" s="150">
        <v>251.13</v>
      </c>
      <c r="I405" s="151"/>
      <c r="L405" s="146"/>
      <c r="M405" s="152"/>
      <c r="T405" s="153"/>
      <c r="AT405" s="148" t="s">
        <v>158</v>
      </c>
      <c r="AU405" s="148" t="s">
        <v>85</v>
      </c>
      <c r="AV405" s="12" t="s">
        <v>85</v>
      </c>
      <c r="AW405" s="12" t="s">
        <v>32</v>
      </c>
      <c r="AX405" s="12" t="s">
        <v>76</v>
      </c>
      <c r="AY405" s="148" t="s">
        <v>150</v>
      </c>
    </row>
    <row r="406" spans="2:51" s="12" customFormat="1" ht="12">
      <c r="B406" s="146"/>
      <c r="D406" s="147" t="s">
        <v>158</v>
      </c>
      <c r="E406" s="148" t="s">
        <v>1</v>
      </c>
      <c r="F406" s="149" t="s">
        <v>612</v>
      </c>
      <c r="H406" s="150">
        <v>28.8</v>
      </c>
      <c r="I406" s="151"/>
      <c r="L406" s="146"/>
      <c r="M406" s="152"/>
      <c r="T406" s="153"/>
      <c r="AT406" s="148" t="s">
        <v>158</v>
      </c>
      <c r="AU406" s="148" t="s">
        <v>85</v>
      </c>
      <c r="AV406" s="12" t="s">
        <v>85</v>
      </c>
      <c r="AW406" s="12" t="s">
        <v>32</v>
      </c>
      <c r="AX406" s="12" t="s">
        <v>76</v>
      </c>
      <c r="AY406" s="148" t="s">
        <v>150</v>
      </c>
    </row>
    <row r="407" spans="2:51" s="12" customFormat="1" ht="12">
      <c r="B407" s="146"/>
      <c r="D407" s="147" t="s">
        <v>158</v>
      </c>
      <c r="E407" s="148" t="s">
        <v>1</v>
      </c>
      <c r="F407" s="149" t="s">
        <v>613</v>
      </c>
      <c r="H407" s="150">
        <v>7.81</v>
      </c>
      <c r="I407" s="151"/>
      <c r="L407" s="146"/>
      <c r="M407" s="152"/>
      <c r="T407" s="153"/>
      <c r="AT407" s="148" t="s">
        <v>158</v>
      </c>
      <c r="AU407" s="148" t="s">
        <v>85</v>
      </c>
      <c r="AV407" s="12" t="s">
        <v>85</v>
      </c>
      <c r="AW407" s="12" t="s">
        <v>32</v>
      </c>
      <c r="AX407" s="12" t="s">
        <v>76</v>
      </c>
      <c r="AY407" s="148" t="s">
        <v>150</v>
      </c>
    </row>
    <row r="408" spans="2:51" s="13" customFormat="1" ht="12">
      <c r="B408" s="154"/>
      <c r="D408" s="147" t="s">
        <v>158</v>
      </c>
      <c r="E408" s="155" t="s">
        <v>1</v>
      </c>
      <c r="F408" s="156" t="s">
        <v>162</v>
      </c>
      <c r="H408" s="157">
        <v>287.74</v>
      </c>
      <c r="I408" s="158"/>
      <c r="L408" s="154"/>
      <c r="M408" s="159"/>
      <c r="T408" s="160"/>
      <c r="AT408" s="155" t="s">
        <v>158</v>
      </c>
      <c r="AU408" s="155" t="s">
        <v>85</v>
      </c>
      <c r="AV408" s="13" t="s">
        <v>156</v>
      </c>
      <c r="AW408" s="13" t="s">
        <v>32</v>
      </c>
      <c r="AX408" s="13" t="s">
        <v>83</v>
      </c>
      <c r="AY408" s="155" t="s">
        <v>150</v>
      </c>
    </row>
    <row r="409" spans="2:65" s="1" customFormat="1" ht="33" customHeight="1">
      <c r="B409" s="31"/>
      <c r="C409" s="132" t="s">
        <v>614</v>
      </c>
      <c r="D409" s="132" t="s">
        <v>152</v>
      </c>
      <c r="E409" s="133" t="s">
        <v>615</v>
      </c>
      <c r="F409" s="134" t="s">
        <v>616</v>
      </c>
      <c r="G409" s="135" t="s">
        <v>155</v>
      </c>
      <c r="H409" s="136">
        <v>8632.2</v>
      </c>
      <c r="I409" s="137"/>
      <c r="J409" s="138">
        <f>ROUND(I409*H409,2)</f>
        <v>0</v>
      </c>
      <c r="K409" s="139"/>
      <c r="L409" s="31"/>
      <c r="M409" s="140" t="s">
        <v>1</v>
      </c>
      <c r="N409" s="141" t="s">
        <v>41</v>
      </c>
      <c r="P409" s="142">
        <f>O409*H409</f>
        <v>0</v>
      </c>
      <c r="Q409" s="142">
        <v>0</v>
      </c>
      <c r="R409" s="142">
        <f>Q409*H409</f>
        <v>0</v>
      </c>
      <c r="S409" s="142">
        <v>0</v>
      </c>
      <c r="T409" s="143">
        <f>S409*H409</f>
        <v>0</v>
      </c>
      <c r="AR409" s="144" t="s">
        <v>156</v>
      </c>
      <c r="AT409" s="144" t="s">
        <v>152</v>
      </c>
      <c r="AU409" s="144" t="s">
        <v>85</v>
      </c>
      <c r="AY409" s="16" t="s">
        <v>150</v>
      </c>
      <c r="BE409" s="145">
        <f>IF(N409="základní",J409,0)</f>
        <v>0</v>
      </c>
      <c r="BF409" s="145">
        <f>IF(N409="snížená",J409,0)</f>
        <v>0</v>
      </c>
      <c r="BG409" s="145">
        <f>IF(N409="zákl. přenesená",J409,0)</f>
        <v>0</v>
      </c>
      <c r="BH409" s="145">
        <f>IF(N409="sníž. přenesená",J409,0)</f>
        <v>0</v>
      </c>
      <c r="BI409" s="145">
        <f>IF(N409="nulová",J409,0)</f>
        <v>0</v>
      </c>
      <c r="BJ409" s="16" t="s">
        <v>83</v>
      </c>
      <c r="BK409" s="145">
        <f>ROUND(I409*H409,2)</f>
        <v>0</v>
      </c>
      <c r="BL409" s="16" t="s">
        <v>156</v>
      </c>
      <c r="BM409" s="144" t="s">
        <v>617</v>
      </c>
    </row>
    <row r="410" spans="2:51" s="12" customFormat="1" ht="12">
      <c r="B410" s="146"/>
      <c r="D410" s="147" t="s">
        <v>158</v>
      </c>
      <c r="E410" s="148" t="s">
        <v>1</v>
      </c>
      <c r="F410" s="149" t="s">
        <v>618</v>
      </c>
      <c r="H410" s="150">
        <v>8632.2</v>
      </c>
      <c r="I410" s="151"/>
      <c r="L410" s="146"/>
      <c r="M410" s="152"/>
      <c r="T410" s="153"/>
      <c r="AT410" s="148" t="s">
        <v>158</v>
      </c>
      <c r="AU410" s="148" t="s">
        <v>85</v>
      </c>
      <c r="AV410" s="12" t="s">
        <v>85</v>
      </c>
      <c r="AW410" s="12" t="s">
        <v>32</v>
      </c>
      <c r="AX410" s="12" t="s">
        <v>83</v>
      </c>
      <c r="AY410" s="148" t="s">
        <v>150</v>
      </c>
    </row>
    <row r="411" spans="2:65" s="1" customFormat="1" ht="33" customHeight="1">
      <c r="B411" s="31"/>
      <c r="C411" s="132" t="s">
        <v>619</v>
      </c>
      <c r="D411" s="132" t="s">
        <v>152</v>
      </c>
      <c r="E411" s="133" t="s">
        <v>620</v>
      </c>
      <c r="F411" s="134" t="s">
        <v>621</v>
      </c>
      <c r="G411" s="135" t="s">
        <v>155</v>
      </c>
      <c r="H411" s="136">
        <v>287.74</v>
      </c>
      <c r="I411" s="137"/>
      <c r="J411" s="138">
        <f>ROUND(I411*H411,2)</f>
        <v>0</v>
      </c>
      <c r="K411" s="139"/>
      <c r="L411" s="31"/>
      <c r="M411" s="140" t="s">
        <v>1</v>
      </c>
      <c r="N411" s="141" t="s">
        <v>41</v>
      </c>
      <c r="P411" s="142">
        <f>O411*H411</f>
        <v>0</v>
      </c>
      <c r="Q411" s="142">
        <v>0</v>
      </c>
      <c r="R411" s="142">
        <f>Q411*H411</f>
        <v>0</v>
      </c>
      <c r="S411" s="142">
        <v>0</v>
      </c>
      <c r="T411" s="143">
        <f>S411*H411</f>
        <v>0</v>
      </c>
      <c r="AR411" s="144" t="s">
        <v>156</v>
      </c>
      <c r="AT411" s="144" t="s">
        <v>152</v>
      </c>
      <c r="AU411" s="144" t="s">
        <v>85</v>
      </c>
      <c r="AY411" s="16" t="s">
        <v>150</v>
      </c>
      <c r="BE411" s="145">
        <f>IF(N411="základní",J411,0)</f>
        <v>0</v>
      </c>
      <c r="BF411" s="145">
        <f>IF(N411="snížená",J411,0)</f>
        <v>0</v>
      </c>
      <c r="BG411" s="145">
        <f>IF(N411="zákl. přenesená",J411,0)</f>
        <v>0</v>
      </c>
      <c r="BH411" s="145">
        <f>IF(N411="sníž. přenesená",J411,0)</f>
        <v>0</v>
      </c>
      <c r="BI411" s="145">
        <f>IF(N411="nulová",J411,0)</f>
        <v>0</v>
      </c>
      <c r="BJ411" s="16" t="s">
        <v>83</v>
      </c>
      <c r="BK411" s="145">
        <f>ROUND(I411*H411,2)</f>
        <v>0</v>
      </c>
      <c r="BL411" s="16" t="s">
        <v>156</v>
      </c>
      <c r="BM411" s="144" t="s">
        <v>622</v>
      </c>
    </row>
    <row r="412" spans="2:65" s="1" customFormat="1" ht="33" customHeight="1">
      <c r="B412" s="31"/>
      <c r="C412" s="132" t="s">
        <v>623</v>
      </c>
      <c r="D412" s="132" t="s">
        <v>152</v>
      </c>
      <c r="E412" s="133" t="s">
        <v>624</v>
      </c>
      <c r="F412" s="134" t="s">
        <v>625</v>
      </c>
      <c r="G412" s="135" t="s">
        <v>155</v>
      </c>
      <c r="H412" s="136">
        <v>174</v>
      </c>
      <c r="I412" s="137"/>
      <c r="J412" s="138">
        <f>ROUND(I412*H412,2)</f>
        <v>0</v>
      </c>
      <c r="K412" s="139"/>
      <c r="L412" s="31"/>
      <c r="M412" s="140" t="s">
        <v>1</v>
      </c>
      <c r="N412" s="141" t="s">
        <v>41</v>
      </c>
      <c r="P412" s="142">
        <f>O412*H412</f>
        <v>0</v>
      </c>
      <c r="Q412" s="142">
        <v>0.00013</v>
      </c>
      <c r="R412" s="142">
        <f>Q412*H412</f>
        <v>0.022619999999999998</v>
      </c>
      <c r="S412" s="142">
        <v>0</v>
      </c>
      <c r="T412" s="143">
        <f>S412*H412</f>
        <v>0</v>
      </c>
      <c r="AR412" s="144" t="s">
        <v>156</v>
      </c>
      <c r="AT412" s="144" t="s">
        <v>152</v>
      </c>
      <c r="AU412" s="144" t="s">
        <v>85</v>
      </c>
      <c r="AY412" s="16" t="s">
        <v>150</v>
      </c>
      <c r="BE412" s="145">
        <f>IF(N412="základní",J412,0)</f>
        <v>0</v>
      </c>
      <c r="BF412" s="145">
        <f>IF(N412="snížená",J412,0)</f>
        <v>0</v>
      </c>
      <c r="BG412" s="145">
        <f>IF(N412="zákl. přenesená",J412,0)</f>
        <v>0</v>
      </c>
      <c r="BH412" s="145">
        <f>IF(N412="sníž. přenesená",J412,0)</f>
        <v>0</v>
      </c>
      <c r="BI412" s="145">
        <f>IF(N412="nulová",J412,0)</f>
        <v>0</v>
      </c>
      <c r="BJ412" s="16" t="s">
        <v>83</v>
      </c>
      <c r="BK412" s="145">
        <f>ROUND(I412*H412,2)</f>
        <v>0</v>
      </c>
      <c r="BL412" s="16" t="s">
        <v>156</v>
      </c>
      <c r="BM412" s="144" t="s">
        <v>626</v>
      </c>
    </row>
    <row r="413" spans="2:65" s="1" customFormat="1" ht="24.2" customHeight="1">
      <c r="B413" s="31"/>
      <c r="C413" s="132" t="s">
        <v>627</v>
      </c>
      <c r="D413" s="132" t="s">
        <v>152</v>
      </c>
      <c r="E413" s="133" t="s">
        <v>628</v>
      </c>
      <c r="F413" s="134" t="s">
        <v>629</v>
      </c>
      <c r="G413" s="135" t="s">
        <v>155</v>
      </c>
      <c r="H413" s="136">
        <v>296</v>
      </c>
      <c r="I413" s="137"/>
      <c r="J413" s="138">
        <f>ROUND(I413*H413,2)</f>
        <v>0</v>
      </c>
      <c r="K413" s="139"/>
      <c r="L413" s="31"/>
      <c r="M413" s="140" t="s">
        <v>1</v>
      </c>
      <c r="N413" s="141" t="s">
        <v>41</v>
      </c>
      <c r="P413" s="142">
        <f>O413*H413</f>
        <v>0</v>
      </c>
      <c r="Q413" s="142">
        <v>4E-05</v>
      </c>
      <c r="R413" s="142">
        <f>Q413*H413</f>
        <v>0.011840000000000002</v>
      </c>
      <c r="S413" s="142">
        <v>0</v>
      </c>
      <c r="T413" s="143">
        <f>S413*H413</f>
        <v>0</v>
      </c>
      <c r="AR413" s="144" t="s">
        <v>156</v>
      </c>
      <c r="AT413" s="144" t="s">
        <v>152</v>
      </c>
      <c r="AU413" s="144" t="s">
        <v>85</v>
      </c>
      <c r="AY413" s="16" t="s">
        <v>150</v>
      </c>
      <c r="BE413" s="145">
        <f>IF(N413="základní",J413,0)</f>
        <v>0</v>
      </c>
      <c r="BF413" s="145">
        <f>IF(N413="snížená",J413,0)</f>
        <v>0</v>
      </c>
      <c r="BG413" s="145">
        <f>IF(N413="zákl. přenesená",J413,0)</f>
        <v>0</v>
      </c>
      <c r="BH413" s="145">
        <f>IF(N413="sníž. přenesená",J413,0)</f>
        <v>0</v>
      </c>
      <c r="BI413" s="145">
        <f>IF(N413="nulová",J413,0)</f>
        <v>0</v>
      </c>
      <c r="BJ413" s="16" t="s">
        <v>83</v>
      </c>
      <c r="BK413" s="145">
        <f>ROUND(I413*H413,2)</f>
        <v>0</v>
      </c>
      <c r="BL413" s="16" t="s">
        <v>156</v>
      </c>
      <c r="BM413" s="144" t="s">
        <v>630</v>
      </c>
    </row>
    <row r="414" spans="2:51" s="12" customFormat="1" ht="12">
      <c r="B414" s="146"/>
      <c r="D414" s="147" t="s">
        <v>158</v>
      </c>
      <c r="E414" s="148" t="s">
        <v>1</v>
      </c>
      <c r="F414" s="149" t="s">
        <v>631</v>
      </c>
      <c r="H414" s="150">
        <v>296</v>
      </c>
      <c r="I414" s="151"/>
      <c r="L414" s="146"/>
      <c r="M414" s="152"/>
      <c r="T414" s="153"/>
      <c r="AT414" s="148" t="s">
        <v>158</v>
      </c>
      <c r="AU414" s="148" t="s">
        <v>85</v>
      </c>
      <c r="AV414" s="12" t="s">
        <v>85</v>
      </c>
      <c r="AW414" s="12" t="s">
        <v>32</v>
      </c>
      <c r="AX414" s="12" t="s">
        <v>83</v>
      </c>
      <c r="AY414" s="148" t="s">
        <v>150</v>
      </c>
    </row>
    <row r="415" spans="2:65" s="1" customFormat="1" ht="16.5" customHeight="1">
      <c r="B415" s="31"/>
      <c r="C415" s="132" t="s">
        <v>632</v>
      </c>
      <c r="D415" s="132" t="s">
        <v>152</v>
      </c>
      <c r="E415" s="133" t="s">
        <v>633</v>
      </c>
      <c r="F415" s="134" t="s">
        <v>634</v>
      </c>
      <c r="G415" s="135" t="s">
        <v>635</v>
      </c>
      <c r="H415" s="136">
        <v>1</v>
      </c>
      <c r="I415" s="137"/>
      <c r="J415" s="138">
        <f>ROUND(I415*H415,2)</f>
        <v>0</v>
      </c>
      <c r="K415" s="139"/>
      <c r="L415" s="31"/>
      <c r="M415" s="140" t="s">
        <v>1</v>
      </c>
      <c r="N415" s="141" t="s">
        <v>41</v>
      </c>
      <c r="P415" s="142">
        <f>O415*H415</f>
        <v>0</v>
      </c>
      <c r="Q415" s="142">
        <v>0</v>
      </c>
      <c r="R415" s="142">
        <f>Q415*H415</f>
        <v>0</v>
      </c>
      <c r="S415" s="142">
        <v>0</v>
      </c>
      <c r="T415" s="143">
        <f>S415*H415</f>
        <v>0</v>
      </c>
      <c r="AR415" s="144" t="s">
        <v>156</v>
      </c>
      <c r="AT415" s="144" t="s">
        <v>152</v>
      </c>
      <c r="AU415" s="144" t="s">
        <v>85</v>
      </c>
      <c r="AY415" s="16" t="s">
        <v>150</v>
      </c>
      <c r="BE415" s="145">
        <f>IF(N415="základní",J415,0)</f>
        <v>0</v>
      </c>
      <c r="BF415" s="145">
        <f>IF(N415="snížená",J415,0)</f>
        <v>0</v>
      </c>
      <c r="BG415" s="145">
        <f>IF(N415="zákl. přenesená",J415,0)</f>
        <v>0</v>
      </c>
      <c r="BH415" s="145">
        <f>IF(N415="sníž. přenesená",J415,0)</f>
        <v>0</v>
      </c>
      <c r="BI415" s="145">
        <f>IF(N415="nulová",J415,0)</f>
        <v>0</v>
      </c>
      <c r="BJ415" s="16" t="s">
        <v>83</v>
      </c>
      <c r="BK415" s="145">
        <f>ROUND(I415*H415,2)</f>
        <v>0</v>
      </c>
      <c r="BL415" s="16" t="s">
        <v>156</v>
      </c>
      <c r="BM415" s="144" t="s">
        <v>636</v>
      </c>
    </row>
    <row r="416" spans="2:65" s="1" customFormat="1" ht="16.5" customHeight="1">
      <c r="B416" s="31"/>
      <c r="C416" s="132" t="s">
        <v>637</v>
      </c>
      <c r="D416" s="132" t="s">
        <v>152</v>
      </c>
      <c r="E416" s="133" t="s">
        <v>638</v>
      </c>
      <c r="F416" s="134" t="s">
        <v>639</v>
      </c>
      <c r="G416" s="135" t="s">
        <v>426</v>
      </c>
      <c r="H416" s="136">
        <v>4</v>
      </c>
      <c r="I416" s="137"/>
      <c r="J416" s="138">
        <f>ROUND(I416*H416,2)</f>
        <v>0</v>
      </c>
      <c r="K416" s="139"/>
      <c r="L416" s="31"/>
      <c r="M416" s="140" t="s">
        <v>1</v>
      </c>
      <c r="N416" s="141" t="s">
        <v>41</v>
      </c>
      <c r="P416" s="142">
        <f>O416*H416</f>
        <v>0</v>
      </c>
      <c r="Q416" s="142">
        <v>0.00018</v>
      </c>
      <c r="R416" s="142">
        <f>Q416*H416</f>
        <v>0.00072</v>
      </c>
      <c r="S416" s="142">
        <v>0</v>
      </c>
      <c r="T416" s="143">
        <f>S416*H416</f>
        <v>0</v>
      </c>
      <c r="AR416" s="144" t="s">
        <v>156</v>
      </c>
      <c r="AT416" s="144" t="s">
        <v>152</v>
      </c>
      <c r="AU416" s="144" t="s">
        <v>85</v>
      </c>
      <c r="AY416" s="16" t="s">
        <v>150</v>
      </c>
      <c r="BE416" s="145">
        <f>IF(N416="základní",J416,0)</f>
        <v>0</v>
      </c>
      <c r="BF416" s="145">
        <f>IF(N416="snížená",J416,0)</f>
        <v>0</v>
      </c>
      <c r="BG416" s="145">
        <f>IF(N416="zákl. přenesená",J416,0)</f>
        <v>0</v>
      </c>
      <c r="BH416" s="145">
        <f>IF(N416="sníž. přenesená",J416,0)</f>
        <v>0</v>
      </c>
      <c r="BI416" s="145">
        <f>IF(N416="nulová",J416,0)</f>
        <v>0</v>
      </c>
      <c r="BJ416" s="16" t="s">
        <v>83</v>
      </c>
      <c r="BK416" s="145">
        <f>ROUND(I416*H416,2)</f>
        <v>0</v>
      </c>
      <c r="BL416" s="16" t="s">
        <v>156</v>
      </c>
      <c r="BM416" s="144" t="s">
        <v>640</v>
      </c>
    </row>
    <row r="417" spans="2:65" s="1" customFormat="1" ht="21.75" customHeight="1">
      <c r="B417" s="31"/>
      <c r="C417" s="167" t="s">
        <v>641</v>
      </c>
      <c r="D417" s="167" t="s">
        <v>250</v>
      </c>
      <c r="E417" s="168" t="s">
        <v>642</v>
      </c>
      <c r="F417" s="169" t="s">
        <v>643</v>
      </c>
      <c r="G417" s="170" t="s">
        <v>426</v>
      </c>
      <c r="H417" s="171">
        <v>4</v>
      </c>
      <c r="I417" s="172"/>
      <c r="J417" s="173">
        <f>ROUND(I417*H417,2)</f>
        <v>0</v>
      </c>
      <c r="K417" s="174"/>
      <c r="L417" s="175"/>
      <c r="M417" s="176" t="s">
        <v>1</v>
      </c>
      <c r="N417" s="177" t="s">
        <v>41</v>
      </c>
      <c r="P417" s="142">
        <f>O417*H417</f>
        <v>0</v>
      </c>
      <c r="Q417" s="142">
        <v>0.012</v>
      </c>
      <c r="R417" s="142">
        <f>Q417*H417</f>
        <v>0.048</v>
      </c>
      <c r="S417" s="142">
        <v>0</v>
      </c>
      <c r="T417" s="143">
        <f>S417*H417</f>
        <v>0</v>
      </c>
      <c r="AR417" s="144" t="s">
        <v>197</v>
      </c>
      <c r="AT417" s="144" t="s">
        <v>250</v>
      </c>
      <c r="AU417" s="144" t="s">
        <v>85</v>
      </c>
      <c r="AY417" s="16" t="s">
        <v>150</v>
      </c>
      <c r="BE417" s="145">
        <f>IF(N417="základní",J417,0)</f>
        <v>0</v>
      </c>
      <c r="BF417" s="145">
        <f>IF(N417="snížená",J417,0)</f>
        <v>0</v>
      </c>
      <c r="BG417" s="145">
        <f>IF(N417="zákl. přenesená",J417,0)</f>
        <v>0</v>
      </c>
      <c r="BH417" s="145">
        <f>IF(N417="sníž. přenesená",J417,0)</f>
        <v>0</v>
      </c>
      <c r="BI417" s="145">
        <f>IF(N417="nulová",J417,0)</f>
        <v>0</v>
      </c>
      <c r="BJ417" s="16" t="s">
        <v>83</v>
      </c>
      <c r="BK417" s="145">
        <f>ROUND(I417*H417,2)</f>
        <v>0</v>
      </c>
      <c r="BL417" s="16" t="s">
        <v>156</v>
      </c>
      <c r="BM417" s="144" t="s">
        <v>644</v>
      </c>
    </row>
    <row r="418" spans="2:65" s="1" customFormat="1" ht="33" customHeight="1">
      <c r="B418" s="31"/>
      <c r="C418" s="132" t="s">
        <v>645</v>
      </c>
      <c r="D418" s="132" t="s">
        <v>152</v>
      </c>
      <c r="E418" s="133" t="s">
        <v>646</v>
      </c>
      <c r="F418" s="134" t="s">
        <v>647</v>
      </c>
      <c r="G418" s="135" t="s">
        <v>426</v>
      </c>
      <c r="H418" s="136">
        <v>1017.822</v>
      </c>
      <c r="I418" s="137"/>
      <c r="J418" s="138">
        <f>ROUND(I418*H418,2)</f>
        <v>0</v>
      </c>
      <c r="K418" s="139"/>
      <c r="L418" s="31"/>
      <c r="M418" s="140" t="s">
        <v>1</v>
      </c>
      <c r="N418" s="141" t="s">
        <v>41</v>
      </c>
      <c r="P418" s="142">
        <f>O418*H418</f>
        <v>0</v>
      </c>
      <c r="Q418" s="142">
        <v>0.00065</v>
      </c>
      <c r="R418" s="142">
        <f>Q418*H418</f>
        <v>0.6615843</v>
      </c>
      <c r="S418" s="142">
        <v>0</v>
      </c>
      <c r="T418" s="143">
        <f>S418*H418</f>
        <v>0</v>
      </c>
      <c r="AR418" s="144" t="s">
        <v>156</v>
      </c>
      <c r="AT418" s="144" t="s">
        <v>152</v>
      </c>
      <c r="AU418" s="144" t="s">
        <v>85</v>
      </c>
      <c r="AY418" s="16" t="s">
        <v>150</v>
      </c>
      <c r="BE418" s="145">
        <f>IF(N418="základní",J418,0)</f>
        <v>0</v>
      </c>
      <c r="BF418" s="145">
        <f>IF(N418="snížená",J418,0)</f>
        <v>0</v>
      </c>
      <c r="BG418" s="145">
        <f>IF(N418="zákl. přenesená",J418,0)</f>
        <v>0</v>
      </c>
      <c r="BH418" s="145">
        <f>IF(N418="sníž. přenesená",J418,0)</f>
        <v>0</v>
      </c>
      <c r="BI418" s="145">
        <f>IF(N418="nulová",J418,0)</f>
        <v>0</v>
      </c>
      <c r="BJ418" s="16" t="s">
        <v>83</v>
      </c>
      <c r="BK418" s="145">
        <f>ROUND(I418*H418,2)</f>
        <v>0</v>
      </c>
      <c r="BL418" s="16" t="s">
        <v>156</v>
      </c>
      <c r="BM418" s="144" t="s">
        <v>648</v>
      </c>
    </row>
    <row r="419" spans="2:51" s="12" customFormat="1" ht="12">
      <c r="B419" s="146"/>
      <c r="D419" s="147" t="s">
        <v>158</v>
      </c>
      <c r="E419" s="148" t="s">
        <v>1</v>
      </c>
      <c r="F419" s="149" t="s">
        <v>649</v>
      </c>
      <c r="H419" s="150">
        <v>1017.822</v>
      </c>
      <c r="I419" s="151"/>
      <c r="L419" s="146"/>
      <c r="M419" s="152"/>
      <c r="T419" s="153"/>
      <c r="AT419" s="148" t="s">
        <v>158</v>
      </c>
      <c r="AU419" s="148" t="s">
        <v>85</v>
      </c>
      <c r="AV419" s="12" t="s">
        <v>85</v>
      </c>
      <c r="AW419" s="12" t="s">
        <v>32</v>
      </c>
      <c r="AX419" s="12" t="s">
        <v>83</v>
      </c>
      <c r="AY419" s="148" t="s">
        <v>150</v>
      </c>
    </row>
    <row r="420" spans="2:65" s="1" customFormat="1" ht="24.2" customHeight="1">
      <c r="B420" s="31"/>
      <c r="C420" s="132" t="s">
        <v>650</v>
      </c>
      <c r="D420" s="132" t="s">
        <v>152</v>
      </c>
      <c r="E420" s="133" t="s">
        <v>651</v>
      </c>
      <c r="F420" s="134" t="s">
        <v>652</v>
      </c>
      <c r="G420" s="135" t="s">
        <v>426</v>
      </c>
      <c r="H420" s="136">
        <v>22</v>
      </c>
      <c r="I420" s="137"/>
      <c r="J420" s="138">
        <f>ROUND(I420*H420,2)</f>
        <v>0</v>
      </c>
      <c r="K420" s="139"/>
      <c r="L420" s="31"/>
      <c r="M420" s="140" t="s">
        <v>1</v>
      </c>
      <c r="N420" s="141" t="s">
        <v>41</v>
      </c>
      <c r="P420" s="142">
        <f>O420*H420</f>
        <v>0</v>
      </c>
      <c r="Q420" s="142">
        <v>4E-05</v>
      </c>
      <c r="R420" s="142">
        <f>Q420*H420</f>
        <v>0.00088</v>
      </c>
      <c r="S420" s="142">
        <v>0</v>
      </c>
      <c r="T420" s="143">
        <f>S420*H420</f>
        <v>0</v>
      </c>
      <c r="AR420" s="144" t="s">
        <v>156</v>
      </c>
      <c r="AT420" s="144" t="s">
        <v>152</v>
      </c>
      <c r="AU420" s="144" t="s">
        <v>85</v>
      </c>
      <c r="AY420" s="16" t="s">
        <v>150</v>
      </c>
      <c r="BE420" s="145">
        <f>IF(N420="základní",J420,0)</f>
        <v>0</v>
      </c>
      <c r="BF420" s="145">
        <f>IF(N420="snížená",J420,0)</f>
        <v>0</v>
      </c>
      <c r="BG420" s="145">
        <f>IF(N420="zákl. přenesená",J420,0)</f>
        <v>0</v>
      </c>
      <c r="BH420" s="145">
        <f>IF(N420="sníž. přenesená",J420,0)</f>
        <v>0</v>
      </c>
      <c r="BI420" s="145">
        <f>IF(N420="nulová",J420,0)</f>
        <v>0</v>
      </c>
      <c r="BJ420" s="16" t="s">
        <v>83</v>
      </c>
      <c r="BK420" s="145">
        <f>ROUND(I420*H420,2)</f>
        <v>0</v>
      </c>
      <c r="BL420" s="16" t="s">
        <v>156</v>
      </c>
      <c r="BM420" s="144" t="s">
        <v>653</v>
      </c>
    </row>
    <row r="421" spans="2:51" s="12" customFormat="1" ht="12">
      <c r="B421" s="146"/>
      <c r="D421" s="147" t="s">
        <v>158</v>
      </c>
      <c r="E421" s="148" t="s">
        <v>1</v>
      </c>
      <c r="F421" s="149" t="s">
        <v>654</v>
      </c>
      <c r="H421" s="150">
        <v>8</v>
      </c>
      <c r="I421" s="151"/>
      <c r="L421" s="146"/>
      <c r="M421" s="152"/>
      <c r="T421" s="153"/>
      <c r="AT421" s="148" t="s">
        <v>158</v>
      </c>
      <c r="AU421" s="148" t="s">
        <v>85</v>
      </c>
      <c r="AV421" s="12" t="s">
        <v>85</v>
      </c>
      <c r="AW421" s="12" t="s">
        <v>32</v>
      </c>
      <c r="AX421" s="12" t="s">
        <v>76</v>
      </c>
      <c r="AY421" s="148" t="s">
        <v>150</v>
      </c>
    </row>
    <row r="422" spans="2:51" s="12" customFormat="1" ht="12">
      <c r="B422" s="146"/>
      <c r="D422" s="147" t="s">
        <v>158</v>
      </c>
      <c r="E422" s="148" t="s">
        <v>1</v>
      </c>
      <c r="F422" s="149" t="s">
        <v>655</v>
      </c>
      <c r="H422" s="150">
        <v>14</v>
      </c>
      <c r="I422" s="151"/>
      <c r="L422" s="146"/>
      <c r="M422" s="152"/>
      <c r="T422" s="153"/>
      <c r="AT422" s="148" t="s">
        <v>158</v>
      </c>
      <c r="AU422" s="148" t="s">
        <v>85</v>
      </c>
      <c r="AV422" s="12" t="s">
        <v>85</v>
      </c>
      <c r="AW422" s="12" t="s">
        <v>32</v>
      </c>
      <c r="AX422" s="12" t="s">
        <v>76</v>
      </c>
      <c r="AY422" s="148" t="s">
        <v>150</v>
      </c>
    </row>
    <row r="423" spans="2:51" s="13" customFormat="1" ht="12">
      <c r="B423" s="154"/>
      <c r="D423" s="147" t="s">
        <v>158</v>
      </c>
      <c r="E423" s="155" t="s">
        <v>1</v>
      </c>
      <c r="F423" s="156" t="s">
        <v>162</v>
      </c>
      <c r="H423" s="157">
        <v>22</v>
      </c>
      <c r="I423" s="158"/>
      <c r="L423" s="154"/>
      <c r="M423" s="159"/>
      <c r="T423" s="160"/>
      <c r="AT423" s="155" t="s">
        <v>158</v>
      </c>
      <c r="AU423" s="155" t="s">
        <v>85</v>
      </c>
      <c r="AV423" s="13" t="s">
        <v>156</v>
      </c>
      <c r="AW423" s="13" t="s">
        <v>32</v>
      </c>
      <c r="AX423" s="13" t="s">
        <v>83</v>
      </c>
      <c r="AY423" s="155" t="s">
        <v>150</v>
      </c>
    </row>
    <row r="424" spans="2:65" s="1" customFormat="1" ht="24.2" customHeight="1">
      <c r="B424" s="31"/>
      <c r="C424" s="132" t="s">
        <v>656</v>
      </c>
      <c r="D424" s="132" t="s">
        <v>152</v>
      </c>
      <c r="E424" s="133" t="s">
        <v>657</v>
      </c>
      <c r="F424" s="134" t="s">
        <v>658</v>
      </c>
      <c r="G424" s="135" t="s">
        <v>426</v>
      </c>
      <c r="H424" s="136">
        <v>8</v>
      </c>
      <c r="I424" s="137"/>
      <c r="J424" s="138">
        <f>ROUND(I424*H424,2)</f>
        <v>0</v>
      </c>
      <c r="K424" s="139"/>
      <c r="L424" s="31"/>
      <c r="M424" s="140" t="s">
        <v>1</v>
      </c>
      <c r="N424" s="141" t="s">
        <v>41</v>
      </c>
      <c r="P424" s="142">
        <f>O424*H424</f>
        <v>0</v>
      </c>
      <c r="Q424" s="142">
        <v>4E-05</v>
      </c>
      <c r="R424" s="142">
        <f>Q424*H424</f>
        <v>0.00032</v>
      </c>
      <c r="S424" s="142">
        <v>0</v>
      </c>
      <c r="T424" s="143">
        <f>S424*H424</f>
        <v>0</v>
      </c>
      <c r="AR424" s="144" t="s">
        <v>156</v>
      </c>
      <c r="AT424" s="144" t="s">
        <v>152</v>
      </c>
      <c r="AU424" s="144" t="s">
        <v>85</v>
      </c>
      <c r="AY424" s="16" t="s">
        <v>150</v>
      </c>
      <c r="BE424" s="145">
        <f>IF(N424="základní",J424,0)</f>
        <v>0</v>
      </c>
      <c r="BF424" s="145">
        <f>IF(N424="snížená",J424,0)</f>
        <v>0</v>
      </c>
      <c r="BG424" s="145">
        <f>IF(N424="zákl. přenesená",J424,0)</f>
        <v>0</v>
      </c>
      <c r="BH424" s="145">
        <f>IF(N424="sníž. přenesená",J424,0)</f>
        <v>0</v>
      </c>
      <c r="BI424" s="145">
        <f>IF(N424="nulová",J424,0)</f>
        <v>0</v>
      </c>
      <c r="BJ424" s="16" t="s">
        <v>83</v>
      </c>
      <c r="BK424" s="145">
        <f>ROUND(I424*H424,2)</f>
        <v>0</v>
      </c>
      <c r="BL424" s="16" t="s">
        <v>156</v>
      </c>
      <c r="BM424" s="144" t="s">
        <v>659</v>
      </c>
    </row>
    <row r="425" spans="2:51" s="12" customFormat="1" ht="12">
      <c r="B425" s="146"/>
      <c r="D425" s="147" t="s">
        <v>158</v>
      </c>
      <c r="E425" s="148" t="s">
        <v>1</v>
      </c>
      <c r="F425" s="149" t="s">
        <v>660</v>
      </c>
      <c r="H425" s="150">
        <v>4</v>
      </c>
      <c r="I425" s="151"/>
      <c r="L425" s="146"/>
      <c r="M425" s="152"/>
      <c r="T425" s="153"/>
      <c r="AT425" s="148" t="s">
        <v>158</v>
      </c>
      <c r="AU425" s="148" t="s">
        <v>85</v>
      </c>
      <c r="AV425" s="12" t="s">
        <v>85</v>
      </c>
      <c r="AW425" s="12" t="s">
        <v>32</v>
      </c>
      <c r="AX425" s="12" t="s">
        <v>76</v>
      </c>
      <c r="AY425" s="148" t="s">
        <v>150</v>
      </c>
    </row>
    <row r="426" spans="2:51" s="12" customFormat="1" ht="12">
      <c r="B426" s="146"/>
      <c r="D426" s="147" t="s">
        <v>158</v>
      </c>
      <c r="E426" s="148" t="s">
        <v>1</v>
      </c>
      <c r="F426" s="149" t="s">
        <v>661</v>
      </c>
      <c r="H426" s="150">
        <v>4</v>
      </c>
      <c r="I426" s="151"/>
      <c r="L426" s="146"/>
      <c r="M426" s="152"/>
      <c r="T426" s="153"/>
      <c r="AT426" s="148" t="s">
        <v>158</v>
      </c>
      <c r="AU426" s="148" t="s">
        <v>85</v>
      </c>
      <c r="AV426" s="12" t="s">
        <v>85</v>
      </c>
      <c r="AW426" s="12" t="s">
        <v>32</v>
      </c>
      <c r="AX426" s="12" t="s">
        <v>76</v>
      </c>
      <c r="AY426" s="148" t="s">
        <v>150</v>
      </c>
    </row>
    <row r="427" spans="2:51" s="13" customFormat="1" ht="12">
      <c r="B427" s="154"/>
      <c r="D427" s="147" t="s">
        <v>158</v>
      </c>
      <c r="E427" s="155" t="s">
        <v>1</v>
      </c>
      <c r="F427" s="156" t="s">
        <v>162</v>
      </c>
      <c r="H427" s="157">
        <v>8</v>
      </c>
      <c r="I427" s="158"/>
      <c r="L427" s="154"/>
      <c r="M427" s="159"/>
      <c r="T427" s="160"/>
      <c r="AT427" s="155" t="s">
        <v>158</v>
      </c>
      <c r="AU427" s="155" t="s">
        <v>85</v>
      </c>
      <c r="AV427" s="13" t="s">
        <v>156</v>
      </c>
      <c r="AW427" s="13" t="s">
        <v>32</v>
      </c>
      <c r="AX427" s="13" t="s">
        <v>83</v>
      </c>
      <c r="AY427" s="155" t="s">
        <v>150</v>
      </c>
    </row>
    <row r="428" spans="2:65" s="1" customFormat="1" ht="24.2" customHeight="1">
      <c r="B428" s="31"/>
      <c r="C428" s="132" t="s">
        <v>662</v>
      </c>
      <c r="D428" s="132" t="s">
        <v>152</v>
      </c>
      <c r="E428" s="133" t="s">
        <v>663</v>
      </c>
      <c r="F428" s="134" t="s">
        <v>664</v>
      </c>
      <c r="G428" s="135" t="s">
        <v>426</v>
      </c>
      <c r="H428" s="136">
        <v>6</v>
      </c>
      <c r="I428" s="137"/>
      <c r="J428" s="138">
        <f>ROUND(I428*H428,2)</f>
        <v>0</v>
      </c>
      <c r="K428" s="139"/>
      <c r="L428" s="31"/>
      <c r="M428" s="140" t="s">
        <v>1</v>
      </c>
      <c r="N428" s="141" t="s">
        <v>41</v>
      </c>
      <c r="P428" s="142">
        <f>O428*H428</f>
        <v>0</v>
      </c>
      <c r="Q428" s="142">
        <v>4E-05</v>
      </c>
      <c r="R428" s="142">
        <f>Q428*H428</f>
        <v>0.00024000000000000003</v>
      </c>
      <c r="S428" s="142">
        <v>0</v>
      </c>
      <c r="T428" s="143">
        <f>S428*H428</f>
        <v>0</v>
      </c>
      <c r="AR428" s="144" t="s">
        <v>156</v>
      </c>
      <c r="AT428" s="144" t="s">
        <v>152</v>
      </c>
      <c r="AU428" s="144" t="s">
        <v>85</v>
      </c>
      <c r="AY428" s="16" t="s">
        <v>150</v>
      </c>
      <c r="BE428" s="145">
        <f>IF(N428="základní",J428,0)</f>
        <v>0</v>
      </c>
      <c r="BF428" s="145">
        <f>IF(N428="snížená",J428,0)</f>
        <v>0</v>
      </c>
      <c r="BG428" s="145">
        <f>IF(N428="zákl. přenesená",J428,0)</f>
        <v>0</v>
      </c>
      <c r="BH428" s="145">
        <f>IF(N428="sníž. přenesená",J428,0)</f>
        <v>0</v>
      </c>
      <c r="BI428" s="145">
        <f>IF(N428="nulová",J428,0)</f>
        <v>0</v>
      </c>
      <c r="BJ428" s="16" t="s">
        <v>83</v>
      </c>
      <c r="BK428" s="145">
        <f>ROUND(I428*H428,2)</f>
        <v>0</v>
      </c>
      <c r="BL428" s="16" t="s">
        <v>156</v>
      </c>
      <c r="BM428" s="144" t="s">
        <v>665</v>
      </c>
    </row>
    <row r="429" spans="2:51" s="12" customFormat="1" ht="12">
      <c r="B429" s="146"/>
      <c r="D429" s="147" t="s">
        <v>158</v>
      </c>
      <c r="E429" s="148" t="s">
        <v>1</v>
      </c>
      <c r="F429" s="149" t="s">
        <v>666</v>
      </c>
      <c r="H429" s="150">
        <v>2</v>
      </c>
      <c r="I429" s="151"/>
      <c r="L429" s="146"/>
      <c r="M429" s="152"/>
      <c r="T429" s="153"/>
      <c r="AT429" s="148" t="s">
        <v>158</v>
      </c>
      <c r="AU429" s="148" t="s">
        <v>85</v>
      </c>
      <c r="AV429" s="12" t="s">
        <v>85</v>
      </c>
      <c r="AW429" s="12" t="s">
        <v>32</v>
      </c>
      <c r="AX429" s="12" t="s">
        <v>76</v>
      </c>
      <c r="AY429" s="148" t="s">
        <v>150</v>
      </c>
    </row>
    <row r="430" spans="2:51" s="12" customFormat="1" ht="12">
      <c r="B430" s="146"/>
      <c r="D430" s="147" t="s">
        <v>158</v>
      </c>
      <c r="E430" s="148" t="s">
        <v>1</v>
      </c>
      <c r="F430" s="149" t="s">
        <v>667</v>
      </c>
      <c r="H430" s="150">
        <v>4</v>
      </c>
      <c r="I430" s="151"/>
      <c r="L430" s="146"/>
      <c r="M430" s="152"/>
      <c r="T430" s="153"/>
      <c r="AT430" s="148" t="s">
        <v>158</v>
      </c>
      <c r="AU430" s="148" t="s">
        <v>85</v>
      </c>
      <c r="AV430" s="12" t="s">
        <v>85</v>
      </c>
      <c r="AW430" s="12" t="s">
        <v>32</v>
      </c>
      <c r="AX430" s="12" t="s">
        <v>76</v>
      </c>
      <c r="AY430" s="148" t="s">
        <v>150</v>
      </c>
    </row>
    <row r="431" spans="2:51" s="13" customFormat="1" ht="12">
      <c r="B431" s="154"/>
      <c r="D431" s="147" t="s">
        <v>158</v>
      </c>
      <c r="E431" s="155" t="s">
        <v>1</v>
      </c>
      <c r="F431" s="156" t="s">
        <v>162</v>
      </c>
      <c r="H431" s="157">
        <v>6</v>
      </c>
      <c r="I431" s="158"/>
      <c r="L431" s="154"/>
      <c r="M431" s="159"/>
      <c r="T431" s="160"/>
      <c r="AT431" s="155" t="s">
        <v>158</v>
      </c>
      <c r="AU431" s="155" t="s">
        <v>85</v>
      </c>
      <c r="AV431" s="13" t="s">
        <v>156</v>
      </c>
      <c r="AW431" s="13" t="s">
        <v>32</v>
      </c>
      <c r="AX431" s="13" t="s">
        <v>83</v>
      </c>
      <c r="AY431" s="155" t="s">
        <v>150</v>
      </c>
    </row>
    <row r="432" spans="2:65" s="1" customFormat="1" ht="21.75" customHeight="1">
      <c r="B432" s="31"/>
      <c r="C432" s="132" t="s">
        <v>668</v>
      </c>
      <c r="D432" s="132" t="s">
        <v>152</v>
      </c>
      <c r="E432" s="133" t="s">
        <v>669</v>
      </c>
      <c r="F432" s="134" t="s">
        <v>670</v>
      </c>
      <c r="G432" s="135" t="s">
        <v>426</v>
      </c>
      <c r="H432" s="136">
        <v>22</v>
      </c>
      <c r="I432" s="137"/>
      <c r="J432" s="138">
        <f>ROUND(I432*H432,2)</f>
        <v>0</v>
      </c>
      <c r="K432" s="139"/>
      <c r="L432" s="31"/>
      <c r="M432" s="140" t="s">
        <v>1</v>
      </c>
      <c r="N432" s="141" t="s">
        <v>41</v>
      </c>
      <c r="P432" s="142">
        <f>O432*H432</f>
        <v>0</v>
      </c>
      <c r="Q432" s="142">
        <v>7E-05</v>
      </c>
      <c r="R432" s="142">
        <f>Q432*H432</f>
        <v>0.00154</v>
      </c>
      <c r="S432" s="142">
        <v>0</v>
      </c>
      <c r="T432" s="143">
        <f>S432*H432</f>
        <v>0</v>
      </c>
      <c r="AR432" s="144" t="s">
        <v>156</v>
      </c>
      <c r="AT432" s="144" t="s">
        <v>152</v>
      </c>
      <c r="AU432" s="144" t="s">
        <v>85</v>
      </c>
      <c r="AY432" s="16" t="s">
        <v>150</v>
      </c>
      <c r="BE432" s="145">
        <f>IF(N432="základní",J432,0)</f>
        <v>0</v>
      </c>
      <c r="BF432" s="145">
        <f>IF(N432="snížená",J432,0)</f>
        <v>0</v>
      </c>
      <c r="BG432" s="145">
        <f>IF(N432="zákl. přenesená",J432,0)</f>
        <v>0</v>
      </c>
      <c r="BH432" s="145">
        <f>IF(N432="sníž. přenesená",J432,0)</f>
        <v>0</v>
      </c>
      <c r="BI432" s="145">
        <f>IF(N432="nulová",J432,0)</f>
        <v>0</v>
      </c>
      <c r="BJ432" s="16" t="s">
        <v>83</v>
      </c>
      <c r="BK432" s="145">
        <f>ROUND(I432*H432,2)</f>
        <v>0</v>
      </c>
      <c r="BL432" s="16" t="s">
        <v>156</v>
      </c>
      <c r="BM432" s="144" t="s">
        <v>671</v>
      </c>
    </row>
    <row r="433" spans="2:65" s="1" customFormat="1" ht="21.75" customHeight="1">
      <c r="B433" s="31"/>
      <c r="C433" s="132" t="s">
        <v>672</v>
      </c>
      <c r="D433" s="132" t="s">
        <v>152</v>
      </c>
      <c r="E433" s="133" t="s">
        <v>673</v>
      </c>
      <c r="F433" s="134" t="s">
        <v>674</v>
      </c>
      <c r="G433" s="135" t="s">
        <v>426</v>
      </c>
      <c r="H433" s="136">
        <v>8</v>
      </c>
      <c r="I433" s="137"/>
      <c r="J433" s="138">
        <f>ROUND(I433*H433,2)</f>
        <v>0</v>
      </c>
      <c r="K433" s="139"/>
      <c r="L433" s="31"/>
      <c r="M433" s="140" t="s">
        <v>1</v>
      </c>
      <c r="N433" s="141" t="s">
        <v>41</v>
      </c>
      <c r="P433" s="142">
        <f>O433*H433</f>
        <v>0</v>
      </c>
      <c r="Q433" s="142">
        <v>0.00013</v>
      </c>
      <c r="R433" s="142">
        <f>Q433*H433</f>
        <v>0.00104</v>
      </c>
      <c r="S433" s="142">
        <v>0</v>
      </c>
      <c r="T433" s="143">
        <f>S433*H433</f>
        <v>0</v>
      </c>
      <c r="AR433" s="144" t="s">
        <v>156</v>
      </c>
      <c r="AT433" s="144" t="s">
        <v>152</v>
      </c>
      <c r="AU433" s="144" t="s">
        <v>85</v>
      </c>
      <c r="AY433" s="16" t="s">
        <v>150</v>
      </c>
      <c r="BE433" s="145">
        <f>IF(N433="základní",J433,0)</f>
        <v>0</v>
      </c>
      <c r="BF433" s="145">
        <f>IF(N433="snížená",J433,0)</f>
        <v>0</v>
      </c>
      <c r="BG433" s="145">
        <f>IF(N433="zákl. přenesená",J433,0)</f>
        <v>0</v>
      </c>
      <c r="BH433" s="145">
        <f>IF(N433="sníž. přenesená",J433,0)</f>
        <v>0</v>
      </c>
      <c r="BI433" s="145">
        <f>IF(N433="nulová",J433,0)</f>
        <v>0</v>
      </c>
      <c r="BJ433" s="16" t="s">
        <v>83</v>
      </c>
      <c r="BK433" s="145">
        <f>ROUND(I433*H433,2)</f>
        <v>0</v>
      </c>
      <c r="BL433" s="16" t="s">
        <v>156</v>
      </c>
      <c r="BM433" s="144" t="s">
        <v>675</v>
      </c>
    </row>
    <row r="434" spans="2:65" s="1" customFormat="1" ht="21.75" customHeight="1">
      <c r="B434" s="31"/>
      <c r="C434" s="132" t="s">
        <v>676</v>
      </c>
      <c r="D434" s="132" t="s">
        <v>152</v>
      </c>
      <c r="E434" s="133" t="s">
        <v>677</v>
      </c>
      <c r="F434" s="134" t="s">
        <v>678</v>
      </c>
      <c r="G434" s="135" t="s">
        <v>426</v>
      </c>
      <c r="H434" s="136">
        <v>6</v>
      </c>
      <c r="I434" s="137"/>
      <c r="J434" s="138">
        <f>ROUND(I434*H434,2)</f>
        <v>0</v>
      </c>
      <c r="K434" s="139"/>
      <c r="L434" s="31"/>
      <c r="M434" s="140" t="s">
        <v>1</v>
      </c>
      <c r="N434" s="141" t="s">
        <v>41</v>
      </c>
      <c r="P434" s="142">
        <f>O434*H434</f>
        <v>0</v>
      </c>
      <c r="Q434" s="142">
        <v>0.00028</v>
      </c>
      <c r="R434" s="142">
        <f>Q434*H434</f>
        <v>0.0016799999999999999</v>
      </c>
      <c r="S434" s="142">
        <v>0</v>
      </c>
      <c r="T434" s="143">
        <f>S434*H434</f>
        <v>0</v>
      </c>
      <c r="AR434" s="144" t="s">
        <v>156</v>
      </c>
      <c r="AT434" s="144" t="s">
        <v>152</v>
      </c>
      <c r="AU434" s="144" t="s">
        <v>85</v>
      </c>
      <c r="AY434" s="16" t="s">
        <v>150</v>
      </c>
      <c r="BE434" s="145">
        <f>IF(N434="základní",J434,0)</f>
        <v>0</v>
      </c>
      <c r="BF434" s="145">
        <f>IF(N434="snížená",J434,0)</f>
        <v>0</v>
      </c>
      <c r="BG434" s="145">
        <f>IF(N434="zákl. přenesená",J434,0)</f>
        <v>0</v>
      </c>
      <c r="BH434" s="145">
        <f>IF(N434="sníž. přenesená",J434,0)</f>
        <v>0</v>
      </c>
      <c r="BI434" s="145">
        <f>IF(N434="nulová",J434,0)</f>
        <v>0</v>
      </c>
      <c r="BJ434" s="16" t="s">
        <v>83</v>
      </c>
      <c r="BK434" s="145">
        <f>ROUND(I434*H434,2)</f>
        <v>0</v>
      </c>
      <c r="BL434" s="16" t="s">
        <v>156</v>
      </c>
      <c r="BM434" s="144" t="s">
        <v>679</v>
      </c>
    </row>
    <row r="435" spans="2:65" s="1" customFormat="1" ht="16.5" customHeight="1">
      <c r="B435" s="31"/>
      <c r="C435" s="132" t="s">
        <v>680</v>
      </c>
      <c r="D435" s="132" t="s">
        <v>152</v>
      </c>
      <c r="E435" s="133" t="s">
        <v>681</v>
      </c>
      <c r="F435" s="134" t="s">
        <v>682</v>
      </c>
      <c r="G435" s="135" t="s">
        <v>683</v>
      </c>
      <c r="H435" s="136">
        <v>1</v>
      </c>
      <c r="I435" s="137"/>
      <c r="J435" s="138">
        <f>ROUND(I435*H435,2)</f>
        <v>0</v>
      </c>
      <c r="K435" s="139"/>
      <c r="L435" s="31"/>
      <c r="M435" s="140" t="s">
        <v>1</v>
      </c>
      <c r="N435" s="141" t="s">
        <v>41</v>
      </c>
      <c r="P435" s="142">
        <f>O435*H435</f>
        <v>0</v>
      </c>
      <c r="Q435" s="142">
        <v>2E-05</v>
      </c>
      <c r="R435" s="142">
        <f>Q435*H435</f>
        <v>2E-05</v>
      </c>
      <c r="S435" s="142">
        <v>0</v>
      </c>
      <c r="T435" s="143">
        <f>S435*H435</f>
        <v>0</v>
      </c>
      <c r="AR435" s="144" t="s">
        <v>156</v>
      </c>
      <c r="AT435" s="144" t="s">
        <v>152</v>
      </c>
      <c r="AU435" s="144" t="s">
        <v>85</v>
      </c>
      <c r="AY435" s="16" t="s">
        <v>150</v>
      </c>
      <c r="BE435" s="145">
        <f>IF(N435="základní",J435,0)</f>
        <v>0</v>
      </c>
      <c r="BF435" s="145">
        <f>IF(N435="snížená",J435,0)</f>
        <v>0</v>
      </c>
      <c r="BG435" s="145">
        <f>IF(N435="zákl. přenesená",J435,0)</f>
        <v>0</v>
      </c>
      <c r="BH435" s="145">
        <f>IF(N435="sníž. přenesená",J435,0)</f>
        <v>0</v>
      </c>
      <c r="BI435" s="145">
        <f>IF(N435="nulová",J435,0)</f>
        <v>0</v>
      </c>
      <c r="BJ435" s="16" t="s">
        <v>83</v>
      </c>
      <c r="BK435" s="145">
        <f>ROUND(I435*H435,2)</f>
        <v>0</v>
      </c>
      <c r="BL435" s="16" t="s">
        <v>156</v>
      </c>
      <c r="BM435" s="144" t="s">
        <v>684</v>
      </c>
    </row>
    <row r="436" spans="2:63" s="11" customFormat="1" ht="20.85" customHeight="1">
      <c r="B436" s="120"/>
      <c r="D436" s="121" t="s">
        <v>75</v>
      </c>
      <c r="E436" s="130" t="s">
        <v>685</v>
      </c>
      <c r="F436" s="130" t="s">
        <v>686</v>
      </c>
      <c r="I436" s="123"/>
      <c r="J436" s="131">
        <f>BK436</f>
        <v>0</v>
      </c>
      <c r="L436" s="120"/>
      <c r="M436" s="125"/>
      <c r="P436" s="126">
        <f>P437</f>
        <v>0</v>
      </c>
      <c r="R436" s="126">
        <f>R437</f>
        <v>0</v>
      </c>
      <c r="T436" s="127">
        <f>T437</f>
        <v>0</v>
      </c>
      <c r="AR436" s="121" t="s">
        <v>83</v>
      </c>
      <c r="AT436" s="128" t="s">
        <v>75</v>
      </c>
      <c r="AU436" s="128" t="s">
        <v>85</v>
      </c>
      <c r="AY436" s="121" t="s">
        <v>150</v>
      </c>
      <c r="BK436" s="129">
        <f>BK437</f>
        <v>0</v>
      </c>
    </row>
    <row r="437" spans="2:65" s="1" customFormat="1" ht="16.5" customHeight="1">
      <c r="B437" s="31"/>
      <c r="C437" s="132" t="s">
        <v>687</v>
      </c>
      <c r="D437" s="132" t="s">
        <v>152</v>
      </c>
      <c r="E437" s="133" t="s">
        <v>688</v>
      </c>
      <c r="F437" s="134" t="s">
        <v>689</v>
      </c>
      <c r="G437" s="135" t="s">
        <v>205</v>
      </c>
      <c r="H437" s="136">
        <v>545.8</v>
      </c>
      <c r="I437" s="137"/>
      <c r="J437" s="138">
        <f>ROUND(I437*H437,2)</f>
        <v>0</v>
      </c>
      <c r="K437" s="139"/>
      <c r="L437" s="31"/>
      <c r="M437" s="140" t="s">
        <v>1</v>
      </c>
      <c r="N437" s="141" t="s">
        <v>41</v>
      </c>
      <c r="P437" s="142">
        <f>O437*H437</f>
        <v>0</v>
      </c>
      <c r="Q437" s="142">
        <v>0</v>
      </c>
      <c r="R437" s="142">
        <f>Q437*H437</f>
        <v>0</v>
      </c>
      <c r="S437" s="142">
        <v>0</v>
      </c>
      <c r="T437" s="143">
        <f>S437*H437</f>
        <v>0</v>
      </c>
      <c r="AR437" s="144" t="s">
        <v>156</v>
      </c>
      <c r="AT437" s="144" t="s">
        <v>152</v>
      </c>
      <c r="AU437" s="144" t="s">
        <v>168</v>
      </c>
      <c r="AY437" s="16" t="s">
        <v>150</v>
      </c>
      <c r="BE437" s="145">
        <f>IF(N437="základní",J437,0)</f>
        <v>0</v>
      </c>
      <c r="BF437" s="145">
        <f>IF(N437="snížená",J437,0)</f>
        <v>0</v>
      </c>
      <c r="BG437" s="145">
        <f>IF(N437="zákl. přenesená",J437,0)</f>
        <v>0</v>
      </c>
      <c r="BH437" s="145">
        <f>IF(N437="sníž. přenesená",J437,0)</f>
        <v>0</v>
      </c>
      <c r="BI437" s="145">
        <f>IF(N437="nulová",J437,0)</f>
        <v>0</v>
      </c>
      <c r="BJ437" s="16" t="s">
        <v>83</v>
      </c>
      <c r="BK437" s="145">
        <f>ROUND(I437*H437,2)</f>
        <v>0</v>
      </c>
      <c r="BL437" s="16" t="s">
        <v>156</v>
      </c>
      <c r="BM437" s="144" t="s">
        <v>690</v>
      </c>
    </row>
    <row r="438" spans="2:63" s="11" customFormat="1" ht="25.9" customHeight="1">
      <c r="B438" s="120"/>
      <c r="D438" s="121" t="s">
        <v>75</v>
      </c>
      <c r="E438" s="122" t="s">
        <v>691</v>
      </c>
      <c r="F438" s="122" t="s">
        <v>692</v>
      </c>
      <c r="I438" s="123"/>
      <c r="J438" s="124">
        <f>BK438</f>
        <v>0</v>
      </c>
      <c r="L438" s="120"/>
      <c r="M438" s="125"/>
      <c r="P438" s="126">
        <f>P439+P498+P506+P576+P585+P594+P598+P684+P747+P757+P769+P805+P818+P852+P858+P866+P931+P933+P949</f>
        <v>0</v>
      </c>
      <c r="R438" s="126">
        <f>R439+R498+R506+R576+R585+R594+R598+R684+R747+R757+R769+R805+R818+R852+R858+R866+R931+R933+R949</f>
        <v>34.84831302</v>
      </c>
      <c r="T438" s="127">
        <f>T439+T498+T506+T576+T585+T594+T598+T684+T747+T757+T769+T805+T818+T852+T858+T866+T931+T933+T949</f>
        <v>0.0931425</v>
      </c>
      <c r="AR438" s="121" t="s">
        <v>85</v>
      </c>
      <c r="AT438" s="128" t="s">
        <v>75</v>
      </c>
      <c r="AU438" s="128" t="s">
        <v>76</v>
      </c>
      <c r="AY438" s="121" t="s">
        <v>150</v>
      </c>
      <c r="BK438" s="129">
        <f>BK439+BK498+BK506+BK576+BK585+BK594+BK598+BK684+BK747+BK757+BK769+BK805+BK818+BK852+BK858+BK866+BK931+BK933+BK949</f>
        <v>0</v>
      </c>
    </row>
    <row r="439" spans="2:63" s="11" customFormat="1" ht="22.7" customHeight="1">
      <c r="B439" s="120"/>
      <c r="D439" s="121" t="s">
        <v>75</v>
      </c>
      <c r="E439" s="130" t="s">
        <v>693</v>
      </c>
      <c r="F439" s="130" t="s">
        <v>694</v>
      </c>
      <c r="I439" s="123"/>
      <c r="J439" s="131">
        <f>BK439</f>
        <v>0</v>
      </c>
      <c r="L439" s="120"/>
      <c r="M439" s="125"/>
      <c r="P439" s="126">
        <f>SUM(P440:P497)</f>
        <v>0</v>
      </c>
      <c r="R439" s="126">
        <f>SUM(R440:R497)</f>
        <v>1.2290796199999998</v>
      </c>
      <c r="T439" s="127">
        <f>SUM(T440:T497)</f>
        <v>0</v>
      </c>
      <c r="AR439" s="121" t="s">
        <v>85</v>
      </c>
      <c r="AT439" s="128" t="s">
        <v>75</v>
      </c>
      <c r="AU439" s="128" t="s">
        <v>83</v>
      </c>
      <c r="AY439" s="121" t="s">
        <v>150</v>
      </c>
      <c r="BK439" s="129">
        <f>SUM(BK440:BK497)</f>
        <v>0</v>
      </c>
    </row>
    <row r="440" spans="2:65" s="1" customFormat="1" ht="24.2" customHeight="1">
      <c r="B440" s="31"/>
      <c r="C440" s="132" t="s">
        <v>695</v>
      </c>
      <c r="D440" s="132" t="s">
        <v>152</v>
      </c>
      <c r="E440" s="133" t="s">
        <v>696</v>
      </c>
      <c r="F440" s="134" t="s">
        <v>697</v>
      </c>
      <c r="G440" s="135" t="s">
        <v>155</v>
      </c>
      <c r="H440" s="136">
        <v>5.95</v>
      </c>
      <c r="I440" s="137"/>
      <c r="J440" s="138">
        <f>ROUND(I440*H440,2)</f>
        <v>0</v>
      </c>
      <c r="K440" s="139"/>
      <c r="L440" s="31"/>
      <c r="M440" s="140" t="s">
        <v>1</v>
      </c>
      <c r="N440" s="141" t="s">
        <v>41</v>
      </c>
      <c r="P440" s="142">
        <f>O440*H440</f>
        <v>0</v>
      </c>
      <c r="Q440" s="142">
        <v>0</v>
      </c>
      <c r="R440" s="142">
        <f>Q440*H440</f>
        <v>0</v>
      </c>
      <c r="S440" s="142">
        <v>0</v>
      </c>
      <c r="T440" s="143">
        <f>S440*H440</f>
        <v>0</v>
      </c>
      <c r="AR440" s="144" t="s">
        <v>243</v>
      </c>
      <c r="AT440" s="144" t="s">
        <v>152</v>
      </c>
      <c r="AU440" s="144" t="s">
        <v>85</v>
      </c>
      <c r="AY440" s="16" t="s">
        <v>150</v>
      </c>
      <c r="BE440" s="145">
        <f>IF(N440="základní",J440,0)</f>
        <v>0</v>
      </c>
      <c r="BF440" s="145">
        <f>IF(N440="snížená",J440,0)</f>
        <v>0</v>
      </c>
      <c r="BG440" s="145">
        <f>IF(N440="zákl. přenesená",J440,0)</f>
        <v>0</v>
      </c>
      <c r="BH440" s="145">
        <f>IF(N440="sníž. přenesená",J440,0)</f>
        <v>0</v>
      </c>
      <c r="BI440" s="145">
        <f>IF(N440="nulová",J440,0)</f>
        <v>0</v>
      </c>
      <c r="BJ440" s="16" t="s">
        <v>83</v>
      </c>
      <c r="BK440" s="145">
        <f>ROUND(I440*H440,2)</f>
        <v>0</v>
      </c>
      <c r="BL440" s="16" t="s">
        <v>243</v>
      </c>
      <c r="BM440" s="144" t="s">
        <v>698</v>
      </c>
    </row>
    <row r="441" spans="2:51" s="12" customFormat="1" ht="12">
      <c r="B441" s="146"/>
      <c r="D441" s="147" t="s">
        <v>158</v>
      </c>
      <c r="E441" s="148" t="s">
        <v>1</v>
      </c>
      <c r="F441" s="149" t="s">
        <v>699</v>
      </c>
      <c r="H441" s="150">
        <v>5.95</v>
      </c>
      <c r="I441" s="151"/>
      <c r="L441" s="146"/>
      <c r="M441" s="152"/>
      <c r="T441" s="153"/>
      <c r="AT441" s="148" t="s">
        <v>158</v>
      </c>
      <c r="AU441" s="148" t="s">
        <v>85</v>
      </c>
      <c r="AV441" s="12" t="s">
        <v>85</v>
      </c>
      <c r="AW441" s="12" t="s">
        <v>32</v>
      </c>
      <c r="AX441" s="12" t="s">
        <v>83</v>
      </c>
      <c r="AY441" s="148" t="s">
        <v>150</v>
      </c>
    </row>
    <row r="442" spans="2:65" s="1" customFormat="1" ht="16.5" customHeight="1">
      <c r="B442" s="31"/>
      <c r="C442" s="167" t="s">
        <v>700</v>
      </c>
      <c r="D442" s="167" t="s">
        <v>250</v>
      </c>
      <c r="E442" s="168" t="s">
        <v>701</v>
      </c>
      <c r="F442" s="169" t="s">
        <v>702</v>
      </c>
      <c r="G442" s="170" t="s">
        <v>205</v>
      </c>
      <c r="H442" s="171">
        <v>0.002</v>
      </c>
      <c r="I442" s="172"/>
      <c r="J442" s="173">
        <f>ROUND(I442*H442,2)</f>
        <v>0</v>
      </c>
      <c r="K442" s="174"/>
      <c r="L442" s="175"/>
      <c r="M442" s="176" t="s">
        <v>1</v>
      </c>
      <c r="N442" s="177" t="s">
        <v>41</v>
      </c>
      <c r="P442" s="142">
        <f>O442*H442</f>
        <v>0</v>
      </c>
      <c r="Q442" s="142">
        <v>1</v>
      </c>
      <c r="R442" s="142">
        <f>Q442*H442</f>
        <v>0.002</v>
      </c>
      <c r="S442" s="142">
        <v>0</v>
      </c>
      <c r="T442" s="143">
        <f>S442*H442</f>
        <v>0</v>
      </c>
      <c r="AR442" s="144" t="s">
        <v>341</v>
      </c>
      <c r="AT442" s="144" t="s">
        <v>250</v>
      </c>
      <c r="AU442" s="144" t="s">
        <v>85</v>
      </c>
      <c r="AY442" s="16" t="s">
        <v>150</v>
      </c>
      <c r="BE442" s="145">
        <f>IF(N442="základní",J442,0)</f>
        <v>0</v>
      </c>
      <c r="BF442" s="145">
        <f>IF(N442="snížená",J442,0)</f>
        <v>0</v>
      </c>
      <c r="BG442" s="145">
        <f>IF(N442="zákl. přenesená",J442,0)</f>
        <v>0</v>
      </c>
      <c r="BH442" s="145">
        <f>IF(N442="sníž. přenesená",J442,0)</f>
        <v>0</v>
      </c>
      <c r="BI442" s="145">
        <f>IF(N442="nulová",J442,0)</f>
        <v>0</v>
      </c>
      <c r="BJ442" s="16" t="s">
        <v>83</v>
      </c>
      <c r="BK442" s="145">
        <f>ROUND(I442*H442,2)</f>
        <v>0</v>
      </c>
      <c r="BL442" s="16" t="s">
        <v>243</v>
      </c>
      <c r="BM442" s="144" t="s">
        <v>703</v>
      </c>
    </row>
    <row r="443" spans="2:51" s="12" customFormat="1" ht="12">
      <c r="B443" s="146"/>
      <c r="D443" s="147" t="s">
        <v>158</v>
      </c>
      <c r="F443" s="149" t="s">
        <v>704</v>
      </c>
      <c r="H443" s="150">
        <v>0.002</v>
      </c>
      <c r="I443" s="151"/>
      <c r="L443" s="146"/>
      <c r="M443" s="152"/>
      <c r="T443" s="153"/>
      <c r="AT443" s="148" t="s">
        <v>158</v>
      </c>
      <c r="AU443" s="148" t="s">
        <v>85</v>
      </c>
      <c r="AV443" s="12" t="s">
        <v>85</v>
      </c>
      <c r="AW443" s="12" t="s">
        <v>4</v>
      </c>
      <c r="AX443" s="12" t="s">
        <v>83</v>
      </c>
      <c r="AY443" s="148" t="s">
        <v>150</v>
      </c>
    </row>
    <row r="444" spans="2:65" s="1" customFormat="1" ht="24.2" customHeight="1">
      <c r="B444" s="31"/>
      <c r="C444" s="132" t="s">
        <v>685</v>
      </c>
      <c r="D444" s="132" t="s">
        <v>152</v>
      </c>
      <c r="E444" s="133" t="s">
        <v>705</v>
      </c>
      <c r="F444" s="134" t="s">
        <v>706</v>
      </c>
      <c r="G444" s="135" t="s">
        <v>155</v>
      </c>
      <c r="H444" s="136">
        <v>9.24</v>
      </c>
      <c r="I444" s="137"/>
      <c r="J444" s="138">
        <f>ROUND(I444*H444,2)</f>
        <v>0</v>
      </c>
      <c r="K444" s="139"/>
      <c r="L444" s="31"/>
      <c r="M444" s="140" t="s">
        <v>1</v>
      </c>
      <c r="N444" s="141" t="s">
        <v>41</v>
      </c>
      <c r="P444" s="142">
        <f>O444*H444</f>
        <v>0</v>
      </c>
      <c r="Q444" s="142">
        <v>0.0004</v>
      </c>
      <c r="R444" s="142">
        <f>Q444*H444</f>
        <v>0.003696</v>
      </c>
      <c r="S444" s="142">
        <v>0</v>
      </c>
      <c r="T444" s="143">
        <f>S444*H444</f>
        <v>0</v>
      </c>
      <c r="AR444" s="144" t="s">
        <v>243</v>
      </c>
      <c r="AT444" s="144" t="s">
        <v>152</v>
      </c>
      <c r="AU444" s="144" t="s">
        <v>85</v>
      </c>
      <c r="AY444" s="16" t="s">
        <v>150</v>
      </c>
      <c r="BE444" s="145">
        <f>IF(N444="základní",J444,0)</f>
        <v>0</v>
      </c>
      <c r="BF444" s="145">
        <f>IF(N444="snížená",J444,0)</f>
        <v>0</v>
      </c>
      <c r="BG444" s="145">
        <f>IF(N444="zákl. přenesená",J444,0)</f>
        <v>0</v>
      </c>
      <c r="BH444" s="145">
        <f>IF(N444="sníž. přenesená",J444,0)</f>
        <v>0</v>
      </c>
      <c r="BI444" s="145">
        <f>IF(N444="nulová",J444,0)</f>
        <v>0</v>
      </c>
      <c r="BJ444" s="16" t="s">
        <v>83</v>
      </c>
      <c r="BK444" s="145">
        <f>ROUND(I444*H444,2)</f>
        <v>0</v>
      </c>
      <c r="BL444" s="16" t="s">
        <v>243</v>
      </c>
      <c r="BM444" s="144" t="s">
        <v>707</v>
      </c>
    </row>
    <row r="445" spans="2:51" s="12" customFormat="1" ht="12">
      <c r="B445" s="146"/>
      <c r="D445" s="147" t="s">
        <v>158</v>
      </c>
      <c r="E445" s="148" t="s">
        <v>1</v>
      </c>
      <c r="F445" s="149" t="s">
        <v>708</v>
      </c>
      <c r="H445" s="150">
        <v>9.24</v>
      </c>
      <c r="I445" s="151"/>
      <c r="L445" s="146"/>
      <c r="M445" s="152"/>
      <c r="T445" s="153"/>
      <c r="AT445" s="148" t="s">
        <v>158</v>
      </c>
      <c r="AU445" s="148" t="s">
        <v>85</v>
      </c>
      <c r="AV445" s="12" t="s">
        <v>85</v>
      </c>
      <c r="AW445" s="12" t="s">
        <v>32</v>
      </c>
      <c r="AX445" s="12" t="s">
        <v>83</v>
      </c>
      <c r="AY445" s="148" t="s">
        <v>150</v>
      </c>
    </row>
    <row r="446" spans="2:65" s="1" customFormat="1" ht="44.25" customHeight="1">
      <c r="B446" s="31"/>
      <c r="C446" s="167" t="s">
        <v>709</v>
      </c>
      <c r="D446" s="167" t="s">
        <v>250</v>
      </c>
      <c r="E446" s="168" t="s">
        <v>710</v>
      </c>
      <c r="F446" s="169" t="s">
        <v>711</v>
      </c>
      <c r="G446" s="170" t="s">
        <v>155</v>
      </c>
      <c r="H446" s="171">
        <v>11.282</v>
      </c>
      <c r="I446" s="172"/>
      <c r="J446" s="173">
        <f>ROUND(I446*H446,2)</f>
        <v>0</v>
      </c>
      <c r="K446" s="174"/>
      <c r="L446" s="175"/>
      <c r="M446" s="176" t="s">
        <v>1</v>
      </c>
      <c r="N446" s="177" t="s">
        <v>41</v>
      </c>
      <c r="P446" s="142">
        <f>O446*H446</f>
        <v>0</v>
      </c>
      <c r="Q446" s="142">
        <v>0.0054</v>
      </c>
      <c r="R446" s="142">
        <f>Q446*H446</f>
        <v>0.060922800000000006</v>
      </c>
      <c r="S446" s="142">
        <v>0</v>
      </c>
      <c r="T446" s="143">
        <f>S446*H446</f>
        <v>0</v>
      </c>
      <c r="AR446" s="144" t="s">
        <v>341</v>
      </c>
      <c r="AT446" s="144" t="s">
        <v>250</v>
      </c>
      <c r="AU446" s="144" t="s">
        <v>85</v>
      </c>
      <c r="AY446" s="16" t="s">
        <v>150</v>
      </c>
      <c r="BE446" s="145">
        <f>IF(N446="základní",J446,0)</f>
        <v>0</v>
      </c>
      <c r="BF446" s="145">
        <f>IF(N446="snížená",J446,0)</f>
        <v>0</v>
      </c>
      <c r="BG446" s="145">
        <f>IF(N446="zákl. přenesená",J446,0)</f>
        <v>0</v>
      </c>
      <c r="BH446" s="145">
        <f>IF(N446="sníž. přenesená",J446,0)</f>
        <v>0</v>
      </c>
      <c r="BI446" s="145">
        <f>IF(N446="nulová",J446,0)</f>
        <v>0</v>
      </c>
      <c r="BJ446" s="16" t="s">
        <v>83</v>
      </c>
      <c r="BK446" s="145">
        <f>ROUND(I446*H446,2)</f>
        <v>0</v>
      </c>
      <c r="BL446" s="16" t="s">
        <v>243</v>
      </c>
      <c r="BM446" s="144" t="s">
        <v>712</v>
      </c>
    </row>
    <row r="447" spans="2:51" s="12" customFormat="1" ht="12">
      <c r="B447" s="146"/>
      <c r="D447" s="147" t="s">
        <v>158</v>
      </c>
      <c r="F447" s="149" t="s">
        <v>713</v>
      </c>
      <c r="H447" s="150">
        <v>11.282</v>
      </c>
      <c r="I447" s="151"/>
      <c r="L447" s="146"/>
      <c r="M447" s="152"/>
      <c r="T447" s="153"/>
      <c r="AT447" s="148" t="s">
        <v>158</v>
      </c>
      <c r="AU447" s="148" t="s">
        <v>85</v>
      </c>
      <c r="AV447" s="12" t="s">
        <v>85</v>
      </c>
      <c r="AW447" s="12" t="s">
        <v>4</v>
      </c>
      <c r="AX447" s="12" t="s">
        <v>83</v>
      </c>
      <c r="AY447" s="148" t="s">
        <v>150</v>
      </c>
    </row>
    <row r="448" spans="2:65" s="1" customFormat="1" ht="24.2" customHeight="1">
      <c r="B448" s="31"/>
      <c r="C448" s="132" t="s">
        <v>714</v>
      </c>
      <c r="D448" s="132" t="s">
        <v>152</v>
      </c>
      <c r="E448" s="133" t="s">
        <v>715</v>
      </c>
      <c r="F448" s="134" t="s">
        <v>716</v>
      </c>
      <c r="G448" s="135" t="s">
        <v>155</v>
      </c>
      <c r="H448" s="136">
        <v>149.6</v>
      </c>
      <c r="I448" s="137"/>
      <c r="J448" s="138">
        <f>ROUND(I448*H448,2)</f>
        <v>0</v>
      </c>
      <c r="K448" s="139"/>
      <c r="L448" s="31"/>
      <c r="M448" s="140" t="s">
        <v>1</v>
      </c>
      <c r="N448" s="141" t="s">
        <v>41</v>
      </c>
      <c r="P448" s="142">
        <f>O448*H448</f>
        <v>0</v>
      </c>
      <c r="Q448" s="142">
        <v>3E-05</v>
      </c>
      <c r="R448" s="142">
        <f>Q448*H448</f>
        <v>0.004488</v>
      </c>
      <c r="S448" s="142">
        <v>0</v>
      </c>
      <c r="T448" s="143">
        <f>S448*H448</f>
        <v>0</v>
      </c>
      <c r="AR448" s="144" t="s">
        <v>243</v>
      </c>
      <c r="AT448" s="144" t="s">
        <v>152</v>
      </c>
      <c r="AU448" s="144" t="s">
        <v>85</v>
      </c>
      <c r="AY448" s="16" t="s">
        <v>150</v>
      </c>
      <c r="BE448" s="145">
        <f>IF(N448="základní",J448,0)</f>
        <v>0</v>
      </c>
      <c r="BF448" s="145">
        <f>IF(N448="snížená",J448,0)</f>
        <v>0</v>
      </c>
      <c r="BG448" s="145">
        <f>IF(N448="zákl. přenesená",J448,0)</f>
        <v>0</v>
      </c>
      <c r="BH448" s="145">
        <f>IF(N448="sníž. přenesená",J448,0)</f>
        <v>0</v>
      </c>
      <c r="BI448" s="145">
        <f>IF(N448="nulová",J448,0)</f>
        <v>0</v>
      </c>
      <c r="BJ448" s="16" t="s">
        <v>83</v>
      </c>
      <c r="BK448" s="145">
        <f>ROUND(I448*H448,2)</f>
        <v>0</v>
      </c>
      <c r="BL448" s="16" t="s">
        <v>243</v>
      </c>
      <c r="BM448" s="144" t="s">
        <v>717</v>
      </c>
    </row>
    <row r="449" spans="2:51" s="12" customFormat="1" ht="12">
      <c r="B449" s="146"/>
      <c r="D449" s="147" t="s">
        <v>158</v>
      </c>
      <c r="E449" s="148" t="s">
        <v>1</v>
      </c>
      <c r="F449" s="149" t="s">
        <v>718</v>
      </c>
      <c r="H449" s="150">
        <v>149.6</v>
      </c>
      <c r="I449" s="151"/>
      <c r="L449" s="146"/>
      <c r="M449" s="152"/>
      <c r="T449" s="153"/>
      <c r="AT449" s="148" t="s">
        <v>158</v>
      </c>
      <c r="AU449" s="148" t="s">
        <v>85</v>
      </c>
      <c r="AV449" s="12" t="s">
        <v>85</v>
      </c>
      <c r="AW449" s="12" t="s">
        <v>32</v>
      </c>
      <c r="AX449" s="12" t="s">
        <v>83</v>
      </c>
      <c r="AY449" s="148" t="s">
        <v>150</v>
      </c>
    </row>
    <row r="450" spans="2:65" s="1" customFormat="1" ht="24.2" customHeight="1">
      <c r="B450" s="31"/>
      <c r="C450" s="167" t="s">
        <v>719</v>
      </c>
      <c r="D450" s="167" t="s">
        <v>250</v>
      </c>
      <c r="E450" s="168" t="s">
        <v>720</v>
      </c>
      <c r="F450" s="169" t="s">
        <v>721</v>
      </c>
      <c r="G450" s="170" t="s">
        <v>155</v>
      </c>
      <c r="H450" s="171">
        <v>152.592</v>
      </c>
      <c r="I450" s="172"/>
      <c r="J450" s="173">
        <f>ROUND(I450*H450,2)</f>
        <v>0</v>
      </c>
      <c r="K450" s="174"/>
      <c r="L450" s="175"/>
      <c r="M450" s="176" t="s">
        <v>1</v>
      </c>
      <c r="N450" s="177" t="s">
        <v>41</v>
      </c>
      <c r="P450" s="142">
        <f>O450*H450</f>
        <v>0</v>
      </c>
      <c r="Q450" s="142">
        <v>0.0027</v>
      </c>
      <c r="R450" s="142">
        <f>Q450*H450</f>
        <v>0.41199840000000004</v>
      </c>
      <c r="S450" s="142">
        <v>0</v>
      </c>
      <c r="T450" s="143">
        <f>S450*H450</f>
        <v>0</v>
      </c>
      <c r="AR450" s="144" t="s">
        <v>341</v>
      </c>
      <c r="AT450" s="144" t="s">
        <v>250</v>
      </c>
      <c r="AU450" s="144" t="s">
        <v>85</v>
      </c>
      <c r="AY450" s="16" t="s">
        <v>150</v>
      </c>
      <c r="BE450" s="145">
        <f>IF(N450="základní",J450,0)</f>
        <v>0</v>
      </c>
      <c r="BF450" s="145">
        <f>IF(N450="snížená",J450,0)</f>
        <v>0</v>
      </c>
      <c r="BG450" s="145">
        <f>IF(N450="zákl. přenesená",J450,0)</f>
        <v>0</v>
      </c>
      <c r="BH450" s="145">
        <f>IF(N450="sníž. přenesená",J450,0)</f>
        <v>0</v>
      </c>
      <c r="BI450" s="145">
        <f>IF(N450="nulová",J450,0)</f>
        <v>0</v>
      </c>
      <c r="BJ450" s="16" t="s">
        <v>83</v>
      </c>
      <c r="BK450" s="145">
        <f>ROUND(I450*H450,2)</f>
        <v>0</v>
      </c>
      <c r="BL450" s="16" t="s">
        <v>243</v>
      </c>
      <c r="BM450" s="144" t="s">
        <v>722</v>
      </c>
    </row>
    <row r="451" spans="2:51" s="12" customFormat="1" ht="12">
      <c r="B451" s="146"/>
      <c r="D451" s="147" t="s">
        <v>158</v>
      </c>
      <c r="F451" s="149" t="s">
        <v>723</v>
      </c>
      <c r="H451" s="150">
        <v>152.592</v>
      </c>
      <c r="I451" s="151"/>
      <c r="L451" s="146"/>
      <c r="M451" s="152"/>
      <c r="T451" s="153"/>
      <c r="AT451" s="148" t="s">
        <v>158</v>
      </c>
      <c r="AU451" s="148" t="s">
        <v>85</v>
      </c>
      <c r="AV451" s="12" t="s">
        <v>85</v>
      </c>
      <c r="AW451" s="12" t="s">
        <v>4</v>
      </c>
      <c r="AX451" s="12" t="s">
        <v>83</v>
      </c>
      <c r="AY451" s="148" t="s">
        <v>150</v>
      </c>
    </row>
    <row r="452" spans="2:65" s="1" customFormat="1" ht="24.2" customHeight="1">
      <c r="B452" s="31"/>
      <c r="C452" s="132" t="s">
        <v>724</v>
      </c>
      <c r="D452" s="132" t="s">
        <v>152</v>
      </c>
      <c r="E452" s="133" t="s">
        <v>725</v>
      </c>
      <c r="F452" s="134" t="s">
        <v>726</v>
      </c>
      <c r="G452" s="135" t="s">
        <v>155</v>
      </c>
      <c r="H452" s="136">
        <v>129.595</v>
      </c>
      <c r="I452" s="137"/>
      <c r="J452" s="138">
        <f>ROUND(I452*H452,2)</f>
        <v>0</v>
      </c>
      <c r="K452" s="139"/>
      <c r="L452" s="31"/>
      <c r="M452" s="140" t="s">
        <v>1</v>
      </c>
      <c r="N452" s="141" t="s">
        <v>41</v>
      </c>
      <c r="P452" s="142">
        <f>O452*H452</f>
        <v>0</v>
      </c>
      <c r="Q452" s="142">
        <v>5E-05</v>
      </c>
      <c r="R452" s="142">
        <f>Q452*H452</f>
        <v>0.00647975</v>
      </c>
      <c r="S452" s="142">
        <v>0</v>
      </c>
      <c r="T452" s="143">
        <f>S452*H452</f>
        <v>0</v>
      </c>
      <c r="AR452" s="144" t="s">
        <v>243</v>
      </c>
      <c r="AT452" s="144" t="s">
        <v>152</v>
      </c>
      <c r="AU452" s="144" t="s">
        <v>85</v>
      </c>
      <c r="AY452" s="16" t="s">
        <v>150</v>
      </c>
      <c r="BE452" s="145">
        <f>IF(N452="základní",J452,0)</f>
        <v>0</v>
      </c>
      <c r="BF452" s="145">
        <f>IF(N452="snížená",J452,0)</f>
        <v>0</v>
      </c>
      <c r="BG452" s="145">
        <f>IF(N452="zákl. přenesená",J452,0)</f>
        <v>0</v>
      </c>
      <c r="BH452" s="145">
        <f>IF(N452="sníž. přenesená",J452,0)</f>
        <v>0</v>
      </c>
      <c r="BI452" s="145">
        <f>IF(N452="nulová",J452,0)</f>
        <v>0</v>
      </c>
      <c r="BJ452" s="16" t="s">
        <v>83</v>
      </c>
      <c r="BK452" s="145">
        <f>ROUND(I452*H452,2)</f>
        <v>0</v>
      </c>
      <c r="BL452" s="16" t="s">
        <v>243</v>
      </c>
      <c r="BM452" s="144" t="s">
        <v>727</v>
      </c>
    </row>
    <row r="453" spans="2:51" s="12" customFormat="1" ht="12">
      <c r="B453" s="146"/>
      <c r="D453" s="147" t="s">
        <v>158</v>
      </c>
      <c r="E453" s="148" t="s">
        <v>1</v>
      </c>
      <c r="F453" s="149" t="s">
        <v>728</v>
      </c>
      <c r="H453" s="150">
        <v>37.74</v>
      </c>
      <c r="I453" s="151"/>
      <c r="L453" s="146"/>
      <c r="M453" s="152"/>
      <c r="T453" s="153"/>
      <c r="AT453" s="148" t="s">
        <v>158</v>
      </c>
      <c r="AU453" s="148" t="s">
        <v>85</v>
      </c>
      <c r="AV453" s="12" t="s">
        <v>85</v>
      </c>
      <c r="AW453" s="12" t="s">
        <v>32</v>
      </c>
      <c r="AX453" s="12" t="s">
        <v>76</v>
      </c>
      <c r="AY453" s="148" t="s">
        <v>150</v>
      </c>
    </row>
    <row r="454" spans="2:51" s="12" customFormat="1" ht="12">
      <c r="B454" s="146"/>
      <c r="D454" s="147" t="s">
        <v>158</v>
      </c>
      <c r="E454" s="148" t="s">
        <v>1</v>
      </c>
      <c r="F454" s="149" t="s">
        <v>729</v>
      </c>
      <c r="H454" s="150">
        <v>20.74</v>
      </c>
      <c r="I454" s="151"/>
      <c r="L454" s="146"/>
      <c r="M454" s="152"/>
      <c r="T454" s="153"/>
      <c r="AT454" s="148" t="s">
        <v>158</v>
      </c>
      <c r="AU454" s="148" t="s">
        <v>85</v>
      </c>
      <c r="AV454" s="12" t="s">
        <v>85</v>
      </c>
      <c r="AW454" s="12" t="s">
        <v>32</v>
      </c>
      <c r="AX454" s="12" t="s">
        <v>76</v>
      </c>
      <c r="AY454" s="148" t="s">
        <v>150</v>
      </c>
    </row>
    <row r="455" spans="2:51" s="12" customFormat="1" ht="12">
      <c r="B455" s="146"/>
      <c r="D455" s="147" t="s">
        <v>158</v>
      </c>
      <c r="E455" s="148" t="s">
        <v>1</v>
      </c>
      <c r="F455" s="149" t="s">
        <v>730</v>
      </c>
      <c r="H455" s="150">
        <v>6</v>
      </c>
      <c r="I455" s="151"/>
      <c r="L455" s="146"/>
      <c r="M455" s="152"/>
      <c r="T455" s="153"/>
      <c r="AT455" s="148" t="s">
        <v>158</v>
      </c>
      <c r="AU455" s="148" t="s">
        <v>85</v>
      </c>
      <c r="AV455" s="12" t="s">
        <v>85</v>
      </c>
      <c r="AW455" s="12" t="s">
        <v>32</v>
      </c>
      <c r="AX455" s="12" t="s">
        <v>76</v>
      </c>
      <c r="AY455" s="148" t="s">
        <v>150</v>
      </c>
    </row>
    <row r="456" spans="2:51" s="12" customFormat="1" ht="12">
      <c r="B456" s="146"/>
      <c r="D456" s="147" t="s">
        <v>158</v>
      </c>
      <c r="E456" s="148" t="s">
        <v>1</v>
      </c>
      <c r="F456" s="149" t="s">
        <v>731</v>
      </c>
      <c r="H456" s="150">
        <v>32.025</v>
      </c>
      <c r="I456" s="151"/>
      <c r="L456" s="146"/>
      <c r="M456" s="152"/>
      <c r="T456" s="153"/>
      <c r="AT456" s="148" t="s">
        <v>158</v>
      </c>
      <c r="AU456" s="148" t="s">
        <v>85</v>
      </c>
      <c r="AV456" s="12" t="s">
        <v>85</v>
      </c>
      <c r="AW456" s="12" t="s">
        <v>32</v>
      </c>
      <c r="AX456" s="12" t="s">
        <v>76</v>
      </c>
      <c r="AY456" s="148" t="s">
        <v>150</v>
      </c>
    </row>
    <row r="457" spans="2:51" s="12" customFormat="1" ht="12">
      <c r="B457" s="146"/>
      <c r="D457" s="147" t="s">
        <v>158</v>
      </c>
      <c r="E457" s="148" t="s">
        <v>1</v>
      </c>
      <c r="F457" s="149" t="s">
        <v>732</v>
      </c>
      <c r="H457" s="150">
        <v>33.09</v>
      </c>
      <c r="I457" s="151"/>
      <c r="L457" s="146"/>
      <c r="M457" s="152"/>
      <c r="T457" s="153"/>
      <c r="AT457" s="148" t="s">
        <v>158</v>
      </c>
      <c r="AU457" s="148" t="s">
        <v>85</v>
      </c>
      <c r="AV457" s="12" t="s">
        <v>85</v>
      </c>
      <c r="AW457" s="12" t="s">
        <v>32</v>
      </c>
      <c r="AX457" s="12" t="s">
        <v>76</v>
      </c>
      <c r="AY457" s="148" t="s">
        <v>150</v>
      </c>
    </row>
    <row r="458" spans="2:51" s="13" customFormat="1" ht="12">
      <c r="B458" s="154"/>
      <c r="D458" s="147" t="s">
        <v>158</v>
      </c>
      <c r="E458" s="155" t="s">
        <v>1</v>
      </c>
      <c r="F458" s="156" t="s">
        <v>162</v>
      </c>
      <c r="H458" s="157">
        <v>129.595</v>
      </c>
      <c r="I458" s="158"/>
      <c r="L458" s="154"/>
      <c r="M458" s="159"/>
      <c r="T458" s="160"/>
      <c r="AT458" s="155" t="s">
        <v>158</v>
      </c>
      <c r="AU458" s="155" t="s">
        <v>85</v>
      </c>
      <c r="AV458" s="13" t="s">
        <v>156</v>
      </c>
      <c r="AW458" s="13" t="s">
        <v>32</v>
      </c>
      <c r="AX458" s="13" t="s">
        <v>83</v>
      </c>
      <c r="AY458" s="155" t="s">
        <v>150</v>
      </c>
    </row>
    <row r="459" spans="2:65" s="1" customFormat="1" ht="24.2" customHeight="1">
      <c r="B459" s="31"/>
      <c r="C459" s="167" t="s">
        <v>733</v>
      </c>
      <c r="D459" s="167" t="s">
        <v>250</v>
      </c>
      <c r="E459" s="168" t="s">
        <v>720</v>
      </c>
      <c r="F459" s="169" t="s">
        <v>721</v>
      </c>
      <c r="G459" s="170" t="s">
        <v>155</v>
      </c>
      <c r="H459" s="171">
        <v>132.187</v>
      </c>
      <c r="I459" s="172"/>
      <c r="J459" s="173">
        <f>ROUND(I459*H459,2)</f>
        <v>0</v>
      </c>
      <c r="K459" s="174"/>
      <c r="L459" s="175"/>
      <c r="M459" s="176" t="s">
        <v>1</v>
      </c>
      <c r="N459" s="177" t="s">
        <v>41</v>
      </c>
      <c r="P459" s="142">
        <f>O459*H459</f>
        <v>0</v>
      </c>
      <c r="Q459" s="142">
        <v>0.0027</v>
      </c>
      <c r="R459" s="142">
        <f>Q459*H459</f>
        <v>0.3569049</v>
      </c>
      <c r="S459" s="142">
        <v>0</v>
      </c>
      <c r="T459" s="143">
        <f>S459*H459</f>
        <v>0</v>
      </c>
      <c r="AR459" s="144" t="s">
        <v>341</v>
      </c>
      <c r="AT459" s="144" t="s">
        <v>250</v>
      </c>
      <c r="AU459" s="144" t="s">
        <v>85</v>
      </c>
      <c r="AY459" s="16" t="s">
        <v>150</v>
      </c>
      <c r="BE459" s="145">
        <f>IF(N459="základní",J459,0)</f>
        <v>0</v>
      </c>
      <c r="BF459" s="145">
        <f>IF(N459="snížená",J459,0)</f>
        <v>0</v>
      </c>
      <c r="BG459" s="145">
        <f>IF(N459="zákl. přenesená",J459,0)</f>
        <v>0</v>
      </c>
      <c r="BH459" s="145">
        <f>IF(N459="sníž. přenesená",J459,0)</f>
        <v>0</v>
      </c>
      <c r="BI459" s="145">
        <f>IF(N459="nulová",J459,0)</f>
        <v>0</v>
      </c>
      <c r="BJ459" s="16" t="s">
        <v>83</v>
      </c>
      <c r="BK459" s="145">
        <f>ROUND(I459*H459,2)</f>
        <v>0</v>
      </c>
      <c r="BL459" s="16" t="s">
        <v>243</v>
      </c>
      <c r="BM459" s="144" t="s">
        <v>734</v>
      </c>
    </row>
    <row r="460" spans="2:51" s="12" customFormat="1" ht="12">
      <c r="B460" s="146"/>
      <c r="D460" s="147" t="s">
        <v>158</v>
      </c>
      <c r="F460" s="149" t="s">
        <v>735</v>
      </c>
      <c r="H460" s="150">
        <v>132.187</v>
      </c>
      <c r="I460" s="151"/>
      <c r="L460" s="146"/>
      <c r="M460" s="152"/>
      <c r="T460" s="153"/>
      <c r="AT460" s="148" t="s">
        <v>158</v>
      </c>
      <c r="AU460" s="148" t="s">
        <v>85</v>
      </c>
      <c r="AV460" s="12" t="s">
        <v>85</v>
      </c>
      <c r="AW460" s="12" t="s">
        <v>4</v>
      </c>
      <c r="AX460" s="12" t="s">
        <v>83</v>
      </c>
      <c r="AY460" s="148" t="s">
        <v>150</v>
      </c>
    </row>
    <row r="461" spans="2:65" s="1" customFormat="1" ht="24.2" customHeight="1">
      <c r="B461" s="31"/>
      <c r="C461" s="132" t="s">
        <v>736</v>
      </c>
      <c r="D461" s="132" t="s">
        <v>152</v>
      </c>
      <c r="E461" s="133" t="s">
        <v>725</v>
      </c>
      <c r="F461" s="134" t="s">
        <v>726</v>
      </c>
      <c r="G461" s="135" t="s">
        <v>155</v>
      </c>
      <c r="H461" s="136">
        <v>78.02</v>
      </c>
      <c r="I461" s="137"/>
      <c r="J461" s="138">
        <f>ROUND(I461*H461,2)</f>
        <v>0</v>
      </c>
      <c r="K461" s="139"/>
      <c r="L461" s="31"/>
      <c r="M461" s="140" t="s">
        <v>1</v>
      </c>
      <c r="N461" s="141" t="s">
        <v>41</v>
      </c>
      <c r="P461" s="142">
        <f>O461*H461</f>
        <v>0</v>
      </c>
      <c r="Q461" s="142">
        <v>5E-05</v>
      </c>
      <c r="R461" s="142">
        <f>Q461*H461</f>
        <v>0.003901</v>
      </c>
      <c r="S461" s="142">
        <v>0</v>
      </c>
      <c r="T461" s="143">
        <f>S461*H461</f>
        <v>0</v>
      </c>
      <c r="AR461" s="144" t="s">
        <v>243</v>
      </c>
      <c r="AT461" s="144" t="s">
        <v>152</v>
      </c>
      <c r="AU461" s="144" t="s">
        <v>85</v>
      </c>
      <c r="AY461" s="16" t="s">
        <v>150</v>
      </c>
      <c r="BE461" s="145">
        <f>IF(N461="základní",J461,0)</f>
        <v>0</v>
      </c>
      <c r="BF461" s="145">
        <f>IF(N461="snížená",J461,0)</f>
        <v>0</v>
      </c>
      <c r="BG461" s="145">
        <f>IF(N461="zákl. přenesená",J461,0)</f>
        <v>0</v>
      </c>
      <c r="BH461" s="145">
        <f>IF(N461="sníž. přenesená",J461,0)</f>
        <v>0</v>
      </c>
      <c r="BI461" s="145">
        <f>IF(N461="nulová",J461,0)</f>
        <v>0</v>
      </c>
      <c r="BJ461" s="16" t="s">
        <v>83</v>
      </c>
      <c r="BK461" s="145">
        <f>ROUND(I461*H461,2)</f>
        <v>0</v>
      </c>
      <c r="BL461" s="16" t="s">
        <v>243</v>
      </c>
      <c r="BM461" s="144" t="s">
        <v>737</v>
      </c>
    </row>
    <row r="462" spans="2:51" s="12" customFormat="1" ht="12">
      <c r="B462" s="146"/>
      <c r="D462" s="147" t="s">
        <v>158</v>
      </c>
      <c r="E462" s="148" t="s">
        <v>1</v>
      </c>
      <c r="F462" s="149" t="s">
        <v>738</v>
      </c>
      <c r="H462" s="150">
        <v>78.02</v>
      </c>
      <c r="I462" s="151"/>
      <c r="L462" s="146"/>
      <c r="M462" s="152"/>
      <c r="T462" s="153"/>
      <c r="AT462" s="148" t="s">
        <v>158</v>
      </c>
      <c r="AU462" s="148" t="s">
        <v>85</v>
      </c>
      <c r="AV462" s="12" t="s">
        <v>85</v>
      </c>
      <c r="AW462" s="12" t="s">
        <v>32</v>
      </c>
      <c r="AX462" s="12" t="s">
        <v>83</v>
      </c>
      <c r="AY462" s="148" t="s">
        <v>150</v>
      </c>
    </row>
    <row r="463" spans="2:65" s="1" customFormat="1" ht="21.75" customHeight="1">
      <c r="B463" s="31"/>
      <c r="C463" s="167" t="s">
        <v>739</v>
      </c>
      <c r="D463" s="167" t="s">
        <v>250</v>
      </c>
      <c r="E463" s="168" t="s">
        <v>740</v>
      </c>
      <c r="F463" s="169" t="s">
        <v>741</v>
      </c>
      <c r="G463" s="170" t="s">
        <v>155</v>
      </c>
      <c r="H463" s="171">
        <v>81.921</v>
      </c>
      <c r="I463" s="172"/>
      <c r="J463" s="173">
        <f>ROUND(I463*H463,2)</f>
        <v>0</v>
      </c>
      <c r="K463" s="174"/>
      <c r="L463" s="175"/>
      <c r="M463" s="176" t="s">
        <v>1</v>
      </c>
      <c r="N463" s="177" t="s">
        <v>41</v>
      </c>
      <c r="P463" s="142">
        <f>O463*H463</f>
        <v>0</v>
      </c>
      <c r="Q463" s="142">
        <v>0.00127</v>
      </c>
      <c r="R463" s="142">
        <f>Q463*H463</f>
        <v>0.10403967000000001</v>
      </c>
      <c r="S463" s="142">
        <v>0</v>
      </c>
      <c r="T463" s="143">
        <f>S463*H463</f>
        <v>0</v>
      </c>
      <c r="AR463" s="144" t="s">
        <v>341</v>
      </c>
      <c r="AT463" s="144" t="s">
        <v>250</v>
      </c>
      <c r="AU463" s="144" t="s">
        <v>85</v>
      </c>
      <c r="AY463" s="16" t="s">
        <v>150</v>
      </c>
      <c r="BE463" s="145">
        <f>IF(N463="základní",J463,0)</f>
        <v>0</v>
      </c>
      <c r="BF463" s="145">
        <f>IF(N463="snížená",J463,0)</f>
        <v>0</v>
      </c>
      <c r="BG463" s="145">
        <f>IF(N463="zákl. přenesená",J463,0)</f>
        <v>0</v>
      </c>
      <c r="BH463" s="145">
        <f>IF(N463="sníž. přenesená",J463,0)</f>
        <v>0</v>
      </c>
      <c r="BI463" s="145">
        <f>IF(N463="nulová",J463,0)</f>
        <v>0</v>
      </c>
      <c r="BJ463" s="16" t="s">
        <v>83</v>
      </c>
      <c r="BK463" s="145">
        <f>ROUND(I463*H463,2)</f>
        <v>0</v>
      </c>
      <c r="BL463" s="16" t="s">
        <v>243</v>
      </c>
      <c r="BM463" s="144" t="s">
        <v>742</v>
      </c>
    </row>
    <row r="464" spans="2:51" s="12" customFormat="1" ht="12">
      <c r="B464" s="146"/>
      <c r="D464" s="147" t="s">
        <v>158</v>
      </c>
      <c r="F464" s="149" t="s">
        <v>743</v>
      </c>
      <c r="H464" s="150">
        <v>81.921</v>
      </c>
      <c r="I464" s="151"/>
      <c r="L464" s="146"/>
      <c r="M464" s="152"/>
      <c r="T464" s="153"/>
      <c r="AT464" s="148" t="s">
        <v>158</v>
      </c>
      <c r="AU464" s="148" t="s">
        <v>85</v>
      </c>
      <c r="AV464" s="12" t="s">
        <v>85</v>
      </c>
      <c r="AW464" s="12" t="s">
        <v>4</v>
      </c>
      <c r="AX464" s="12" t="s">
        <v>83</v>
      </c>
      <c r="AY464" s="148" t="s">
        <v>150</v>
      </c>
    </row>
    <row r="465" spans="2:65" s="1" customFormat="1" ht="24.2" customHeight="1">
      <c r="B465" s="31"/>
      <c r="C465" s="132" t="s">
        <v>744</v>
      </c>
      <c r="D465" s="132" t="s">
        <v>152</v>
      </c>
      <c r="E465" s="133" t="s">
        <v>745</v>
      </c>
      <c r="F465" s="134" t="s">
        <v>746</v>
      </c>
      <c r="G465" s="135" t="s">
        <v>155</v>
      </c>
      <c r="H465" s="136">
        <v>149.6</v>
      </c>
      <c r="I465" s="137"/>
      <c r="J465" s="138">
        <f>ROUND(I465*H465,2)</f>
        <v>0</v>
      </c>
      <c r="K465" s="139"/>
      <c r="L465" s="31"/>
      <c r="M465" s="140" t="s">
        <v>1</v>
      </c>
      <c r="N465" s="141" t="s">
        <v>41</v>
      </c>
      <c r="P465" s="142">
        <f>O465*H465</f>
        <v>0</v>
      </c>
      <c r="Q465" s="142">
        <v>0</v>
      </c>
      <c r="R465" s="142">
        <f>Q465*H465</f>
        <v>0</v>
      </c>
      <c r="S465" s="142">
        <v>0</v>
      </c>
      <c r="T465" s="143">
        <f>S465*H465</f>
        <v>0</v>
      </c>
      <c r="AR465" s="144" t="s">
        <v>243</v>
      </c>
      <c r="AT465" s="144" t="s">
        <v>152</v>
      </c>
      <c r="AU465" s="144" t="s">
        <v>85</v>
      </c>
      <c r="AY465" s="16" t="s">
        <v>150</v>
      </c>
      <c r="BE465" s="145">
        <f>IF(N465="základní",J465,0)</f>
        <v>0</v>
      </c>
      <c r="BF465" s="145">
        <f>IF(N465="snížená",J465,0)</f>
        <v>0</v>
      </c>
      <c r="BG465" s="145">
        <f>IF(N465="zákl. přenesená",J465,0)</f>
        <v>0</v>
      </c>
      <c r="BH465" s="145">
        <f>IF(N465="sníž. přenesená",J465,0)</f>
        <v>0</v>
      </c>
      <c r="BI465" s="145">
        <f>IF(N465="nulová",J465,0)</f>
        <v>0</v>
      </c>
      <c r="BJ465" s="16" t="s">
        <v>83</v>
      </c>
      <c r="BK465" s="145">
        <f>ROUND(I465*H465,2)</f>
        <v>0</v>
      </c>
      <c r="BL465" s="16" t="s">
        <v>243</v>
      </c>
      <c r="BM465" s="144" t="s">
        <v>747</v>
      </c>
    </row>
    <row r="466" spans="2:51" s="12" customFormat="1" ht="12">
      <c r="B466" s="146"/>
      <c r="D466" s="147" t="s">
        <v>158</v>
      </c>
      <c r="E466" s="148" t="s">
        <v>1</v>
      </c>
      <c r="F466" s="149" t="s">
        <v>718</v>
      </c>
      <c r="H466" s="150">
        <v>149.6</v>
      </c>
      <c r="I466" s="151"/>
      <c r="L466" s="146"/>
      <c r="M466" s="152"/>
      <c r="T466" s="153"/>
      <c r="AT466" s="148" t="s">
        <v>158</v>
      </c>
      <c r="AU466" s="148" t="s">
        <v>85</v>
      </c>
      <c r="AV466" s="12" t="s">
        <v>85</v>
      </c>
      <c r="AW466" s="12" t="s">
        <v>32</v>
      </c>
      <c r="AX466" s="12" t="s">
        <v>83</v>
      </c>
      <c r="AY466" s="148" t="s">
        <v>150</v>
      </c>
    </row>
    <row r="467" spans="2:65" s="1" customFormat="1" ht="24.2" customHeight="1">
      <c r="B467" s="31"/>
      <c r="C467" s="167" t="s">
        <v>748</v>
      </c>
      <c r="D467" s="167" t="s">
        <v>250</v>
      </c>
      <c r="E467" s="168" t="s">
        <v>749</v>
      </c>
      <c r="F467" s="169" t="s">
        <v>750</v>
      </c>
      <c r="G467" s="170" t="s">
        <v>155</v>
      </c>
      <c r="H467" s="171">
        <v>157.08</v>
      </c>
      <c r="I467" s="172"/>
      <c r="J467" s="173">
        <f>ROUND(I467*H467,2)</f>
        <v>0</v>
      </c>
      <c r="K467" s="174"/>
      <c r="L467" s="175"/>
      <c r="M467" s="176" t="s">
        <v>1</v>
      </c>
      <c r="N467" s="177" t="s">
        <v>41</v>
      </c>
      <c r="P467" s="142">
        <f>O467*H467</f>
        <v>0</v>
      </c>
      <c r="Q467" s="142">
        <v>0.0005</v>
      </c>
      <c r="R467" s="142">
        <f>Q467*H467</f>
        <v>0.07854000000000001</v>
      </c>
      <c r="S467" s="142">
        <v>0</v>
      </c>
      <c r="T467" s="143">
        <f>S467*H467</f>
        <v>0</v>
      </c>
      <c r="AR467" s="144" t="s">
        <v>341</v>
      </c>
      <c r="AT467" s="144" t="s">
        <v>250</v>
      </c>
      <c r="AU467" s="144" t="s">
        <v>85</v>
      </c>
      <c r="AY467" s="16" t="s">
        <v>150</v>
      </c>
      <c r="BE467" s="145">
        <f>IF(N467="základní",J467,0)</f>
        <v>0</v>
      </c>
      <c r="BF467" s="145">
        <f>IF(N467="snížená",J467,0)</f>
        <v>0</v>
      </c>
      <c r="BG467" s="145">
        <f>IF(N467="zákl. přenesená",J467,0)</f>
        <v>0</v>
      </c>
      <c r="BH467" s="145">
        <f>IF(N467="sníž. přenesená",J467,0)</f>
        <v>0</v>
      </c>
      <c r="BI467" s="145">
        <f>IF(N467="nulová",J467,0)</f>
        <v>0</v>
      </c>
      <c r="BJ467" s="16" t="s">
        <v>83</v>
      </c>
      <c r="BK467" s="145">
        <f>ROUND(I467*H467,2)</f>
        <v>0</v>
      </c>
      <c r="BL467" s="16" t="s">
        <v>243</v>
      </c>
      <c r="BM467" s="144" t="s">
        <v>751</v>
      </c>
    </row>
    <row r="468" spans="2:51" s="12" customFormat="1" ht="12">
      <c r="B468" s="146"/>
      <c r="D468" s="147" t="s">
        <v>158</v>
      </c>
      <c r="F468" s="149" t="s">
        <v>752</v>
      </c>
      <c r="H468" s="150">
        <v>157.08</v>
      </c>
      <c r="I468" s="151"/>
      <c r="L468" s="146"/>
      <c r="M468" s="152"/>
      <c r="T468" s="153"/>
      <c r="AT468" s="148" t="s">
        <v>158</v>
      </c>
      <c r="AU468" s="148" t="s">
        <v>85</v>
      </c>
      <c r="AV468" s="12" t="s">
        <v>85</v>
      </c>
      <c r="AW468" s="12" t="s">
        <v>4</v>
      </c>
      <c r="AX468" s="12" t="s">
        <v>83</v>
      </c>
      <c r="AY468" s="148" t="s">
        <v>150</v>
      </c>
    </row>
    <row r="469" spans="2:65" s="1" customFormat="1" ht="24.2" customHeight="1">
      <c r="B469" s="31"/>
      <c r="C469" s="132" t="s">
        <v>753</v>
      </c>
      <c r="D469" s="132" t="s">
        <v>152</v>
      </c>
      <c r="E469" s="133" t="s">
        <v>754</v>
      </c>
      <c r="F469" s="134" t="s">
        <v>755</v>
      </c>
      <c r="G469" s="135" t="s">
        <v>155</v>
      </c>
      <c r="H469" s="136">
        <v>149.6</v>
      </c>
      <c r="I469" s="137"/>
      <c r="J469" s="138">
        <f>ROUND(I469*H469,2)</f>
        <v>0</v>
      </c>
      <c r="K469" s="139"/>
      <c r="L469" s="31"/>
      <c r="M469" s="140" t="s">
        <v>1</v>
      </c>
      <c r="N469" s="141" t="s">
        <v>41</v>
      </c>
      <c r="P469" s="142">
        <f>O469*H469</f>
        <v>0</v>
      </c>
      <c r="Q469" s="142">
        <v>0</v>
      </c>
      <c r="R469" s="142">
        <f>Q469*H469</f>
        <v>0</v>
      </c>
      <c r="S469" s="142">
        <v>0</v>
      </c>
      <c r="T469" s="143">
        <f>S469*H469</f>
        <v>0</v>
      </c>
      <c r="AR469" s="144" t="s">
        <v>243</v>
      </c>
      <c r="AT469" s="144" t="s">
        <v>152</v>
      </c>
      <c r="AU469" s="144" t="s">
        <v>85</v>
      </c>
      <c r="AY469" s="16" t="s">
        <v>150</v>
      </c>
      <c r="BE469" s="145">
        <f>IF(N469="základní",J469,0)</f>
        <v>0</v>
      </c>
      <c r="BF469" s="145">
        <f>IF(N469="snížená",J469,0)</f>
        <v>0</v>
      </c>
      <c r="BG469" s="145">
        <f>IF(N469="zákl. přenesená",J469,0)</f>
        <v>0</v>
      </c>
      <c r="BH469" s="145">
        <f>IF(N469="sníž. přenesená",J469,0)</f>
        <v>0</v>
      </c>
      <c r="BI469" s="145">
        <f>IF(N469="nulová",J469,0)</f>
        <v>0</v>
      </c>
      <c r="BJ469" s="16" t="s">
        <v>83</v>
      </c>
      <c r="BK469" s="145">
        <f>ROUND(I469*H469,2)</f>
        <v>0</v>
      </c>
      <c r="BL469" s="16" t="s">
        <v>243</v>
      </c>
      <c r="BM469" s="144" t="s">
        <v>756</v>
      </c>
    </row>
    <row r="470" spans="2:65" s="1" customFormat="1" ht="24.2" customHeight="1">
      <c r="B470" s="31"/>
      <c r="C470" s="167" t="s">
        <v>757</v>
      </c>
      <c r="D470" s="167" t="s">
        <v>250</v>
      </c>
      <c r="E470" s="168" t="s">
        <v>758</v>
      </c>
      <c r="F470" s="169" t="s">
        <v>759</v>
      </c>
      <c r="G470" s="170" t="s">
        <v>155</v>
      </c>
      <c r="H470" s="171">
        <v>157.08</v>
      </c>
      <c r="I470" s="172"/>
      <c r="J470" s="173">
        <f>ROUND(I470*H470,2)</f>
        <v>0</v>
      </c>
      <c r="K470" s="174"/>
      <c r="L470" s="175"/>
      <c r="M470" s="176" t="s">
        <v>1</v>
      </c>
      <c r="N470" s="177" t="s">
        <v>41</v>
      </c>
      <c r="P470" s="142">
        <f>O470*H470</f>
        <v>0</v>
      </c>
      <c r="Q470" s="142">
        <v>0.0003</v>
      </c>
      <c r="R470" s="142">
        <f>Q470*H470</f>
        <v>0.047124</v>
      </c>
      <c r="S470" s="142">
        <v>0</v>
      </c>
      <c r="T470" s="143">
        <f>S470*H470</f>
        <v>0</v>
      </c>
      <c r="AR470" s="144" t="s">
        <v>341</v>
      </c>
      <c r="AT470" s="144" t="s">
        <v>250</v>
      </c>
      <c r="AU470" s="144" t="s">
        <v>85</v>
      </c>
      <c r="AY470" s="16" t="s">
        <v>150</v>
      </c>
      <c r="BE470" s="145">
        <f>IF(N470="základní",J470,0)</f>
        <v>0</v>
      </c>
      <c r="BF470" s="145">
        <f>IF(N470="snížená",J470,0)</f>
        <v>0</v>
      </c>
      <c r="BG470" s="145">
        <f>IF(N470="zákl. přenesená",J470,0)</f>
        <v>0</v>
      </c>
      <c r="BH470" s="145">
        <f>IF(N470="sníž. přenesená",J470,0)</f>
        <v>0</v>
      </c>
      <c r="BI470" s="145">
        <f>IF(N470="nulová",J470,0)</f>
        <v>0</v>
      </c>
      <c r="BJ470" s="16" t="s">
        <v>83</v>
      </c>
      <c r="BK470" s="145">
        <f>ROUND(I470*H470,2)</f>
        <v>0</v>
      </c>
      <c r="BL470" s="16" t="s">
        <v>243</v>
      </c>
      <c r="BM470" s="144" t="s">
        <v>760</v>
      </c>
    </row>
    <row r="471" spans="2:51" s="12" customFormat="1" ht="12">
      <c r="B471" s="146"/>
      <c r="D471" s="147" t="s">
        <v>158</v>
      </c>
      <c r="F471" s="149" t="s">
        <v>752</v>
      </c>
      <c r="H471" s="150">
        <v>157.08</v>
      </c>
      <c r="I471" s="151"/>
      <c r="L471" s="146"/>
      <c r="M471" s="152"/>
      <c r="T471" s="153"/>
      <c r="AT471" s="148" t="s">
        <v>158</v>
      </c>
      <c r="AU471" s="148" t="s">
        <v>85</v>
      </c>
      <c r="AV471" s="12" t="s">
        <v>85</v>
      </c>
      <c r="AW471" s="12" t="s">
        <v>4</v>
      </c>
      <c r="AX471" s="12" t="s">
        <v>83</v>
      </c>
      <c r="AY471" s="148" t="s">
        <v>150</v>
      </c>
    </row>
    <row r="472" spans="2:65" s="1" customFormat="1" ht="21.75" customHeight="1">
      <c r="B472" s="31"/>
      <c r="C472" s="132" t="s">
        <v>761</v>
      </c>
      <c r="D472" s="132" t="s">
        <v>152</v>
      </c>
      <c r="E472" s="133" t="s">
        <v>762</v>
      </c>
      <c r="F472" s="134" t="s">
        <v>763</v>
      </c>
      <c r="G472" s="135" t="s">
        <v>239</v>
      </c>
      <c r="H472" s="136">
        <v>6.3</v>
      </c>
      <c r="I472" s="137"/>
      <c r="J472" s="138">
        <f>ROUND(I472*H472,2)</f>
        <v>0</v>
      </c>
      <c r="K472" s="139"/>
      <c r="L472" s="31"/>
      <c r="M472" s="140" t="s">
        <v>1</v>
      </c>
      <c r="N472" s="141" t="s">
        <v>41</v>
      </c>
      <c r="P472" s="142">
        <f>O472*H472</f>
        <v>0</v>
      </c>
      <c r="Q472" s="142">
        <v>4E-05</v>
      </c>
      <c r="R472" s="142">
        <f>Q472*H472</f>
        <v>0.000252</v>
      </c>
      <c r="S472" s="142">
        <v>0</v>
      </c>
      <c r="T472" s="143">
        <f>S472*H472</f>
        <v>0</v>
      </c>
      <c r="AR472" s="144" t="s">
        <v>243</v>
      </c>
      <c r="AT472" s="144" t="s">
        <v>152</v>
      </c>
      <c r="AU472" s="144" t="s">
        <v>85</v>
      </c>
      <c r="AY472" s="16" t="s">
        <v>150</v>
      </c>
      <c r="BE472" s="145">
        <f>IF(N472="základní",J472,0)</f>
        <v>0</v>
      </c>
      <c r="BF472" s="145">
        <f>IF(N472="snížená",J472,0)</f>
        <v>0</v>
      </c>
      <c r="BG472" s="145">
        <f>IF(N472="zákl. přenesená",J472,0)</f>
        <v>0</v>
      </c>
      <c r="BH472" s="145">
        <f>IF(N472="sníž. přenesená",J472,0)</f>
        <v>0</v>
      </c>
      <c r="BI472" s="145">
        <f>IF(N472="nulová",J472,0)</f>
        <v>0</v>
      </c>
      <c r="BJ472" s="16" t="s">
        <v>83</v>
      </c>
      <c r="BK472" s="145">
        <f>ROUND(I472*H472,2)</f>
        <v>0</v>
      </c>
      <c r="BL472" s="16" t="s">
        <v>243</v>
      </c>
      <c r="BM472" s="144" t="s">
        <v>764</v>
      </c>
    </row>
    <row r="473" spans="2:51" s="12" customFormat="1" ht="12">
      <c r="B473" s="146"/>
      <c r="D473" s="147" t="s">
        <v>158</v>
      </c>
      <c r="E473" s="148" t="s">
        <v>1</v>
      </c>
      <c r="F473" s="149" t="s">
        <v>765</v>
      </c>
      <c r="H473" s="150">
        <v>6.3</v>
      </c>
      <c r="I473" s="151"/>
      <c r="L473" s="146"/>
      <c r="M473" s="152"/>
      <c r="T473" s="153"/>
      <c r="AT473" s="148" t="s">
        <v>158</v>
      </c>
      <c r="AU473" s="148" t="s">
        <v>85</v>
      </c>
      <c r="AV473" s="12" t="s">
        <v>85</v>
      </c>
      <c r="AW473" s="12" t="s">
        <v>32</v>
      </c>
      <c r="AX473" s="12" t="s">
        <v>83</v>
      </c>
      <c r="AY473" s="148" t="s">
        <v>150</v>
      </c>
    </row>
    <row r="474" spans="2:65" s="1" customFormat="1" ht="21.75" customHeight="1">
      <c r="B474" s="31"/>
      <c r="C474" s="167" t="s">
        <v>766</v>
      </c>
      <c r="D474" s="167" t="s">
        <v>250</v>
      </c>
      <c r="E474" s="168" t="s">
        <v>767</v>
      </c>
      <c r="F474" s="169" t="s">
        <v>768</v>
      </c>
      <c r="G474" s="170" t="s">
        <v>239</v>
      </c>
      <c r="H474" s="171">
        <v>6.3</v>
      </c>
      <c r="I474" s="172"/>
      <c r="J474" s="173">
        <f>ROUND(I474*H474,2)</f>
        <v>0</v>
      </c>
      <c r="K474" s="174"/>
      <c r="L474" s="175"/>
      <c r="M474" s="176" t="s">
        <v>1</v>
      </c>
      <c r="N474" s="177" t="s">
        <v>41</v>
      </c>
      <c r="P474" s="142">
        <f>O474*H474</f>
        <v>0</v>
      </c>
      <c r="Q474" s="142">
        <v>0.00012</v>
      </c>
      <c r="R474" s="142">
        <f>Q474*H474</f>
        <v>0.0007559999999999999</v>
      </c>
      <c r="S474" s="142">
        <v>0</v>
      </c>
      <c r="T474" s="143">
        <f>S474*H474</f>
        <v>0</v>
      </c>
      <c r="AR474" s="144" t="s">
        <v>341</v>
      </c>
      <c r="AT474" s="144" t="s">
        <v>250</v>
      </c>
      <c r="AU474" s="144" t="s">
        <v>85</v>
      </c>
      <c r="AY474" s="16" t="s">
        <v>150</v>
      </c>
      <c r="BE474" s="145">
        <f>IF(N474="základní",J474,0)</f>
        <v>0</v>
      </c>
      <c r="BF474" s="145">
        <f>IF(N474="snížená",J474,0)</f>
        <v>0</v>
      </c>
      <c r="BG474" s="145">
        <f>IF(N474="zákl. přenesená",J474,0)</f>
        <v>0</v>
      </c>
      <c r="BH474" s="145">
        <f>IF(N474="sníž. přenesená",J474,0)</f>
        <v>0</v>
      </c>
      <c r="BI474" s="145">
        <f>IF(N474="nulová",J474,0)</f>
        <v>0</v>
      </c>
      <c r="BJ474" s="16" t="s">
        <v>83</v>
      </c>
      <c r="BK474" s="145">
        <f>ROUND(I474*H474,2)</f>
        <v>0</v>
      </c>
      <c r="BL474" s="16" t="s">
        <v>243</v>
      </c>
      <c r="BM474" s="144" t="s">
        <v>769</v>
      </c>
    </row>
    <row r="475" spans="2:65" s="1" customFormat="1" ht="24.2" customHeight="1">
      <c r="B475" s="31"/>
      <c r="C475" s="132" t="s">
        <v>770</v>
      </c>
      <c r="D475" s="132" t="s">
        <v>152</v>
      </c>
      <c r="E475" s="133" t="s">
        <v>771</v>
      </c>
      <c r="F475" s="134" t="s">
        <v>772</v>
      </c>
      <c r="G475" s="135" t="s">
        <v>155</v>
      </c>
      <c r="H475" s="136">
        <v>100.279</v>
      </c>
      <c r="I475" s="137"/>
      <c r="J475" s="138">
        <f>ROUND(I475*H475,2)</f>
        <v>0</v>
      </c>
      <c r="K475" s="139"/>
      <c r="L475" s="31"/>
      <c r="M475" s="140" t="s">
        <v>1</v>
      </c>
      <c r="N475" s="141" t="s">
        <v>41</v>
      </c>
      <c r="P475" s="142">
        <f>O475*H475</f>
        <v>0</v>
      </c>
      <c r="Q475" s="142">
        <v>0</v>
      </c>
      <c r="R475" s="142">
        <f>Q475*H475</f>
        <v>0</v>
      </c>
      <c r="S475" s="142">
        <v>0</v>
      </c>
      <c r="T475" s="143">
        <f>S475*H475</f>
        <v>0</v>
      </c>
      <c r="AR475" s="144" t="s">
        <v>243</v>
      </c>
      <c r="AT475" s="144" t="s">
        <v>152</v>
      </c>
      <c r="AU475" s="144" t="s">
        <v>85</v>
      </c>
      <c r="AY475" s="16" t="s">
        <v>150</v>
      </c>
      <c r="BE475" s="145">
        <f>IF(N475="základní",J475,0)</f>
        <v>0</v>
      </c>
      <c r="BF475" s="145">
        <f>IF(N475="snížená",J475,0)</f>
        <v>0</v>
      </c>
      <c r="BG475" s="145">
        <f>IF(N475="zákl. přenesená",J475,0)</f>
        <v>0</v>
      </c>
      <c r="BH475" s="145">
        <f>IF(N475="sníž. přenesená",J475,0)</f>
        <v>0</v>
      </c>
      <c r="BI475" s="145">
        <f>IF(N475="nulová",J475,0)</f>
        <v>0</v>
      </c>
      <c r="BJ475" s="16" t="s">
        <v>83</v>
      </c>
      <c r="BK475" s="145">
        <f>ROUND(I475*H475,2)</f>
        <v>0</v>
      </c>
      <c r="BL475" s="16" t="s">
        <v>243</v>
      </c>
      <c r="BM475" s="144" t="s">
        <v>773</v>
      </c>
    </row>
    <row r="476" spans="2:51" s="12" customFormat="1" ht="12">
      <c r="B476" s="146"/>
      <c r="D476" s="147" t="s">
        <v>158</v>
      </c>
      <c r="E476" s="148" t="s">
        <v>1</v>
      </c>
      <c r="F476" s="149" t="s">
        <v>774</v>
      </c>
      <c r="H476" s="150">
        <v>41.514</v>
      </c>
      <c r="I476" s="151"/>
      <c r="L476" s="146"/>
      <c r="M476" s="152"/>
      <c r="T476" s="153"/>
      <c r="AT476" s="148" t="s">
        <v>158</v>
      </c>
      <c r="AU476" s="148" t="s">
        <v>85</v>
      </c>
      <c r="AV476" s="12" t="s">
        <v>85</v>
      </c>
      <c r="AW476" s="12" t="s">
        <v>32</v>
      </c>
      <c r="AX476" s="12" t="s">
        <v>76</v>
      </c>
      <c r="AY476" s="148" t="s">
        <v>150</v>
      </c>
    </row>
    <row r="477" spans="2:51" s="12" customFormat="1" ht="12">
      <c r="B477" s="146"/>
      <c r="D477" s="147" t="s">
        <v>158</v>
      </c>
      <c r="E477" s="148" t="s">
        <v>1</v>
      </c>
      <c r="F477" s="149" t="s">
        <v>729</v>
      </c>
      <c r="H477" s="150">
        <v>20.74</v>
      </c>
      <c r="I477" s="151"/>
      <c r="L477" s="146"/>
      <c r="M477" s="152"/>
      <c r="T477" s="153"/>
      <c r="AT477" s="148" t="s">
        <v>158</v>
      </c>
      <c r="AU477" s="148" t="s">
        <v>85</v>
      </c>
      <c r="AV477" s="12" t="s">
        <v>85</v>
      </c>
      <c r="AW477" s="12" t="s">
        <v>32</v>
      </c>
      <c r="AX477" s="12" t="s">
        <v>76</v>
      </c>
      <c r="AY477" s="148" t="s">
        <v>150</v>
      </c>
    </row>
    <row r="478" spans="2:51" s="12" customFormat="1" ht="12">
      <c r="B478" s="146"/>
      <c r="D478" s="147" t="s">
        <v>158</v>
      </c>
      <c r="E478" s="148" t="s">
        <v>1</v>
      </c>
      <c r="F478" s="149" t="s">
        <v>730</v>
      </c>
      <c r="H478" s="150">
        <v>6</v>
      </c>
      <c r="I478" s="151"/>
      <c r="L478" s="146"/>
      <c r="M478" s="152"/>
      <c r="T478" s="153"/>
      <c r="AT478" s="148" t="s">
        <v>158</v>
      </c>
      <c r="AU478" s="148" t="s">
        <v>85</v>
      </c>
      <c r="AV478" s="12" t="s">
        <v>85</v>
      </c>
      <c r="AW478" s="12" t="s">
        <v>32</v>
      </c>
      <c r="AX478" s="12" t="s">
        <v>76</v>
      </c>
      <c r="AY478" s="148" t="s">
        <v>150</v>
      </c>
    </row>
    <row r="479" spans="2:51" s="12" customFormat="1" ht="12">
      <c r="B479" s="146"/>
      <c r="D479" s="147" t="s">
        <v>158</v>
      </c>
      <c r="E479" s="148" t="s">
        <v>1</v>
      </c>
      <c r="F479" s="149" t="s">
        <v>731</v>
      </c>
      <c r="H479" s="150">
        <v>32.025</v>
      </c>
      <c r="I479" s="151"/>
      <c r="L479" s="146"/>
      <c r="M479" s="152"/>
      <c r="T479" s="153"/>
      <c r="AT479" s="148" t="s">
        <v>158</v>
      </c>
      <c r="AU479" s="148" t="s">
        <v>85</v>
      </c>
      <c r="AV479" s="12" t="s">
        <v>85</v>
      </c>
      <c r="AW479" s="12" t="s">
        <v>32</v>
      </c>
      <c r="AX479" s="12" t="s">
        <v>76</v>
      </c>
      <c r="AY479" s="148" t="s">
        <v>150</v>
      </c>
    </row>
    <row r="480" spans="2:51" s="13" customFormat="1" ht="12">
      <c r="B480" s="154"/>
      <c r="D480" s="147" t="s">
        <v>158</v>
      </c>
      <c r="E480" s="155" t="s">
        <v>1</v>
      </c>
      <c r="F480" s="156" t="s">
        <v>162</v>
      </c>
      <c r="H480" s="157">
        <v>100.279</v>
      </c>
      <c r="I480" s="158"/>
      <c r="L480" s="154"/>
      <c r="M480" s="159"/>
      <c r="T480" s="160"/>
      <c r="AT480" s="155" t="s">
        <v>158</v>
      </c>
      <c r="AU480" s="155" t="s">
        <v>85</v>
      </c>
      <c r="AV480" s="13" t="s">
        <v>156</v>
      </c>
      <c r="AW480" s="13" t="s">
        <v>32</v>
      </c>
      <c r="AX480" s="13" t="s">
        <v>83</v>
      </c>
      <c r="AY480" s="155" t="s">
        <v>150</v>
      </c>
    </row>
    <row r="481" spans="2:65" s="1" customFormat="1" ht="24.2" customHeight="1">
      <c r="B481" s="31"/>
      <c r="C481" s="167" t="s">
        <v>775</v>
      </c>
      <c r="D481" s="167" t="s">
        <v>250</v>
      </c>
      <c r="E481" s="168" t="s">
        <v>758</v>
      </c>
      <c r="F481" s="169" t="s">
        <v>759</v>
      </c>
      <c r="G481" s="170" t="s">
        <v>155</v>
      </c>
      <c r="H481" s="171">
        <v>105.293</v>
      </c>
      <c r="I481" s="172"/>
      <c r="J481" s="173">
        <f>ROUND(I481*H481,2)</f>
        <v>0</v>
      </c>
      <c r="K481" s="174"/>
      <c r="L481" s="175"/>
      <c r="M481" s="176" t="s">
        <v>1</v>
      </c>
      <c r="N481" s="177" t="s">
        <v>41</v>
      </c>
      <c r="P481" s="142">
        <f>O481*H481</f>
        <v>0</v>
      </c>
      <c r="Q481" s="142">
        <v>0.0003</v>
      </c>
      <c r="R481" s="142">
        <f>Q481*H481</f>
        <v>0.0315879</v>
      </c>
      <c r="S481" s="142">
        <v>0</v>
      </c>
      <c r="T481" s="143">
        <f>S481*H481</f>
        <v>0</v>
      </c>
      <c r="AR481" s="144" t="s">
        <v>341</v>
      </c>
      <c r="AT481" s="144" t="s">
        <v>250</v>
      </c>
      <c r="AU481" s="144" t="s">
        <v>85</v>
      </c>
      <c r="AY481" s="16" t="s">
        <v>150</v>
      </c>
      <c r="BE481" s="145">
        <f>IF(N481="základní",J481,0)</f>
        <v>0</v>
      </c>
      <c r="BF481" s="145">
        <f>IF(N481="snížená",J481,0)</f>
        <v>0</v>
      </c>
      <c r="BG481" s="145">
        <f>IF(N481="zákl. přenesená",J481,0)</f>
        <v>0</v>
      </c>
      <c r="BH481" s="145">
        <f>IF(N481="sníž. přenesená",J481,0)</f>
        <v>0</v>
      </c>
      <c r="BI481" s="145">
        <f>IF(N481="nulová",J481,0)</f>
        <v>0</v>
      </c>
      <c r="BJ481" s="16" t="s">
        <v>83</v>
      </c>
      <c r="BK481" s="145">
        <f>ROUND(I481*H481,2)</f>
        <v>0</v>
      </c>
      <c r="BL481" s="16" t="s">
        <v>243</v>
      </c>
      <c r="BM481" s="144" t="s">
        <v>776</v>
      </c>
    </row>
    <row r="482" spans="2:51" s="12" customFormat="1" ht="12">
      <c r="B482" s="146"/>
      <c r="D482" s="147" t="s">
        <v>158</v>
      </c>
      <c r="F482" s="149" t="s">
        <v>777</v>
      </c>
      <c r="H482" s="150">
        <v>105.293</v>
      </c>
      <c r="I482" s="151"/>
      <c r="L482" s="146"/>
      <c r="M482" s="152"/>
      <c r="T482" s="153"/>
      <c r="AT482" s="148" t="s">
        <v>158</v>
      </c>
      <c r="AU482" s="148" t="s">
        <v>85</v>
      </c>
      <c r="AV482" s="12" t="s">
        <v>85</v>
      </c>
      <c r="AW482" s="12" t="s">
        <v>4</v>
      </c>
      <c r="AX482" s="12" t="s">
        <v>83</v>
      </c>
      <c r="AY482" s="148" t="s">
        <v>150</v>
      </c>
    </row>
    <row r="483" spans="2:65" s="1" customFormat="1" ht="37.7" customHeight="1">
      <c r="B483" s="31"/>
      <c r="C483" s="132" t="s">
        <v>778</v>
      </c>
      <c r="D483" s="132" t="s">
        <v>152</v>
      </c>
      <c r="E483" s="133" t="s">
        <v>779</v>
      </c>
      <c r="F483" s="134" t="s">
        <v>780</v>
      </c>
      <c r="G483" s="135" t="s">
        <v>239</v>
      </c>
      <c r="H483" s="136">
        <v>19.32</v>
      </c>
      <c r="I483" s="137"/>
      <c r="J483" s="138">
        <f>ROUND(I483*H483,2)</f>
        <v>0</v>
      </c>
      <c r="K483" s="139"/>
      <c r="L483" s="31"/>
      <c r="M483" s="140" t="s">
        <v>1</v>
      </c>
      <c r="N483" s="141" t="s">
        <v>41</v>
      </c>
      <c r="P483" s="142">
        <f>O483*H483</f>
        <v>0</v>
      </c>
      <c r="Q483" s="142">
        <v>0.0004</v>
      </c>
      <c r="R483" s="142">
        <f>Q483*H483</f>
        <v>0.0077280000000000005</v>
      </c>
      <c r="S483" s="142">
        <v>0</v>
      </c>
      <c r="T483" s="143">
        <f>S483*H483</f>
        <v>0</v>
      </c>
      <c r="AR483" s="144" t="s">
        <v>243</v>
      </c>
      <c r="AT483" s="144" t="s">
        <v>152</v>
      </c>
      <c r="AU483" s="144" t="s">
        <v>85</v>
      </c>
      <c r="AY483" s="16" t="s">
        <v>150</v>
      </c>
      <c r="BE483" s="145">
        <f>IF(N483="základní",J483,0)</f>
        <v>0</v>
      </c>
      <c r="BF483" s="145">
        <f>IF(N483="snížená",J483,0)</f>
        <v>0</v>
      </c>
      <c r="BG483" s="145">
        <f>IF(N483="zákl. přenesená",J483,0)</f>
        <v>0</v>
      </c>
      <c r="BH483" s="145">
        <f>IF(N483="sníž. přenesená",J483,0)</f>
        <v>0</v>
      </c>
      <c r="BI483" s="145">
        <f>IF(N483="nulová",J483,0)</f>
        <v>0</v>
      </c>
      <c r="BJ483" s="16" t="s">
        <v>83</v>
      </c>
      <c r="BK483" s="145">
        <f>ROUND(I483*H483,2)</f>
        <v>0</v>
      </c>
      <c r="BL483" s="16" t="s">
        <v>243</v>
      </c>
      <c r="BM483" s="144" t="s">
        <v>781</v>
      </c>
    </row>
    <row r="484" spans="2:51" s="12" customFormat="1" ht="12">
      <c r="B484" s="146"/>
      <c r="D484" s="147" t="s">
        <v>158</v>
      </c>
      <c r="E484" s="148" t="s">
        <v>1</v>
      </c>
      <c r="F484" s="149" t="s">
        <v>782</v>
      </c>
      <c r="H484" s="150">
        <v>19.32</v>
      </c>
      <c r="I484" s="151"/>
      <c r="L484" s="146"/>
      <c r="M484" s="152"/>
      <c r="T484" s="153"/>
      <c r="AT484" s="148" t="s">
        <v>158</v>
      </c>
      <c r="AU484" s="148" t="s">
        <v>85</v>
      </c>
      <c r="AV484" s="12" t="s">
        <v>85</v>
      </c>
      <c r="AW484" s="12" t="s">
        <v>32</v>
      </c>
      <c r="AX484" s="12" t="s">
        <v>83</v>
      </c>
      <c r="AY484" s="148" t="s">
        <v>150</v>
      </c>
    </row>
    <row r="485" spans="2:65" s="1" customFormat="1" ht="24.2" customHeight="1">
      <c r="B485" s="31"/>
      <c r="C485" s="167" t="s">
        <v>783</v>
      </c>
      <c r="D485" s="167" t="s">
        <v>250</v>
      </c>
      <c r="E485" s="168" t="s">
        <v>720</v>
      </c>
      <c r="F485" s="169" t="s">
        <v>721</v>
      </c>
      <c r="G485" s="170" t="s">
        <v>155</v>
      </c>
      <c r="H485" s="171">
        <v>21.252</v>
      </c>
      <c r="I485" s="172"/>
      <c r="J485" s="173">
        <f>ROUND(I485*H485,2)</f>
        <v>0</v>
      </c>
      <c r="K485" s="174"/>
      <c r="L485" s="175"/>
      <c r="M485" s="176" t="s">
        <v>1</v>
      </c>
      <c r="N485" s="177" t="s">
        <v>41</v>
      </c>
      <c r="P485" s="142">
        <f>O485*H485</f>
        <v>0</v>
      </c>
      <c r="Q485" s="142">
        <v>0.0027</v>
      </c>
      <c r="R485" s="142">
        <f>Q485*H485</f>
        <v>0.0573804</v>
      </c>
      <c r="S485" s="142">
        <v>0</v>
      </c>
      <c r="T485" s="143">
        <f>S485*H485</f>
        <v>0</v>
      </c>
      <c r="AR485" s="144" t="s">
        <v>341</v>
      </c>
      <c r="AT485" s="144" t="s">
        <v>250</v>
      </c>
      <c r="AU485" s="144" t="s">
        <v>85</v>
      </c>
      <c r="AY485" s="16" t="s">
        <v>150</v>
      </c>
      <c r="BE485" s="145">
        <f>IF(N485="základní",J485,0)</f>
        <v>0</v>
      </c>
      <c r="BF485" s="145">
        <f>IF(N485="snížená",J485,0)</f>
        <v>0</v>
      </c>
      <c r="BG485" s="145">
        <f>IF(N485="zákl. přenesená",J485,0)</f>
        <v>0</v>
      </c>
      <c r="BH485" s="145">
        <f>IF(N485="sníž. přenesená",J485,0)</f>
        <v>0</v>
      </c>
      <c r="BI485" s="145">
        <f>IF(N485="nulová",J485,0)</f>
        <v>0</v>
      </c>
      <c r="BJ485" s="16" t="s">
        <v>83</v>
      </c>
      <c r="BK485" s="145">
        <f>ROUND(I485*H485,2)</f>
        <v>0</v>
      </c>
      <c r="BL485" s="16" t="s">
        <v>243</v>
      </c>
      <c r="BM485" s="144" t="s">
        <v>784</v>
      </c>
    </row>
    <row r="486" spans="2:51" s="12" customFormat="1" ht="12">
      <c r="B486" s="146"/>
      <c r="D486" s="147" t="s">
        <v>158</v>
      </c>
      <c r="F486" s="149" t="s">
        <v>785</v>
      </c>
      <c r="H486" s="150">
        <v>21.252</v>
      </c>
      <c r="I486" s="151"/>
      <c r="L486" s="146"/>
      <c r="M486" s="152"/>
      <c r="T486" s="153"/>
      <c r="AT486" s="148" t="s">
        <v>158</v>
      </c>
      <c r="AU486" s="148" t="s">
        <v>85</v>
      </c>
      <c r="AV486" s="12" t="s">
        <v>85</v>
      </c>
      <c r="AW486" s="12" t="s">
        <v>4</v>
      </c>
      <c r="AX486" s="12" t="s">
        <v>83</v>
      </c>
      <c r="AY486" s="148" t="s">
        <v>150</v>
      </c>
    </row>
    <row r="487" spans="2:65" s="1" customFormat="1" ht="24.2" customHeight="1">
      <c r="B487" s="31"/>
      <c r="C487" s="132" t="s">
        <v>786</v>
      </c>
      <c r="D487" s="132" t="s">
        <v>152</v>
      </c>
      <c r="E487" s="133" t="s">
        <v>787</v>
      </c>
      <c r="F487" s="134" t="s">
        <v>788</v>
      </c>
      <c r="G487" s="135" t="s">
        <v>426</v>
      </c>
      <c r="H487" s="136">
        <v>26</v>
      </c>
      <c r="I487" s="137"/>
      <c r="J487" s="138">
        <f>ROUND(I487*H487,2)</f>
        <v>0</v>
      </c>
      <c r="K487" s="139"/>
      <c r="L487" s="31"/>
      <c r="M487" s="140" t="s">
        <v>1</v>
      </c>
      <c r="N487" s="141" t="s">
        <v>41</v>
      </c>
      <c r="P487" s="142">
        <f>O487*H487</f>
        <v>0</v>
      </c>
      <c r="Q487" s="142">
        <v>0.0003</v>
      </c>
      <c r="R487" s="142">
        <f>Q487*H487</f>
        <v>0.0078</v>
      </c>
      <c r="S487" s="142">
        <v>0</v>
      </c>
      <c r="T487" s="143">
        <f>S487*H487</f>
        <v>0</v>
      </c>
      <c r="AR487" s="144" t="s">
        <v>243</v>
      </c>
      <c r="AT487" s="144" t="s">
        <v>152</v>
      </c>
      <c r="AU487" s="144" t="s">
        <v>85</v>
      </c>
      <c r="AY487" s="16" t="s">
        <v>150</v>
      </c>
      <c r="BE487" s="145">
        <f>IF(N487="základní",J487,0)</f>
        <v>0</v>
      </c>
      <c r="BF487" s="145">
        <f>IF(N487="snížená",J487,0)</f>
        <v>0</v>
      </c>
      <c r="BG487" s="145">
        <f>IF(N487="zákl. přenesená",J487,0)</f>
        <v>0</v>
      </c>
      <c r="BH487" s="145">
        <f>IF(N487="sníž. přenesená",J487,0)</f>
        <v>0</v>
      </c>
      <c r="BI487" s="145">
        <f>IF(N487="nulová",J487,0)</f>
        <v>0</v>
      </c>
      <c r="BJ487" s="16" t="s">
        <v>83</v>
      </c>
      <c r="BK487" s="145">
        <f>ROUND(I487*H487,2)</f>
        <v>0</v>
      </c>
      <c r="BL487" s="16" t="s">
        <v>243</v>
      </c>
      <c r="BM487" s="144" t="s">
        <v>789</v>
      </c>
    </row>
    <row r="488" spans="2:51" s="12" customFormat="1" ht="12">
      <c r="B488" s="146"/>
      <c r="D488" s="147" t="s">
        <v>158</v>
      </c>
      <c r="E488" s="148" t="s">
        <v>1</v>
      </c>
      <c r="F488" s="149" t="s">
        <v>790</v>
      </c>
      <c r="H488" s="150">
        <v>22</v>
      </c>
      <c r="I488" s="151"/>
      <c r="L488" s="146"/>
      <c r="M488" s="152"/>
      <c r="T488" s="153"/>
      <c r="AT488" s="148" t="s">
        <v>158</v>
      </c>
      <c r="AU488" s="148" t="s">
        <v>85</v>
      </c>
      <c r="AV488" s="12" t="s">
        <v>85</v>
      </c>
      <c r="AW488" s="12" t="s">
        <v>32</v>
      </c>
      <c r="AX488" s="12" t="s">
        <v>76</v>
      </c>
      <c r="AY488" s="148" t="s">
        <v>150</v>
      </c>
    </row>
    <row r="489" spans="2:51" s="12" customFormat="1" ht="12">
      <c r="B489" s="146"/>
      <c r="D489" s="147" t="s">
        <v>158</v>
      </c>
      <c r="E489" s="148" t="s">
        <v>1</v>
      </c>
      <c r="F489" s="149" t="s">
        <v>791</v>
      </c>
      <c r="H489" s="150">
        <v>4</v>
      </c>
      <c r="I489" s="151"/>
      <c r="L489" s="146"/>
      <c r="M489" s="152"/>
      <c r="T489" s="153"/>
      <c r="AT489" s="148" t="s">
        <v>158</v>
      </c>
      <c r="AU489" s="148" t="s">
        <v>85</v>
      </c>
      <c r="AV489" s="12" t="s">
        <v>85</v>
      </c>
      <c r="AW489" s="12" t="s">
        <v>32</v>
      </c>
      <c r="AX489" s="12" t="s">
        <v>76</v>
      </c>
      <c r="AY489" s="148" t="s">
        <v>150</v>
      </c>
    </row>
    <row r="490" spans="2:51" s="13" customFormat="1" ht="12">
      <c r="B490" s="154"/>
      <c r="D490" s="147" t="s">
        <v>158</v>
      </c>
      <c r="E490" s="155" t="s">
        <v>1</v>
      </c>
      <c r="F490" s="156" t="s">
        <v>162</v>
      </c>
      <c r="H490" s="157">
        <v>26</v>
      </c>
      <c r="I490" s="158"/>
      <c r="L490" s="154"/>
      <c r="M490" s="159"/>
      <c r="T490" s="160"/>
      <c r="AT490" s="155" t="s">
        <v>158</v>
      </c>
      <c r="AU490" s="155" t="s">
        <v>85</v>
      </c>
      <c r="AV490" s="13" t="s">
        <v>156</v>
      </c>
      <c r="AW490" s="13" t="s">
        <v>32</v>
      </c>
      <c r="AX490" s="13" t="s">
        <v>83</v>
      </c>
      <c r="AY490" s="155" t="s">
        <v>150</v>
      </c>
    </row>
    <row r="491" spans="2:65" s="1" customFormat="1" ht="44.25" customHeight="1">
      <c r="B491" s="31"/>
      <c r="C491" s="167" t="s">
        <v>792</v>
      </c>
      <c r="D491" s="167" t="s">
        <v>250</v>
      </c>
      <c r="E491" s="168" t="s">
        <v>710</v>
      </c>
      <c r="F491" s="169" t="s">
        <v>711</v>
      </c>
      <c r="G491" s="170" t="s">
        <v>155</v>
      </c>
      <c r="H491" s="171">
        <v>2.442</v>
      </c>
      <c r="I491" s="172"/>
      <c r="J491" s="173">
        <f>ROUND(I491*H491,2)</f>
        <v>0</v>
      </c>
      <c r="K491" s="174"/>
      <c r="L491" s="175"/>
      <c r="M491" s="176" t="s">
        <v>1</v>
      </c>
      <c r="N491" s="177" t="s">
        <v>41</v>
      </c>
      <c r="P491" s="142">
        <f>O491*H491</f>
        <v>0</v>
      </c>
      <c r="Q491" s="142">
        <v>0.0054</v>
      </c>
      <c r="R491" s="142">
        <f>Q491*H491</f>
        <v>0.013186800000000002</v>
      </c>
      <c r="S491" s="142">
        <v>0</v>
      </c>
      <c r="T491" s="143">
        <f>S491*H491</f>
        <v>0</v>
      </c>
      <c r="AR491" s="144" t="s">
        <v>341</v>
      </c>
      <c r="AT491" s="144" t="s">
        <v>250</v>
      </c>
      <c r="AU491" s="144" t="s">
        <v>85</v>
      </c>
      <c r="AY491" s="16" t="s">
        <v>150</v>
      </c>
      <c r="BE491" s="145">
        <f>IF(N491="základní",J491,0)</f>
        <v>0</v>
      </c>
      <c r="BF491" s="145">
        <f>IF(N491="snížená",J491,0)</f>
        <v>0</v>
      </c>
      <c r="BG491" s="145">
        <f>IF(N491="zákl. přenesená",J491,0)</f>
        <v>0</v>
      </c>
      <c r="BH491" s="145">
        <f>IF(N491="sníž. přenesená",J491,0)</f>
        <v>0</v>
      </c>
      <c r="BI491" s="145">
        <f>IF(N491="nulová",J491,0)</f>
        <v>0</v>
      </c>
      <c r="BJ491" s="16" t="s">
        <v>83</v>
      </c>
      <c r="BK491" s="145">
        <f>ROUND(I491*H491,2)</f>
        <v>0</v>
      </c>
      <c r="BL491" s="16" t="s">
        <v>243</v>
      </c>
      <c r="BM491" s="144" t="s">
        <v>793</v>
      </c>
    </row>
    <row r="492" spans="2:51" s="12" customFormat="1" ht="12">
      <c r="B492" s="146"/>
      <c r="D492" s="147" t="s">
        <v>158</v>
      </c>
      <c r="E492" s="148" t="s">
        <v>1</v>
      </c>
      <c r="F492" s="149" t="s">
        <v>794</v>
      </c>
      <c r="H492" s="150">
        <v>2</v>
      </c>
      <c r="I492" s="151"/>
      <c r="L492" s="146"/>
      <c r="M492" s="152"/>
      <c r="T492" s="153"/>
      <c r="AT492" s="148" t="s">
        <v>158</v>
      </c>
      <c r="AU492" s="148" t="s">
        <v>85</v>
      </c>
      <c r="AV492" s="12" t="s">
        <v>85</v>
      </c>
      <c r="AW492" s="12" t="s">
        <v>32</v>
      </c>
      <c r="AX492" s="12" t="s">
        <v>83</v>
      </c>
      <c r="AY492" s="148" t="s">
        <v>150</v>
      </c>
    </row>
    <row r="493" spans="2:51" s="12" customFormat="1" ht="12">
      <c r="B493" s="146"/>
      <c r="D493" s="147" t="s">
        <v>158</v>
      </c>
      <c r="F493" s="149" t="s">
        <v>795</v>
      </c>
      <c r="H493" s="150">
        <v>2.442</v>
      </c>
      <c r="I493" s="151"/>
      <c r="L493" s="146"/>
      <c r="M493" s="152"/>
      <c r="T493" s="153"/>
      <c r="AT493" s="148" t="s">
        <v>158</v>
      </c>
      <c r="AU493" s="148" t="s">
        <v>85</v>
      </c>
      <c r="AV493" s="12" t="s">
        <v>85</v>
      </c>
      <c r="AW493" s="12" t="s">
        <v>4</v>
      </c>
      <c r="AX493" s="12" t="s">
        <v>83</v>
      </c>
      <c r="AY493" s="148" t="s">
        <v>150</v>
      </c>
    </row>
    <row r="494" spans="2:65" s="1" customFormat="1" ht="24.2" customHeight="1">
      <c r="B494" s="31"/>
      <c r="C494" s="167" t="s">
        <v>796</v>
      </c>
      <c r="D494" s="167" t="s">
        <v>250</v>
      </c>
      <c r="E494" s="168" t="s">
        <v>720</v>
      </c>
      <c r="F494" s="169" t="s">
        <v>721</v>
      </c>
      <c r="G494" s="170" t="s">
        <v>155</v>
      </c>
      <c r="H494" s="171">
        <v>11.22</v>
      </c>
      <c r="I494" s="172"/>
      <c r="J494" s="173">
        <f>ROUND(I494*H494,2)</f>
        <v>0</v>
      </c>
      <c r="K494" s="174"/>
      <c r="L494" s="175"/>
      <c r="M494" s="176" t="s">
        <v>1</v>
      </c>
      <c r="N494" s="177" t="s">
        <v>41</v>
      </c>
      <c r="P494" s="142">
        <f>O494*H494</f>
        <v>0</v>
      </c>
      <c r="Q494" s="142">
        <v>0.0027</v>
      </c>
      <c r="R494" s="142">
        <f>Q494*H494</f>
        <v>0.030294000000000005</v>
      </c>
      <c r="S494" s="142">
        <v>0</v>
      </c>
      <c r="T494" s="143">
        <f>S494*H494</f>
        <v>0</v>
      </c>
      <c r="AR494" s="144" t="s">
        <v>341</v>
      </c>
      <c r="AT494" s="144" t="s">
        <v>250</v>
      </c>
      <c r="AU494" s="144" t="s">
        <v>85</v>
      </c>
      <c r="AY494" s="16" t="s">
        <v>150</v>
      </c>
      <c r="BE494" s="145">
        <f>IF(N494="základní",J494,0)</f>
        <v>0</v>
      </c>
      <c r="BF494" s="145">
        <f>IF(N494="snížená",J494,0)</f>
        <v>0</v>
      </c>
      <c r="BG494" s="145">
        <f>IF(N494="zákl. přenesená",J494,0)</f>
        <v>0</v>
      </c>
      <c r="BH494" s="145">
        <f>IF(N494="sníž. přenesená",J494,0)</f>
        <v>0</v>
      </c>
      <c r="BI494" s="145">
        <f>IF(N494="nulová",J494,0)</f>
        <v>0</v>
      </c>
      <c r="BJ494" s="16" t="s">
        <v>83</v>
      </c>
      <c r="BK494" s="145">
        <f>ROUND(I494*H494,2)</f>
        <v>0</v>
      </c>
      <c r="BL494" s="16" t="s">
        <v>243</v>
      </c>
      <c r="BM494" s="144" t="s">
        <v>797</v>
      </c>
    </row>
    <row r="495" spans="2:51" s="12" customFormat="1" ht="12">
      <c r="B495" s="146"/>
      <c r="D495" s="147" t="s">
        <v>158</v>
      </c>
      <c r="E495" s="148" t="s">
        <v>1</v>
      </c>
      <c r="F495" s="149" t="s">
        <v>798</v>
      </c>
      <c r="H495" s="150">
        <v>11</v>
      </c>
      <c r="I495" s="151"/>
      <c r="L495" s="146"/>
      <c r="M495" s="152"/>
      <c r="T495" s="153"/>
      <c r="AT495" s="148" t="s">
        <v>158</v>
      </c>
      <c r="AU495" s="148" t="s">
        <v>85</v>
      </c>
      <c r="AV495" s="12" t="s">
        <v>85</v>
      </c>
      <c r="AW495" s="12" t="s">
        <v>32</v>
      </c>
      <c r="AX495" s="12" t="s">
        <v>83</v>
      </c>
      <c r="AY495" s="148" t="s">
        <v>150</v>
      </c>
    </row>
    <row r="496" spans="2:51" s="12" customFormat="1" ht="12">
      <c r="B496" s="146"/>
      <c r="D496" s="147" t="s">
        <v>158</v>
      </c>
      <c r="F496" s="149" t="s">
        <v>799</v>
      </c>
      <c r="H496" s="150">
        <v>11.22</v>
      </c>
      <c r="I496" s="151"/>
      <c r="L496" s="146"/>
      <c r="M496" s="152"/>
      <c r="T496" s="153"/>
      <c r="AT496" s="148" t="s">
        <v>158</v>
      </c>
      <c r="AU496" s="148" t="s">
        <v>85</v>
      </c>
      <c r="AV496" s="12" t="s">
        <v>85</v>
      </c>
      <c r="AW496" s="12" t="s">
        <v>4</v>
      </c>
      <c r="AX496" s="12" t="s">
        <v>83</v>
      </c>
      <c r="AY496" s="148" t="s">
        <v>150</v>
      </c>
    </row>
    <row r="497" spans="2:65" s="1" customFormat="1" ht="24.2" customHeight="1">
      <c r="B497" s="31"/>
      <c r="C497" s="132" t="s">
        <v>800</v>
      </c>
      <c r="D497" s="132" t="s">
        <v>152</v>
      </c>
      <c r="E497" s="133" t="s">
        <v>801</v>
      </c>
      <c r="F497" s="134" t="s">
        <v>802</v>
      </c>
      <c r="G497" s="135" t="s">
        <v>803</v>
      </c>
      <c r="H497" s="178"/>
      <c r="I497" s="137"/>
      <c r="J497" s="138">
        <f>ROUND(I497*H497,2)</f>
        <v>0</v>
      </c>
      <c r="K497" s="139"/>
      <c r="L497" s="31"/>
      <c r="M497" s="140" t="s">
        <v>1</v>
      </c>
      <c r="N497" s="141" t="s">
        <v>41</v>
      </c>
      <c r="P497" s="142">
        <f>O497*H497</f>
        <v>0</v>
      </c>
      <c r="Q497" s="142">
        <v>0</v>
      </c>
      <c r="R497" s="142">
        <f>Q497*H497</f>
        <v>0</v>
      </c>
      <c r="S497" s="142">
        <v>0</v>
      </c>
      <c r="T497" s="143">
        <f>S497*H497</f>
        <v>0</v>
      </c>
      <c r="AR497" s="144" t="s">
        <v>243</v>
      </c>
      <c r="AT497" s="144" t="s">
        <v>152</v>
      </c>
      <c r="AU497" s="144" t="s">
        <v>85</v>
      </c>
      <c r="AY497" s="16" t="s">
        <v>150</v>
      </c>
      <c r="BE497" s="145">
        <f>IF(N497="základní",J497,0)</f>
        <v>0</v>
      </c>
      <c r="BF497" s="145">
        <f>IF(N497="snížená",J497,0)</f>
        <v>0</v>
      </c>
      <c r="BG497" s="145">
        <f>IF(N497="zákl. přenesená",J497,0)</f>
        <v>0</v>
      </c>
      <c r="BH497" s="145">
        <f>IF(N497="sníž. přenesená",J497,0)</f>
        <v>0</v>
      </c>
      <c r="BI497" s="145">
        <f>IF(N497="nulová",J497,0)</f>
        <v>0</v>
      </c>
      <c r="BJ497" s="16" t="s">
        <v>83</v>
      </c>
      <c r="BK497" s="145">
        <f>ROUND(I497*H497,2)</f>
        <v>0</v>
      </c>
      <c r="BL497" s="16" t="s">
        <v>243</v>
      </c>
      <c r="BM497" s="144" t="s">
        <v>804</v>
      </c>
    </row>
    <row r="498" spans="2:63" s="11" customFormat="1" ht="22.7" customHeight="1">
      <c r="B498" s="120"/>
      <c r="D498" s="121" t="s">
        <v>75</v>
      </c>
      <c r="E498" s="130" t="s">
        <v>805</v>
      </c>
      <c r="F498" s="130" t="s">
        <v>806</v>
      </c>
      <c r="I498" s="123"/>
      <c r="J498" s="131">
        <f>BK498</f>
        <v>0</v>
      </c>
      <c r="L498" s="120"/>
      <c r="M498" s="125"/>
      <c r="P498" s="126">
        <f>SUM(P499:P505)</f>
        <v>0</v>
      </c>
      <c r="R498" s="126">
        <f>SUM(R499:R505)</f>
        <v>0.08287130000000001</v>
      </c>
      <c r="T498" s="127">
        <f>SUM(T499:T505)</f>
        <v>0</v>
      </c>
      <c r="AR498" s="121" t="s">
        <v>85</v>
      </c>
      <c r="AT498" s="128" t="s">
        <v>75</v>
      </c>
      <c r="AU498" s="128" t="s">
        <v>83</v>
      </c>
      <c r="AY498" s="121" t="s">
        <v>150</v>
      </c>
      <c r="BK498" s="129">
        <f>SUM(BK499:BK505)</f>
        <v>0</v>
      </c>
    </row>
    <row r="499" spans="2:65" s="1" customFormat="1" ht="37.7" customHeight="1">
      <c r="B499" s="31"/>
      <c r="C499" s="132" t="s">
        <v>807</v>
      </c>
      <c r="D499" s="132" t="s">
        <v>152</v>
      </c>
      <c r="E499" s="133" t="s">
        <v>808</v>
      </c>
      <c r="F499" s="134" t="s">
        <v>809</v>
      </c>
      <c r="G499" s="135" t="s">
        <v>155</v>
      </c>
      <c r="H499" s="136">
        <v>1.95</v>
      </c>
      <c r="I499" s="137"/>
      <c r="J499" s="138">
        <f>ROUND(I499*H499,2)</f>
        <v>0</v>
      </c>
      <c r="K499" s="139"/>
      <c r="L499" s="31"/>
      <c r="M499" s="140" t="s">
        <v>1</v>
      </c>
      <c r="N499" s="141" t="s">
        <v>41</v>
      </c>
      <c r="P499" s="142">
        <f>O499*H499</f>
        <v>0</v>
      </c>
      <c r="Q499" s="142">
        <v>0.00023</v>
      </c>
      <c r="R499" s="142">
        <f>Q499*H499</f>
        <v>0.0004485</v>
      </c>
      <c r="S499" s="142">
        <v>0</v>
      </c>
      <c r="T499" s="143">
        <f>S499*H499</f>
        <v>0</v>
      </c>
      <c r="AR499" s="144" t="s">
        <v>243</v>
      </c>
      <c r="AT499" s="144" t="s">
        <v>152</v>
      </c>
      <c r="AU499" s="144" t="s">
        <v>85</v>
      </c>
      <c r="AY499" s="16" t="s">
        <v>150</v>
      </c>
      <c r="BE499" s="145">
        <f>IF(N499="základní",J499,0)</f>
        <v>0</v>
      </c>
      <c r="BF499" s="145">
        <f>IF(N499="snížená",J499,0)</f>
        <v>0</v>
      </c>
      <c r="BG499" s="145">
        <f>IF(N499="zákl. přenesená",J499,0)</f>
        <v>0</v>
      </c>
      <c r="BH499" s="145">
        <f>IF(N499="sníž. přenesená",J499,0)</f>
        <v>0</v>
      </c>
      <c r="BI499" s="145">
        <f>IF(N499="nulová",J499,0)</f>
        <v>0</v>
      </c>
      <c r="BJ499" s="16" t="s">
        <v>83</v>
      </c>
      <c r="BK499" s="145">
        <f>ROUND(I499*H499,2)</f>
        <v>0</v>
      </c>
      <c r="BL499" s="16" t="s">
        <v>243</v>
      </c>
      <c r="BM499" s="144" t="s">
        <v>810</v>
      </c>
    </row>
    <row r="500" spans="2:51" s="12" customFormat="1" ht="12">
      <c r="B500" s="146"/>
      <c r="D500" s="147" t="s">
        <v>158</v>
      </c>
      <c r="E500" s="148" t="s">
        <v>1</v>
      </c>
      <c r="F500" s="149" t="s">
        <v>811</v>
      </c>
      <c r="H500" s="150">
        <v>1.95</v>
      </c>
      <c r="I500" s="151"/>
      <c r="L500" s="146"/>
      <c r="M500" s="152"/>
      <c r="T500" s="153"/>
      <c r="AT500" s="148" t="s">
        <v>158</v>
      </c>
      <c r="AU500" s="148" t="s">
        <v>85</v>
      </c>
      <c r="AV500" s="12" t="s">
        <v>85</v>
      </c>
      <c r="AW500" s="12" t="s">
        <v>32</v>
      </c>
      <c r="AX500" s="12" t="s">
        <v>83</v>
      </c>
      <c r="AY500" s="148" t="s">
        <v>150</v>
      </c>
    </row>
    <row r="501" spans="2:65" s="1" customFormat="1" ht="24.2" customHeight="1">
      <c r="B501" s="31"/>
      <c r="C501" s="132" t="s">
        <v>812</v>
      </c>
      <c r="D501" s="132" t="s">
        <v>152</v>
      </c>
      <c r="E501" s="133" t="s">
        <v>813</v>
      </c>
      <c r="F501" s="134" t="s">
        <v>814</v>
      </c>
      <c r="G501" s="135" t="s">
        <v>155</v>
      </c>
      <c r="H501" s="136">
        <v>20.8</v>
      </c>
      <c r="I501" s="137"/>
      <c r="J501" s="138">
        <f>ROUND(I501*H501,2)</f>
        <v>0</v>
      </c>
      <c r="K501" s="139"/>
      <c r="L501" s="31"/>
      <c r="M501" s="140" t="s">
        <v>1</v>
      </c>
      <c r="N501" s="141" t="s">
        <v>41</v>
      </c>
      <c r="P501" s="142">
        <f>O501*H501</f>
        <v>0</v>
      </c>
      <c r="Q501" s="142">
        <v>0</v>
      </c>
      <c r="R501" s="142">
        <f>Q501*H501</f>
        <v>0</v>
      </c>
      <c r="S501" s="142">
        <v>0</v>
      </c>
      <c r="T501" s="143">
        <f>S501*H501</f>
        <v>0</v>
      </c>
      <c r="AR501" s="144" t="s">
        <v>243</v>
      </c>
      <c r="AT501" s="144" t="s">
        <v>152</v>
      </c>
      <c r="AU501" s="144" t="s">
        <v>85</v>
      </c>
      <c r="AY501" s="16" t="s">
        <v>150</v>
      </c>
      <c r="BE501" s="145">
        <f>IF(N501="základní",J501,0)</f>
        <v>0</v>
      </c>
      <c r="BF501" s="145">
        <f>IF(N501="snížená",J501,0)</f>
        <v>0</v>
      </c>
      <c r="BG501" s="145">
        <f>IF(N501="zákl. přenesená",J501,0)</f>
        <v>0</v>
      </c>
      <c r="BH501" s="145">
        <f>IF(N501="sníž. přenesená",J501,0)</f>
        <v>0</v>
      </c>
      <c r="BI501" s="145">
        <f>IF(N501="nulová",J501,0)</f>
        <v>0</v>
      </c>
      <c r="BJ501" s="16" t="s">
        <v>83</v>
      </c>
      <c r="BK501" s="145">
        <f>ROUND(I501*H501,2)</f>
        <v>0</v>
      </c>
      <c r="BL501" s="16" t="s">
        <v>243</v>
      </c>
      <c r="BM501" s="144" t="s">
        <v>815</v>
      </c>
    </row>
    <row r="502" spans="2:51" s="12" customFormat="1" ht="12">
      <c r="B502" s="146"/>
      <c r="D502" s="147" t="s">
        <v>158</v>
      </c>
      <c r="E502" s="148" t="s">
        <v>1</v>
      </c>
      <c r="F502" s="149" t="s">
        <v>816</v>
      </c>
      <c r="H502" s="150">
        <v>20.8</v>
      </c>
      <c r="I502" s="151"/>
      <c r="L502" s="146"/>
      <c r="M502" s="152"/>
      <c r="T502" s="153"/>
      <c r="AT502" s="148" t="s">
        <v>158</v>
      </c>
      <c r="AU502" s="148" t="s">
        <v>85</v>
      </c>
      <c r="AV502" s="12" t="s">
        <v>85</v>
      </c>
      <c r="AW502" s="12" t="s">
        <v>32</v>
      </c>
      <c r="AX502" s="12" t="s">
        <v>83</v>
      </c>
      <c r="AY502" s="148" t="s">
        <v>150</v>
      </c>
    </row>
    <row r="503" spans="2:65" s="1" customFormat="1" ht="48.95" customHeight="1">
      <c r="B503" s="31"/>
      <c r="C503" s="167" t="s">
        <v>817</v>
      </c>
      <c r="D503" s="167" t="s">
        <v>250</v>
      </c>
      <c r="E503" s="168" t="s">
        <v>818</v>
      </c>
      <c r="F503" s="169" t="s">
        <v>819</v>
      </c>
      <c r="G503" s="170" t="s">
        <v>155</v>
      </c>
      <c r="H503" s="171">
        <v>24.242</v>
      </c>
      <c r="I503" s="172"/>
      <c r="J503" s="173">
        <f>ROUND(I503*H503,2)</f>
        <v>0</v>
      </c>
      <c r="K503" s="174"/>
      <c r="L503" s="175"/>
      <c r="M503" s="176" t="s">
        <v>1</v>
      </c>
      <c r="N503" s="177" t="s">
        <v>41</v>
      </c>
      <c r="P503" s="142">
        <f>O503*H503</f>
        <v>0</v>
      </c>
      <c r="Q503" s="142">
        <v>0.0034</v>
      </c>
      <c r="R503" s="142">
        <f>Q503*H503</f>
        <v>0.0824228</v>
      </c>
      <c r="S503" s="142">
        <v>0</v>
      </c>
      <c r="T503" s="143">
        <f>S503*H503</f>
        <v>0</v>
      </c>
      <c r="AR503" s="144" t="s">
        <v>341</v>
      </c>
      <c r="AT503" s="144" t="s">
        <v>250</v>
      </c>
      <c r="AU503" s="144" t="s">
        <v>85</v>
      </c>
      <c r="AY503" s="16" t="s">
        <v>150</v>
      </c>
      <c r="BE503" s="145">
        <f>IF(N503="základní",J503,0)</f>
        <v>0</v>
      </c>
      <c r="BF503" s="145">
        <f>IF(N503="snížená",J503,0)</f>
        <v>0</v>
      </c>
      <c r="BG503" s="145">
        <f>IF(N503="zákl. přenesená",J503,0)</f>
        <v>0</v>
      </c>
      <c r="BH503" s="145">
        <f>IF(N503="sníž. přenesená",J503,0)</f>
        <v>0</v>
      </c>
      <c r="BI503" s="145">
        <f>IF(N503="nulová",J503,0)</f>
        <v>0</v>
      </c>
      <c r="BJ503" s="16" t="s">
        <v>83</v>
      </c>
      <c r="BK503" s="145">
        <f>ROUND(I503*H503,2)</f>
        <v>0</v>
      </c>
      <c r="BL503" s="16" t="s">
        <v>243</v>
      </c>
      <c r="BM503" s="144" t="s">
        <v>820</v>
      </c>
    </row>
    <row r="504" spans="2:51" s="12" customFormat="1" ht="12">
      <c r="B504" s="146"/>
      <c r="D504" s="147" t="s">
        <v>158</v>
      </c>
      <c r="F504" s="149" t="s">
        <v>821</v>
      </c>
      <c r="H504" s="150">
        <v>24.242</v>
      </c>
      <c r="I504" s="151"/>
      <c r="L504" s="146"/>
      <c r="M504" s="152"/>
      <c r="T504" s="153"/>
      <c r="AT504" s="148" t="s">
        <v>158</v>
      </c>
      <c r="AU504" s="148" t="s">
        <v>85</v>
      </c>
      <c r="AV504" s="12" t="s">
        <v>85</v>
      </c>
      <c r="AW504" s="12" t="s">
        <v>4</v>
      </c>
      <c r="AX504" s="12" t="s">
        <v>83</v>
      </c>
      <c r="AY504" s="148" t="s">
        <v>150</v>
      </c>
    </row>
    <row r="505" spans="2:65" s="1" customFormat="1" ht="24.2" customHeight="1">
      <c r="B505" s="31"/>
      <c r="C505" s="132" t="s">
        <v>822</v>
      </c>
      <c r="D505" s="132" t="s">
        <v>152</v>
      </c>
      <c r="E505" s="133" t="s">
        <v>823</v>
      </c>
      <c r="F505" s="134" t="s">
        <v>824</v>
      </c>
      <c r="G505" s="135" t="s">
        <v>803</v>
      </c>
      <c r="H505" s="178"/>
      <c r="I505" s="137"/>
      <c r="J505" s="138">
        <f>ROUND(I505*H505,2)</f>
        <v>0</v>
      </c>
      <c r="K505" s="139"/>
      <c r="L505" s="31"/>
      <c r="M505" s="140" t="s">
        <v>1</v>
      </c>
      <c r="N505" s="141" t="s">
        <v>41</v>
      </c>
      <c r="P505" s="142">
        <f>O505*H505</f>
        <v>0</v>
      </c>
      <c r="Q505" s="142">
        <v>0</v>
      </c>
      <c r="R505" s="142">
        <f>Q505*H505</f>
        <v>0</v>
      </c>
      <c r="S505" s="142">
        <v>0</v>
      </c>
      <c r="T505" s="143">
        <f>S505*H505</f>
        <v>0</v>
      </c>
      <c r="AR505" s="144" t="s">
        <v>243</v>
      </c>
      <c r="AT505" s="144" t="s">
        <v>152</v>
      </c>
      <c r="AU505" s="144" t="s">
        <v>85</v>
      </c>
      <c r="AY505" s="16" t="s">
        <v>150</v>
      </c>
      <c r="BE505" s="145">
        <f>IF(N505="základní",J505,0)</f>
        <v>0</v>
      </c>
      <c r="BF505" s="145">
        <f>IF(N505="snížená",J505,0)</f>
        <v>0</v>
      </c>
      <c r="BG505" s="145">
        <f>IF(N505="zákl. přenesená",J505,0)</f>
        <v>0</v>
      </c>
      <c r="BH505" s="145">
        <f>IF(N505="sníž. přenesená",J505,0)</f>
        <v>0</v>
      </c>
      <c r="BI505" s="145">
        <f>IF(N505="nulová",J505,0)</f>
        <v>0</v>
      </c>
      <c r="BJ505" s="16" t="s">
        <v>83</v>
      </c>
      <c r="BK505" s="145">
        <f>ROUND(I505*H505,2)</f>
        <v>0</v>
      </c>
      <c r="BL505" s="16" t="s">
        <v>243</v>
      </c>
      <c r="BM505" s="144" t="s">
        <v>825</v>
      </c>
    </row>
    <row r="506" spans="2:63" s="11" customFormat="1" ht="22.7" customHeight="1">
      <c r="B506" s="120"/>
      <c r="D506" s="121" t="s">
        <v>75</v>
      </c>
      <c r="E506" s="130" t="s">
        <v>826</v>
      </c>
      <c r="F506" s="130" t="s">
        <v>827</v>
      </c>
      <c r="I506" s="123"/>
      <c r="J506" s="131">
        <f>BK506</f>
        <v>0</v>
      </c>
      <c r="L506" s="120"/>
      <c r="M506" s="125"/>
      <c r="P506" s="126">
        <f>SUM(P507:P575)</f>
        <v>0</v>
      </c>
      <c r="R506" s="126">
        <f>SUM(R507:R575)</f>
        <v>4.076070260000002</v>
      </c>
      <c r="T506" s="127">
        <f>SUM(T507:T575)</f>
        <v>0</v>
      </c>
      <c r="AR506" s="121" t="s">
        <v>85</v>
      </c>
      <c r="AT506" s="128" t="s">
        <v>75</v>
      </c>
      <c r="AU506" s="128" t="s">
        <v>83</v>
      </c>
      <c r="AY506" s="121" t="s">
        <v>150</v>
      </c>
      <c r="BK506" s="129">
        <f>SUM(BK507:BK575)</f>
        <v>0</v>
      </c>
    </row>
    <row r="507" spans="2:65" s="1" customFormat="1" ht="24.2" customHeight="1">
      <c r="B507" s="31"/>
      <c r="C507" s="132" t="s">
        <v>828</v>
      </c>
      <c r="D507" s="132" t="s">
        <v>152</v>
      </c>
      <c r="E507" s="133" t="s">
        <v>829</v>
      </c>
      <c r="F507" s="134" t="s">
        <v>830</v>
      </c>
      <c r="G507" s="135" t="s">
        <v>155</v>
      </c>
      <c r="H507" s="136">
        <v>111.86</v>
      </c>
      <c r="I507" s="137"/>
      <c r="J507" s="138">
        <f>ROUND(I507*H507,2)</f>
        <v>0</v>
      </c>
      <c r="K507" s="139"/>
      <c r="L507" s="31"/>
      <c r="M507" s="140" t="s">
        <v>1</v>
      </c>
      <c r="N507" s="141" t="s">
        <v>41</v>
      </c>
      <c r="P507" s="142">
        <f>O507*H507</f>
        <v>0</v>
      </c>
      <c r="Q507" s="142">
        <v>0</v>
      </c>
      <c r="R507" s="142">
        <f>Q507*H507</f>
        <v>0</v>
      </c>
      <c r="S507" s="142">
        <v>0</v>
      </c>
      <c r="T507" s="143">
        <f>S507*H507</f>
        <v>0</v>
      </c>
      <c r="AR507" s="144" t="s">
        <v>243</v>
      </c>
      <c r="AT507" s="144" t="s">
        <v>152</v>
      </c>
      <c r="AU507" s="144" t="s">
        <v>85</v>
      </c>
      <c r="AY507" s="16" t="s">
        <v>150</v>
      </c>
      <c r="BE507" s="145">
        <f>IF(N507="základní",J507,0)</f>
        <v>0</v>
      </c>
      <c r="BF507" s="145">
        <f>IF(N507="snížená",J507,0)</f>
        <v>0</v>
      </c>
      <c r="BG507" s="145">
        <f>IF(N507="zákl. přenesená",J507,0)</f>
        <v>0</v>
      </c>
      <c r="BH507" s="145">
        <f>IF(N507="sníž. přenesená",J507,0)</f>
        <v>0</v>
      </c>
      <c r="BI507" s="145">
        <f>IF(N507="nulová",J507,0)</f>
        <v>0</v>
      </c>
      <c r="BJ507" s="16" t="s">
        <v>83</v>
      </c>
      <c r="BK507" s="145">
        <f>ROUND(I507*H507,2)</f>
        <v>0</v>
      </c>
      <c r="BL507" s="16" t="s">
        <v>243</v>
      </c>
      <c r="BM507" s="144" t="s">
        <v>831</v>
      </c>
    </row>
    <row r="508" spans="2:51" s="12" customFormat="1" ht="12">
      <c r="B508" s="146"/>
      <c r="D508" s="147" t="s">
        <v>158</v>
      </c>
      <c r="E508" s="148" t="s">
        <v>1</v>
      </c>
      <c r="F508" s="149" t="s">
        <v>832</v>
      </c>
      <c r="H508" s="150">
        <v>110.5</v>
      </c>
      <c r="I508" s="151"/>
      <c r="L508" s="146"/>
      <c r="M508" s="152"/>
      <c r="T508" s="153"/>
      <c r="AT508" s="148" t="s">
        <v>158</v>
      </c>
      <c r="AU508" s="148" t="s">
        <v>85</v>
      </c>
      <c r="AV508" s="12" t="s">
        <v>85</v>
      </c>
      <c r="AW508" s="12" t="s">
        <v>32</v>
      </c>
      <c r="AX508" s="12" t="s">
        <v>76</v>
      </c>
      <c r="AY508" s="148" t="s">
        <v>150</v>
      </c>
    </row>
    <row r="509" spans="2:51" s="12" customFormat="1" ht="12">
      <c r="B509" s="146"/>
      <c r="D509" s="147" t="s">
        <v>158</v>
      </c>
      <c r="E509" s="148" t="s">
        <v>1</v>
      </c>
      <c r="F509" s="149" t="s">
        <v>833</v>
      </c>
      <c r="H509" s="150">
        <v>1.36</v>
      </c>
      <c r="I509" s="151"/>
      <c r="L509" s="146"/>
      <c r="M509" s="152"/>
      <c r="T509" s="153"/>
      <c r="AT509" s="148" t="s">
        <v>158</v>
      </c>
      <c r="AU509" s="148" t="s">
        <v>85</v>
      </c>
      <c r="AV509" s="12" t="s">
        <v>85</v>
      </c>
      <c r="AW509" s="12" t="s">
        <v>32</v>
      </c>
      <c r="AX509" s="12" t="s">
        <v>76</v>
      </c>
      <c r="AY509" s="148" t="s">
        <v>150</v>
      </c>
    </row>
    <row r="510" spans="2:51" s="13" customFormat="1" ht="12">
      <c r="B510" s="154"/>
      <c r="D510" s="147" t="s">
        <v>158</v>
      </c>
      <c r="E510" s="155" t="s">
        <v>1</v>
      </c>
      <c r="F510" s="156" t="s">
        <v>162</v>
      </c>
      <c r="H510" s="157">
        <v>111.86</v>
      </c>
      <c r="I510" s="158"/>
      <c r="L510" s="154"/>
      <c r="M510" s="159"/>
      <c r="T510" s="160"/>
      <c r="AT510" s="155" t="s">
        <v>158</v>
      </c>
      <c r="AU510" s="155" t="s">
        <v>85</v>
      </c>
      <c r="AV510" s="13" t="s">
        <v>156</v>
      </c>
      <c r="AW510" s="13" t="s">
        <v>32</v>
      </c>
      <c r="AX510" s="13" t="s">
        <v>83</v>
      </c>
      <c r="AY510" s="155" t="s">
        <v>150</v>
      </c>
    </row>
    <row r="511" spans="2:65" s="1" customFormat="1" ht="24.2" customHeight="1">
      <c r="B511" s="31"/>
      <c r="C511" s="167" t="s">
        <v>834</v>
      </c>
      <c r="D511" s="167" t="s">
        <v>250</v>
      </c>
      <c r="E511" s="168" t="s">
        <v>835</v>
      </c>
      <c r="F511" s="169" t="s">
        <v>836</v>
      </c>
      <c r="G511" s="170" t="s">
        <v>155</v>
      </c>
      <c r="H511" s="171">
        <v>52.326</v>
      </c>
      <c r="I511" s="172"/>
      <c r="J511" s="173">
        <f>ROUND(I511*H511,2)</f>
        <v>0</v>
      </c>
      <c r="K511" s="174"/>
      <c r="L511" s="175"/>
      <c r="M511" s="176" t="s">
        <v>1</v>
      </c>
      <c r="N511" s="177" t="s">
        <v>41</v>
      </c>
      <c r="P511" s="142">
        <f>O511*H511</f>
        <v>0</v>
      </c>
      <c r="Q511" s="142">
        <v>0.00292</v>
      </c>
      <c r="R511" s="142">
        <f>Q511*H511</f>
        <v>0.15279192</v>
      </c>
      <c r="S511" s="142">
        <v>0</v>
      </c>
      <c r="T511" s="143">
        <f>S511*H511</f>
        <v>0</v>
      </c>
      <c r="AR511" s="144" t="s">
        <v>341</v>
      </c>
      <c r="AT511" s="144" t="s">
        <v>250</v>
      </c>
      <c r="AU511" s="144" t="s">
        <v>85</v>
      </c>
      <c r="AY511" s="16" t="s">
        <v>150</v>
      </c>
      <c r="BE511" s="145">
        <f>IF(N511="základní",J511,0)</f>
        <v>0</v>
      </c>
      <c r="BF511" s="145">
        <f>IF(N511="snížená",J511,0)</f>
        <v>0</v>
      </c>
      <c r="BG511" s="145">
        <f>IF(N511="zákl. přenesená",J511,0)</f>
        <v>0</v>
      </c>
      <c r="BH511" s="145">
        <f>IF(N511="sníž. přenesená",J511,0)</f>
        <v>0</v>
      </c>
      <c r="BI511" s="145">
        <f>IF(N511="nulová",J511,0)</f>
        <v>0</v>
      </c>
      <c r="BJ511" s="16" t="s">
        <v>83</v>
      </c>
      <c r="BK511" s="145">
        <f>ROUND(I511*H511,2)</f>
        <v>0</v>
      </c>
      <c r="BL511" s="16" t="s">
        <v>243</v>
      </c>
      <c r="BM511" s="144" t="s">
        <v>837</v>
      </c>
    </row>
    <row r="512" spans="2:51" s="12" customFormat="1" ht="12">
      <c r="B512" s="146"/>
      <c r="D512" s="147" t="s">
        <v>158</v>
      </c>
      <c r="F512" s="149" t="s">
        <v>838</v>
      </c>
      <c r="H512" s="150">
        <v>52.326</v>
      </c>
      <c r="I512" s="151"/>
      <c r="L512" s="146"/>
      <c r="M512" s="152"/>
      <c r="T512" s="153"/>
      <c r="AT512" s="148" t="s">
        <v>158</v>
      </c>
      <c r="AU512" s="148" t="s">
        <v>85</v>
      </c>
      <c r="AV512" s="12" t="s">
        <v>85</v>
      </c>
      <c r="AW512" s="12" t="s">
        <v>4</v>
      </c>
      <c r="AX512" s="12" t="s">
        <v>83</v>
      </c>
      <c r="AY512" s="148" t="s">
        <v>150</v>
      </c>
    </row>
    <row r="513" spans="2:65" s="1" customFormat="1" ht="24.2" customHeight="1">
      <c r="B513" s="31"/>
      <c r="C513" s="167" t="s">
        <v>839</v>
      </c>
      <c r="D513" s="167" t="s">
        <v>250</v>
      </c>
      <c r="E513" s="168" t="s">
        <v>840</v>
      </c>
      <c r="F513" s="169" t="s">
        <v>841</v>
      </c>
      <c r="G513" s="170" t="s">
        <v>155</v>
      </c>
      <c r="H513" s="171">
        <v>60.384</v>
      </c>
      <c r="I513" s="172"/>
      <c r="J513" s="173">
        <f>ROUND(I513*H513,2)</f>
        <v>0</v>
      </c>
      <c r="K513" s="174"/>
      <c r="L513" s="175"/>
      <c r="M513" s="176" t="s">
        <v>1</v>
      </c>
      <c r="N513" s="177" t="s">
        <v>41</v>
      </c>
      <c r="P513" s="142">
        <f>O513*H513</f>
        <v>0</v>
      </c>
      <c r="Q513" s="142">
        <v>0.002</v>
      </c>
      <c r="R513" s="142">
        <f>Q513*H513</f>
        <v>0.120768</v>
      </c>
      <c r="S513" s="142">
        <v>0</v>
      </c>
      <c r="T513" s="143">
        <f>S513*H513</f>
        <v>0</v>
      </c>
      <c r="AR513" s="144" t="s">
        <v>341</v>
      </c>
      <c r="AT513" s="144" t="s">
        <v>250</v>
      </c>
      <c r="AU513" s="144" t="s">
        <v>85</v>
      </c>
      <c r="AY513" s="16" t="s">
        <v>150</v>
      </c>
      <c r="BE513" s="145">
        <f>IF(N513="základní",J513,0)</f>
        <v>0</v>
      </c>
      <c r="BF513" s="145">
        <f>IF(N513="snížená",J513,0)</f>
        <v>0</v>
      </c>
      <c r="BG513" s="145">
        <f>IF(N513="zákl. přenesená",J513,0)</f>
        <v>0</v>
      </c>
      <c r="BH513" s="145">
        <f>IF(N513="sníž. přenesená",J513,0)</f>
        <v>0</v>
      </c>
      <c r="BI513" s="145">
        <f>IF(N513="nulová",J513,0)</f>
        <v>0</v>
      </c>
      <c r="BJ513" s="16" t="s">
        <v>83</v>
      </c>
      <c r="BK513" s="145">
        <f>ROUND(I513*H513,2)</f>
        <v>0</v>
      </c>
      <c r="BL513" s="16" t="s">
        <v>243</v>
      </c>
      <c r="BM513" s="144" t="s">
        <v>842</v>
      </c>
    </row>
    <row r="514" spans="2:51" s="12" customFormat="1" ht="12">
      <c r="B514" s="146"/>
      <c r="D514" s="147" t="s">
        <v>158</v>
      </c>
      <c r="F514" s="149" t="s">
        <v>843</v>
      </c>
      <c r="H514" s="150">
        <v>60.384</v>
      </c>
      <c r="I514" s="151"/>
      <c r="L514" s="146"/>
      <c r="M514" s="152"/>
      <c r="T514" s="153"/>
      <c r="AT514" s="148" t="s">
        <v>158</v>
      </c>
      <c r="AU514" s="148" t="s">
        <v>85</v>
      </c>
      <c r="AV514" s="12" t="s">
        <v>85</v>
      </c>
      <c r="AW514" s="12" t="s">
        <v>4</v>
      </c>
      <c r="AX514" s="12" t="s">
        <v>83</v>
      </c>
      <c r="AY514" s="148" t="s">
        <v>150</v>
      </c>
    </row>
    <row r="515" spans="2:65" s="1" customFormat="1" ht="24.2" customHeight="1">
      <c r="B515" s="31"/>
      <c r="C515" s="167" t="s">
        <v>844</v>
      </c>
      <c r="D515" s="167" t="s">
        <v>250</v>
      </c>
      <c r="E515" s="168" t="s">
        <v>845</v>
      </c>
      <c r="F515" s="169" t="s">
        <v>846</v>
      </c>
      <c r="G515" s="170" t="s">
        <v>155</v>
      </c>
      <c r="H515" s="171">
        <v>1.387</v>
      </c>
      <c r="I515" s="172"/>
      <c r="J515" s="173">
        <f>ROUND(I515*H515,2)</f>
        <v>0</v>
      </c>
      <c r="K515" s="174"/>
      <c r="L515" s="175"/>
      <c r="M515" s="176" t="s">
        <v>1</v>
      </c>
      <c r="N515" s="177" t="s">
        <v>41</v>
      </c>
      <c r="P515" s="142">
        <f>O515*H515</f>
        <v>0</v>
      </c>
      <c r="Q515" s="142">
        <v>0.0006</v>
      </c>
      <c r="R515" s="142">
        <f>Q515*H515</f>
        <v>0.0008322</v>
      </c>
      <c r="S515" s="142">
        <v>0</v>
      </c>
      <c r="T515" s="143">
        <f>S515*H515</f>
        <v>0</v>
      </c>
      <c r="AR515" s="144" t="s">
        <v>341</v>
      </c>
      <c r="AT515" s="144" t="s">
        <v>250</v>
      </c>
      <c r="AU515" s="144" t="s">
        <v>85</v>
      </c>
      <c r="AY515" s="16" t="s">
        <v>150</v>
      </c>
      <c r="BE515" s="145">
        <f>IF(N515="základní",J515,0)</f>
        <v>0</v>
      </c>
      <c r="BF515" s="145">
        <f>IF(N515="snížená",J515,0)</f>
        <v>0</v>
      </c>
      <c r="BG515" s="145">
        <f>IF(N515="zákl. přenesená",J515,0)</f>
        <v>0</v>
      </c>
      <c r="BH515" s="145">
        <f>IF(N515="sníž. přenesená",J515,0)</f>
        <v>0</v>
      </c>
      <c r="BI515" s="145">
        <f>IF(N515="nulová",J515,0)</f>
        <v>0</v>
      </c>
      <c r="BJ515" s="16" t="s">
        <v>83</v>
      </c>
      <c r="BK515" s="145">
        <f>ROUND(I515*H515,2)</f>
        <v>0</v>
      </c>
      <c r="BL515" s="16" t="s">
        <v>243</v>
      </c>
      <c r="BM515" s="144" t="s">
        <v>847</v>
      </c>
    </row>
    <row r="516" spans="2:51" s="12" customFormat="1" ht="12">
      <c r="B516" s="146"/>
      <c r="D516" s="147" t="s">
        <v>158</v>
      </c>
      <c r="E516" s="148" t="s">
        <v>1</v>
      </c>
      <c r="F516" s="149" t="s">
        <v>833</v>
      </c>
      <c r="H516" s="150">
        <v>1.36</v>
      </c>
      <c r="I516" s="151"/>
      <c r="L516" s="146"/>
      <c r="M516" s="152"/>
      <c r="T516" s="153"/>
      <c r="AT516" s="148" t="s">
        <v>158</v>
      </c>
      <c r="AU516" s="148" t="s">
        <v>85</v>
      </c>
      <c r="AV516" s="12" t="s">
        <v>85</v>
      </c>
      <c r="AW516" s="12" t="s">
        <v>32</v>
      </c>
      <c r="AX516" s="12" t="s">
        <v>83</v>
      </c>
      <c r="AY516" s="148" t="s">
        <v>150</v>
      </c>
    </row>
    <row r="517" spans="2:51" s="12" customFormat="1" ht="12">
      <c r="B517" s="146"/>
      <c r="D517" s="147" t="s">
        <v>158</v>
      </c>
      <c r="F517" s="149" t="s">
        <v>848</v>
      </c>
      <c r="H517" s="150">
        <v>1.387</v>
      </c>
      <c r="I517" s="151"/>
      <c r="L517" s="146"/>
      <c r="M517" s="152"/>
      <c r="T517" s="153"/>
      <c r="AT517" s="148" t="s">
        <v>158</v>
      </c>
      <c r="AU517" s="148" t="s">
        <v>85</v>
      </c>
      <c r="AV517" s="12" t="s">
        <v>85</v>
      </c>
      <c r="AW517" s="12" t="s">
        <v>4</v>
      </c>
      <c r="AX517" s="12" t="s">
        <v>83</v>
      </c>
      <c r="AY517" s="148" t="s">
        <v>150</v>
      </c>
    </row>
    <row r="518" spans="2:65" s="1" customFormat="1" ht="37.7" customHeight="1">
      <c r="B518" s="31"/>
      <c r="C518" s="132" t="s">
        <v>849</v>
      </c>
      <c r="D518" s="132" t="s">
        <v>152</v>
      </c>
      <c r="E518" s="133" t="s">
        <v>850</v>
      </c>
      <c r="F518" s="134" t="s">
        <v>851</v>
      </c>
      <c r="G518" s="135" t="s">
        <v>155</v>
      </c>
      <c r="H518" s="136">
        <v>275.262</v>
      </c>
      <c r="I518" s="137"/>
      <c r="J518" s="138">
        <f>ROUND(I518*H518,2)</f>
        <v>0</v>
      </c>
      <c r="K518" s="139"/>
      <c r="L518" s="31"/>
      <c r="M518" s="140" t="s">
        <v>1</v>
      </c>
      <c r="N518" s="141" t="s">
        <v>41</v>
      </c>
      <c r="P518" s="142">
        <f>O518*H518</f>
        <v>0</v>
      </c>
      <c r="Q518" s="142">
        <v>0.00606</v>
      </c>
      <c r="R518" s="142">
        <f>Q518*H518</f>
        <v>1.6680877200000002</v>
      </c>
      <c r="S518" s="142">
        <v>0</v>
      </c>
      <c r="T518" s="143">
        <f>S518*H518</f>
        <v>0</v>
      </c>
      <c r="AR518" s="144" t="s">
        <v>243</v>
      </c>
      <c r="AT518" s="144" t="s">
        <v>152</v>
      </c>
      <c r="AU518" s="144" t="s">
        <v>85</v>
      </c>
      <c r="AY518" s="16" t="s">
        <v>150</v>
      </c>
      <c r="BE518" s="145">
        <f>IF(N518="základní",J518,0)</f>
        <v>0</v>
      </c>
      <c r="BF518" s="145">
        <f>IF(N518="snížená",J518,0)</f>
        <v>0</v>
      </c>
      <c r="BG518" s="145">
        <f>IF(N518="zákl. přenesená",J518,0)</f>
        <v>0</v>
      </c>
      <c r="BH518" s="145">
        <f>IF(N518="sníž. přenesená",J518,0)</f>
        <v>0</v>
      </c>
      <c r="BI518" s="145">
        <f>IF(N518="nulová",J518,0)</f>
        <v>0</v>
      </c>
      <c r="BJ518" s="16" t="s">
        <v>83</v>
      </c>
      <c r="BK518" s="145">
        <f>ROUND(I518*H518,2)</f>
        <v>0</v>
      </c>
      <c r="BL518" s="16" t="s">
        <v>243</v>
      </c>
      <c r="BM518" s="144" t="s">
        <v>852</v>
      </c>
    </row>
    <row r="519" spans="2:51" s="14" customFormat="1" ht="12">
      <c r="B519" s="161"/>
      <c r="D519" s="147" t="s">
        <v>158</v>
      </c>
      <c r="E519" s="162" t="s">
        <v>1</v>
      </c>
      <c r="F519" s="163" t="s">
        <v>853</v>
      </c>
      <c r="H519" s="162" t="s">
        <v>1</v>
      </c>
      <c r="I519" s="164"/>
      <c r="L519" s="161"/>
      <c r="M519" s="165"/>
      <c r="T519" s="166"/>
      <c r="AT519" s="162" t="s">
        <v>158</v>
      </c>
      <c r="AU519" s="162" t="s">
        <v>85</v>
      </c>
      <c r="AV519" s="14" t="s">
        <v>83</v>
      </c>
      <c r="AW519" s="14" t="s">
        <v>32</v>
      </c>
      <c r="AX519" s="14" t="s">
        <v>76</v>
      </c>
      <c r="AY519" s="162" t="s">
        <v>150</v>
      </c>
    </row>
    <row r="520" spans="2:51" s="12" customFormat="1" ht="12">
      <c r="B520" s="146"/>
      <c r="D520" s="147" t="s">
        <v>158</v>
      </c>
      <c r="E520" s="148" t="s">
        <v>1</v>
      </c>
      <c r="F520" s="149" t="s">
        <v>854</v>
      </c>
      <c r="H520" s="150">
        <v>13.157</v>
      </c>
      <c r="I520" s="151"/>
      <c r="L520" s="146"/>
      <c r="M520" s="152"/>
      <c r="T520" s="153"/>
      <c r="AT520" s="148" t="s">
        <v>158</v>
      </c>
      <c r="AU520" s="148" t="s">
        <v>85</v>
      </c>
      <c r="AV520" s="12" t="s">
        <v>85</v>
      </c>
      <c r="AW520" s="12" t="s">
        <v>32</v>
      </c>
      <c r="AX520" s="12" t="s">
        <v>76</v>
      </c>
      <c r="AY520" s="148" t="s">
        <v>150</v>
      </c>
    </row>
    <row r="521" spans="2:51" s="12" customFormat="1" ht="12">
      <c r="B521" s="146"/>
      <c r="D521" s="147" t="s">
        <v>158</v>
      </c>
      <c r="E521" s="148" t="s">
        <v>1</v>
      </c>
      <c r="F521" s="149" t="s">
        <v>855</v>
      </c>
      <c r="H521" s="150">
        <v>36.2</v>
      </c>
      <c r="I521" s="151"/>
      <c r="L521" s="146"/>
      <c r="M521" s="152"/>
      <c r="T521" s="153"/>
      <c r="AT521" s="148" t="s">
        <v>158</v>
      </c>
      <c r="AU521" s="148" t="s">
        <v>85</v>
      </c>
      <c r="AV521" s="12" t="s">
        <v>85</v>
      </c>
      <c r="AW521" s="12" t="s">
        <v>32</v>
      </c>
      <c r="AX521" s="12" t="s">
        <v>76</v>
      </c>
      <c r="AY521" s="148" t="s">
        <v>150</v>
      </c>
    </row>
    <row r="522" spans="2:51" s="12" customFormat="1" ht="12">
      <c r="B522" s="146"/>
      <c r="D522" s="147" t="s">
        <v>158</v>
      </c>
      <c r="E522" s="148" t="s">
        <v>1</v>
      </c>
      <c r="F522" s="149" t="s">
        <v>856</v>
      </c>
      <c r="H522" s="150">
        <v>6.7</v>
      </c>
      <c r="I522" s="151"/>
      <c r="L522" s="146"/>
      <c r="M522" s="152"/>
      <c r="T522" s="153"/>
      <c r="AT522" s="148" t="s">
        <v>158</v>
      </c>
      <c r="AU522" s="148" t="s">
        <v>85</v>
      </c>
      <c r="AV522" s="12" t="s">
        <v>85</v>
      </c>
      <c r="AW522" s="12" t="s">
        <v>32</v>
      </c>
      <c r="AX522" s="12" t="s">
        <v>76</v>
      </c>
      <c r="AY522" s="148" t="s">
        <v>150</v>
      </c>
    </row>
    <row r="523" spans="2:51" s="12" customFormat="1" ht="12">
      <c r="B523" s="146"/>
      <c r="D523" s="147" t="s">
        <v>158</v>
      </c>
      <c r="E523" s="148" t="s">
        <v>1</v>
      </c>
      <c r="F523" s="149" t="s">
        <v>857</v>
      </c>
      <c r="H523" s="150">
        <v>18</v>
      </c>
      <c r="I523" s="151"/>
      <c r="L523" s="146"/>
      <c r="M523" s="152"/>
      <c r="T523" s="153"/>
      <c r="AT523" s="148" t="s">
        <v>158</v>
      </c>
      <c r="AU523" s="148" t="s">
        <v>85</v>
      </c>
      <c r="AV523" s="12" t="s">
        <v>85</v>
      </c>
      <c r="AW523" s="12" t="s">
        <v>32</v>
      </c>
      <c r="AX523" s="12" t="s">
        <v>76</v>
      </c>
      <c r="AY523" s="148" t="s">
        <v>150</v>
      </c>
    </row>
    <row r="524" spans="2:51" s="12" customFormat="1" ht="12">
      <c r="B524" s="146"/>
      <c r="D524" s="147" t="s">
        <v>158</v>
      </c>
      <c r="E524" s="148" t="s">
        <v>1</v>
      </c>
      <c r="F524" s="149" t="s">
        <v>858</v>
      </c>
      <c r="H524" s="150">
        <v>60</v>
      </c>
      <c r="I524" s="151"/>
      <c r="L524" s="146"/>
      <c r="M524" s="152"/>
      <c r="T524" s="153"/>
      <c r="AT524" s="148" t="s">
        <v>158</v>
      </c>
      <c r="AU524" s="148" t="s">
        <v>85</v>
      </c>
      <c r="AV524" s="12" t="s">
        <v>85</v>
      </c>
      <c r="AW524" s="12" t="s">
        <v>32</v>
      </c>
      <c r="AX524" s="12" t="s">
        <v>76</v>
      </c>
      <c r="AY524" s="148" t="s">
        <v>150</v>
      </c>
    </row>
    <row r="525" spans="2:51" s="12" customFormat="1" ht="12">
      <c r="B525" s="146"/>
      <c r="D525" s="147" t="s">
        <v>158</v>
      </c>
      <c r="E525" s="148" t="s">
        <v>1</v>
      </c>
      <c r="F525" s="149" t="s">
        <v>730</v>
      </c>
      <c r="H525" s="150">
        <v>6</v>
      </c>
      <c r="I525" s="151"/>
      <c r="L525" s="146"/>
      <c r="M525" s="152"/>
      <c r="T525" s="153"/>
      <c r="AT525" s="148" t="s">
        <v>158</v>
      </c>
      <c r="AU525" s="148" t="s">
        <v>85</v>
      </c>
      <c r="AV525" s="12" t="s">
        <v>85</v>
      </c>
      <c r="AW525" s="12" t="s">
        <v>32</v>
      </c>
      <c r="AX525" s="12" t="s">
        <v>76</v>
      </c>
      <c r="AY525" s="148" t="s">
        <v>150</v>
      </c>
    </row>
    <row r="526" spans="2:51" s="12" customFormat="1" ht="12">
      <c r="B526" s="146"/>
      <c r="D526" s="147" t="s">
        <v>158</v>
      </c>
      <c r="E526" s="148" t="s">
        <v>1</v>
      </c>
      <c r="F526" s="149" t="s">
        <v>731</v>
      </c>
      <c r="H526" s="150">
        <v>32.025</v>
      </c>
      <c r="I526" s="151"/>
      <c r="L526" s="146"/>
      <c r="M526" s="152"/>
      <c r="T526" s="153"/>
      <c r="AT526" s="148" t="s">
        <v>158</v>
      </c>
      <c r="AU526" s="148" t="s">
        <v>85</v>
      </c>
      <c r="AV526" s="12" t="s">
        <v>85</v>
      </c>
      <c r="AW526" s="12" t="s">
        <v>32</v>
      </c>
      <c r="AX526" s="12" t="s">
        <v>76</v>
      </c>
      <c r="AY526" s="148" t="s">
        <v>150</v>
      </c>
    </row>
    <row r="527" spans="2:51" s="12" customFormat="1" ht="12">
      <c r="B527" s="146"/>
      <c r="D527" s="147" t="s">
        <v>158</v>
      </c>
      <c r="E527" s="148" t="s">
        <v>1</v>
      </c>
      <c r="F527" s="149" t="s">
        <v>859</v>
      </c>
      <c r="H527" s="150">
        <v>44.7</v>
      </c>
      <c r="I527" s="151"/>
      <c r="L527" s="146"/>
      <c r="M527" s="152"/>
      <c r="T527" s="153"/>
      <c r="AT527" s="148" t="s">
        <v>158</v>
      </c>
      <c r="AU527" s="148" t="s">
        <v>85</v>
      </c>
      <c r="AV527" s="12" t="s">
        <v>85</v>
      </c>
      <c r="AW527" s="12" t="s">
        <v>32</v>
      </c>
      <c r="AX527" s="12" t="s">
        <v>76</v>
      </c>
      <c r="AY527" s="148" t="s">
        <v>150</v>
      </c>
    </row>
    <row r="528" spans="2:51" s="12" customFormat="1" ht="12">
      <c r="B528" s="146"/>
      <c r="D528" s="147" t="s">
        <v>158</v>
      </c>
      <c r="E528" s="148" t="s">
        <v>1</v>
      </c>
      <c r="F528" s="149" t="s">
        <v>728</v>
      </c>
      <c r="H528" s="150">
        <v>37.74</v>
      </c>
      <c r="I528" s="151"/>
      <c r="L528" s="146"/>
      <c r="M528" s="152"/>
      <c r="T528" s="153"/>
      <c r="AT528" s="148" t="s">
        <v>158</v>
      </c>
      <c r="AU528" s="148" t="s">
        <v>85</v>
      </c>
      <c r="AV528" s="12" t="s">
        <v>85</v>
      </c>
      <c r="AW528" s="12" t="s">
        <v>32</v>
      </c>
      <c r="AX528" s="12" t="s">
        <v>76</v>
      </c>
      <c r="AY528" s="148" t="s">
        <v>150</v>
      </c>
    </row>
    <row r="529" spans="2:51" s="12" customFormat="1" ht="12">
      <c r="B529" s="146"/>
      <c r="D529" s="147" t="s">
        <v>158</v>
      </c>
      <c r="E529" s="148" t="s">
        <v>1</v>
      </c>
      <c r="F529" s="149" t="s">
        <v>729</v>
      </c>
      <c r="H529" s="150">
        <v>20.74</v>
      </c>
      <c r="I529" s="151"/>
      <c r="L529" s="146"/>
      <c r="M529" s="152"/>
      <c r="T529" s="153"/>
      <c r="AT529" s="148" t="s">
        <v>158</v>
      </c>
      <c r="AU529" s="148" t="s">
        <v>85</v>
      </c>
      <c r="AV529" s="12" t="s">
        <v>85</v>
      </c>
      <c r="AW529" s="12" t="s">
        <v>32</v>
      </c>
      <c r="AX529" s="12" t="s">
        <v>76</v>
      </c>
      <c r="AY529" s="148" t="s">
        <v>150</v>
      </c>
    </row>
    <row r="530" spans="2:51" s="13" customFormat="1" ht="12">
      <c r="B530" s="154"/>
      <c r="D530" s="147" t="s">
        <v>158</v>
      </c>
      <c r="E530" s="155" t="s">
        <v>1</v>
      </c>
      <c r="F530" s="156" t="s">
        <v>162</v>
      </c>
      <c r="H530" s="157">
        <v>275.262</v>
      </c>
      <c r="I530" s="158"/>
      <c r="L530" s="154"/>
      <c r="M530" s="159"/>
      <c r="T530" s="160"/>
      <c r="AT530" s="155" t="s">
        <v>158</v>
      </c>
      <c r="AU530" s="155" t="s">
        <v>85</v>
      </c>
      <c r="AV530" s="13" t="s">
        <v>156</v>
      </c>
      <c r="AW530" s="13" t="s">
        <v>32</v>
      </c>
      <c r="AX530" s="13" t="s">
        <v>83</v>
      </c>
      <c r="AY530" s="155" t="s">
        <v>150</v>
      </c>
    </row>
    <row r="531" spans="2:65" s="1" customFormat="1" ht="24.2" customHeight="1">
      <c r="B531" s="31"/>
      <c r="C531" s="167" t="s">
        <v>860</v>
      </c>
      <c r="D531" s="167" t="s">
        <v>250</v>
      </c>
      <c r="E531" s="168" t="s">
        <v>861</v>
      </c>
      <c r="F531" s="169" t="s">
        <v>862</v>
      </c>
      <c r="G531" s="170" t="s">
        <v>155</v>
      </c>
      <c r="H531" s="171">
        <v>56.057</v>
      </c>
      <c r="I531" s="172"/>
      <c r="J531" s="173">
        <f>ROUND(I531*H531,2)</f>
        <v>0</v>
      </c>
      <c r="K531" s="174"/>
      <c r="L531" s="175"/>
      <c r="M531" s="176" t="s">
        <v>1</v>
      </c>
      <c r="N531" s="177" t="s">
        <v>41</v>
      </c>
      <c r="P531" s="142">
        <f>O531*H531</f>
        <v>0</v>
      </c>
      <c r="Q531" s="142">
        <v>0.00196</v>
      </c>
      <c r="R531" s="142">
        <f>Q531*H531</f>
        <v>0.10987172</v>
      </c>
      <c r="S531" s="142">
        <v>0</v>
      </c>
      <c r="T531" s="143">
        <f>S531*H531</f>
        <v>0</v>
      </c>
      <c r="AR531" s="144" t="s">
        <v>341</v>
      </c>
      <c r="AT531" s="144" t="s">
        <v>250</v>
      </c>
      <c r="AU531" s="144" t="s">
        <v>85</v>
      </c>
      <c r="AY531" s="16" t="s">
        <v>150</v>
      </c>
      <c r="BE531" s="145">
        <f>IF(N531="základní",J531,0)</f>
        <v>0</v>
      </c>
      <c r="BF531" s="145">
        <f>IF(N531="snížená",J531,0)</f>
        <v>0</v>
      </c>
      <c r="BG531" s="145">
        <f>IF(N531="zákl. přenesená",J531,0)</f>
        <v>0</v>
      </c>
      <c r="BH531" s="145">
        <f>IF(N531="sníž. přenesená",J531,0)</f>
        <v>0</v>
      </c>
      <c r="BI531" s="145">
        <f>IF(N531="nulová",J531,0)</f>
        <v>0</v>
      </c>
      <c r="BJ531" s="16" t="s">
        <v>83</v>
      </c>
      <c r="BK531" s="145">
        <f>ROUND(I531*H531,2)</f>
        <v>0</v>
      </c>
      <c r="BL531" s="16" t="s">
        <v>243</v>
      </c>
      <c r="BM531" s="144" t="s">
        <v>863</v>
      </c>
    </row>
    <row r="532" spans="2:51" s="14" customFormat="1" ht="12">
      <c r="B532" s="161"/>
      <c r="D532" s="147" t="s">
        <v>158</v>
      </c>
      <c r="E532" s="162" t="s">
        <v>1</v>
      </c>
      <c r="F532" s="163" t="s">
        <v>853</v>
      </c>
      <c r="H532" s="162" t="s">
        <v>1</v>
      </c>
      <c r="I532" s="164"/>
      <c r="L532" s="161"/>
      <c r="M532" s="165"/>
      <c r="T532" s="166"/>
      <c r="AT532" s="162" t="s">
        <v>158</v>
      </c>
      <c r="AU532" s="162" t="s">
        <v>85</v>
      </c>
      <c r="AV532" s="14" t="s">
        <v>83</v>
      </c>
      <c r="AW532" s="14" t="s">
        <v>32</v>
      </c>
      <c r="AX532" s="14" t="s">
        <v>76</v>
      </c>
      <c r="AY532" s="162" t="s">
        <v>150</v>
      </c>
    </row>
    <row r="533" spans="2:51" s="12" customFormat="1" ht="12">
      <c r="B533" s="146"/>
      <c r="D533" s="147" t="s">
        <v>158</v>
      </c>
      <c r="E533" s="148" t="s">
        <v>1</v>
      </c>
      <c r="F533" s="149" t="s">
        <v>854</v>
      </c>
      <c r="H533" s="150">
        <v>13.157</v>
      </c>
      <c r="I533" s="151"/>
      <c r="L533" s="146"/>
      <c r="M533" s="152"/>
      <c r="T533" s="153"/>
      <c r="AT533" s="148" t="s">
        <v>158</v>
      </c>
      <c r="AU533" s="148" t="s">
        <v>85</v>
      </c>
      <c r="AV533" s="12" t="s">
        <v>85</v>
      </c>
      <c r="AW533" s="12" t="s">
        <v>32</v>
      </c>
      <c r="AX533" s="12" t="s">
        <v>76</v>
      </c>
      <c r="AY533" s="148" t="s">
        <v>150</v>
      </c>
    </row>
    <row r="534" spans="2:51" s="12" customFormat="1" ht="12">
      <c r="B534" s="146"/>
      <c r="D534" s="147" t="s">
        <v>158</v>
      </c>
      <c r="E534" s="148" t="s">
        <v>1</v>
      </c>
      <c r="F534" s="149" t="s">
        <v>855</v>
      </c>
      <c r="H534" s="150">
        <v>36.2</v>
      </c>
      <c r="I534" s="151"/>
      <c r="L534" s="146"/>
      <c r="M534" s="152"/>
      <c r="T534" s="153"/>
      <c r="AT534" s="148" t="s">
        <v>158</v>
      </c>
      <c r="AU534" s="148" t="s">
        <v>85</v>
      </c>
      <c r="AV534" s="12" t="s">
        <v>85</v>
      </c>
      <c r="AW534" s="12" t="s">
        <v>32</v>
      </c>
      <c r="AX534" s="12" t="s">
        <v>76</v>
      </c>
      <c r="AY534" s="148" t="s">
        <v>150</v>
      </c>
    </row>
    <row r="535" spans="2:51" s="12" customFormat="1" ht="12">
      <c r="B535" s="146"/>
      <c r="D535" s="147" t="s">
        <v>158</v>
      </c>
      <c r="E535" s="148" t="s">
        <v>1</v>
      </c>
      <c r="F535" s="149" t="s">
        <v>856</v>
      </c>
      <c r="H535" s="150">
        <v>6.7</v>
      </c>
      <c r="I535" s="151"/>
      <c r="L535" s="146"/>
      <c r="M535" s="152"/>
      <c r="T535" s="153"/>
      <c r="AT535" s="148" t="s">
        <v>158</v>
      </c>
      <c r="AU535" s="148" t="s">
        <v>85</v>
      </c>
      <c r="AV535" s="12" t="s">
        <v>85</v>
      </c>
      <c r="AW535" s="12" t="s">
        <v>32</v>
      </c>
      <c r="AX535" s="12" t="s">
        <v>76</v>
      </c>
      <c r="AY535" s="148" t="s">
        <v>150</v>
      </c>
    </row>
    <row r="536" spans="2:51" s="13" customFormat="1" ht="12">
      <c r="B536" s="154"/>
      <c r="D536" s="147" t="s">
        <v>158</v>
      </c>
      <c r="E536" s="155" t="s">
        <v>1</v>
      </c>
      <c r="F536" s="156" t="s">
        <v>162</v>
      </c>
      <c r="H536" s="157">
        <v>56.057</v>
      </c>
      <c r="I536" s="158"/>
      <c r="L536" s="154"/>
      <c r="M536" s="159"/>
      <c r="T536" s="160"/>
      <c r="AT536" s="155" t="s">
        <v>158</v>
      </c>
      <c r="AU536" s="155" t="s">
        <v>85</v>
      </c>
      <c r="AV536" s="13" t="s">
        <v>156</v>
      </c>
      <c r="AW536" s="13" t="s">
        <v>32</v>
      </c>
      <c r="AX536" s="13" t="s">
        <v>83</v>
      </c>
      <c r="AY536" s="155" t="s">
        <v>150</v>
      </c>
    </row>
    <row r="537" spans="2:65" s="1" customFormat="1" ht="24.2" customHeight="1">
      <c r="B537" s="31"/>
      <c r="C537" s="167" t="s">
        <v>864</v>
      </c>
      <c r="D537" s="167" t="s">
        <v>250</v>
      </c>
      <c r="E537" s="168" t="s">
        <v>865</v>
      </c>
      <c r="F537" s="169" t="s">
        <v>866</v>
      </c>
      <c r="G537" s="170" t="s">
        <v>155</v>
      </c>
      <c r="H537" s="171">
        <v>96.505</v>
      </c>
      <c r="I537" s="172"/>
      <c r="J537" s="173">
        <f>ROUND(I537*H537,2)</f>
        <v>0</v>
      </c>
      <c r="K537" s="174"/>
      <c r="L537" s="175"/>
      <c r="M537" s="176" t="s">
        <v>1</v>
      </c>
      <c r="N537" s="177" t="s">
        <v>41</v>
      </c>
      <c r="P537" s="142">
        <f>O537*H537</f>
        <v>0</v>
      </c>
      <c r="Q537" s="142">
        <v>0.0041</v>
      </c>
      <c r="R537" s="142">
        <f>Q537*H537</f>
        <v>0.39567050000000004</v>
      </c>
      <c r="S537" s="142">
        <v>0</v>
      </c>
      <c r="T537" s="143">
        <f>S537*H537</f>
        <v>0</v>
      </c>
      <c r="AR537" s="144" t="s">
        <v>341</v>
      </c>
      <c r="AT537" s="144" t="s">
        <v>250</v>
      </c>
      <c r="AU537" s="144" t="s">
        <v>85</v>
      </c>
      <c r="AY537" s="16" t="s">
        <v>150</v>
      </c>
      <c r="BE537" s="145">
        <f>IF(N537="základní",J537,0)</f>
        <v>0</v>
      </c>
      <c r="BF537" s="145">
        <f>IF(N537="snížená",J537,0)</f>
        <v>0</v>
      </c>
      <c r="BG537" s="145">
        <f>IF(N537="zákl. přenesená",J537,0)</f>
        <v>0</v>
      </c>
      <c r="BH537" s="145">
        <f>IF(N537="sníž. přenesená",J537,0)</f>
        <v>0</v>
      </c>
      <c r="BI537" s="145">
        <f>IF(N537="nulová",J537,0)</f>
        <v>0</v>
      </c>
      <c r="BJ537" s="16" t="s">
        <v>83</v>
      </c>
      <c r="BK537" s="145">
        <f>ROUND(I537*H537,2)</f>
        <v>0</v>
      </c>
      <c r="BL537" s="16" t="s">
        <v>243</v>
      </c>
      <c r="BM537" s="144" t="s">
        <v>867</v>
      </c>
    </row>
    <row r="538" spans="2:51" s="12" customFormat="1" ht="12">
      <c r="B538" s="146"/>
      <c r="D538" s="147" t="s">
        <v>158</v>
      </c>
      <c r="E538" s="148" t="s">
        <v>1</v>
      </c>
      <c r="F538" s="149" t="s">
        <v>728</v>
      </c>
      <c r="H538" s="150">
        <v>37.74</v>
      </c>
      <c r="I538" s="151"/>
      <c r="L538" s="146"/>
      <c r="M538" s="152"/>
      <c r="T538" s="153"/>
      <c r="AT538" s="148" t="s">
        <v>158</v>
      </c>
      <c r="AU538" s="148" t="s">
        <v>85</v>
      </c>
      <c r="AV538" s="12" t="s">
        <v>85</v>
      </c>
      <c r="AW538" s="12" t="s">
        <v>32</v>
      </c>
      <c r="AX538" s="12" t="s">
        <v>76</v>
      </c>
      <c r="AY538" s="148" t="s">
        <v>150</v>
      </c>
    </row>
    <row r="539" spans="2:51" s="12" customFormat="1" ht="12">
      <c r="B539" s="146"/>
      <c r="D539" s="147" t="s">
        <v>158</v>
      </c>
      <c r="E539" s="148" t="s">
        <v>1</v>
      </c>
      <c r="F539" s="149" t="s">
        <v>729</v>
      </c>
      <c r="H539" s="150">
        <v>20.74</v>
      </c>
      <c r="I539" s="151"/>
      <c r="L539" s="146"/>
      <c r="M539" s="152"/>
      <c r="T539" s="153"/>
      <c r="AT539" s="148" t="s">
        <v>158</v>
      </c>
      <c r="AU539" s="148" t="s">
        <v>85</v>
      </c>
      <c r="AV539" s="12" t="s">
        <v>85</v>
      </c>
      <c r="AW539" s="12" t="s">
        <v>32</v>
      </c>
      <c r="AX539" s="12" t="s">
        <v>76</v>
      </c>
      <c r="AY539" s="148" t="s">
        <v>150</v>
      </c>
    </row>
    <row r="540" spans="2:51" s="12" customFormat="1" ht="12">
      <c r="B540" s="146"/>
      <c r="D540" s="147" t="s">
        <v>158</v>
      </c>
      <c r="E540" s="148" t="s">
        <v>1</v>
      </c>
      <c r="F540" s="149" t="s">
        <v>730</v>
      </c>
      <c r="H540" s="150">
        <v>6</v>
      </c>
      <c r="I540" s="151"/>
      <c r="L540" s="146"/>
      <c r="M540" s="152"/>
      <c r="T540" s="153"/>
      <c r="AT540" s="148" t="s">
        <v>158</v>
      </c>
      <c r="AU540" s="148" t="s">
        <v>85</v>
      </c>
      <c r="AV540" s="12" t="s">
        <v>85</v>
      </c>
      <c r="AW540" s="12" t="s">
        <v>32</v>
      </c>
      <c r="AX540" s="12" t="s">
        <v>76</v>
      </c>
      <c r="AY540" s="148" t="s">
        <v>150</v>
      </c>
    </row>
    <row r="541" spans="2:51" s="12" customFormat="1" ht="12">
      <c r="B541" s="146"/>
      <c r="D541" s="147" t="s">
        <v>158</v>
      </c>
      <c r="E541" s="148" t="s">
        <v>1</v>
      </c>
      <c r="F541" s="149" t="s">
        <v>731</v>
      </c>
      <c r="H541" s="150">
        <v>32.025</v>
      </c>
      <c r="I541" s="151"/>
      <c r="L541" s="146"/>
      <c r="M541" s="152"/>
      <c r="T541" s="153"/>
      <c r="AT541" s="148" t="s">
        <v>158</v>
      </c>
      <c r="AU541" s="148" t="s">
        <v>85</v>
      </c>
      <c r="AV541" s="12" t="s">
        <v>85</v>
      </c>
      <c r="AW541" s="12" t="s">
        <v>32</v>
      </c>
      <c r="AX541" s="12" t="s">
        <v>76</v>
      </c>
      <c r="AY541" s="148" t="s">
        <v>150</v>
      </c>
    </row>
    <row r="542" spans="2:51" s="13" customFormat="1" ht="12">
      <c r="B542" s="154"/>
      <c r="D542" s="147" t="s">
        <v>158</v>
      </c>
      <c r="E542" s="155" t="s">
        <v>1</v>
      </c>
      <c r="F542" s="156" t="s">
        <v>162</v>
      </c>
      <c r="H542" s="157">
        <v>96.505</v>
      </c>
      <c r="I542" s="158"/>
      <c r="L542" s="154"/>
      <c r="M542" s="159"/>
      <c r="T542" s="160"/>
      <c r="AT542" s="155" t="s">
        <v>158</v>
      </c>
      <c r="AU542" s="155" t="s">
        <v>85</v>
      </c>
      <c r="AV542" s="13" t="s">
        <v>156</v>
      </c>
      <c r="AW542" s="13" t="s">
        <v>32</v>
      </c>
      <c r="AX542" s="13" t="s">
        <v>83</v>
      </c>
      <c r="AY542" s="155" t="s">
        <v>150</v>
      </c>
    </row>
    <row r="543" spans="2:65" s="1" customFormat="1" ht="24.2" customHeight="1">
      <c r="B543" s="31"/>
      <c r="C543" s="167" t="s">
        <v>868</v>
      </c>
      <c r="D543" s="167" t="s">
        <v>250</v>
      </c>
      <c r="E543" s="168" t="s">
        <v>869</v>
      </c>
      <c r="F543" s="169" t="s">
        <v>870</v>
      </c>
      <c r="G543" s="170" t="s">
        <v>155</v>
      </c>
      <c r="H543" s="171">
        <v>62.118</v>
      </c>
      <c r="I543" s="172"/>
      <c r="J543" s="173">
        <f>ROUND(I543*H543,2)</f>
        <v>0</v>
      </c>
      <c r="K543" s="174"/>
      <c r="L543" s="175"/>
      <c r="M543" s="176" t="s">
        <v>1</v>
      </c>
      <c r="N543" s="177" t="s">
        <v>41</v>
      </c>
      <c r="P543" s="142">
        <f>O543*H543</f>
        <v>0</v>
      </c>
      <c r="Q543" s="142">
        <v>0.00221</v>
      </c>
      <c r="R543" s="142">
        <f>Q543*H543</f>
        <v>0.13728078000000002</v>
      </c>
      <c r="S543" s="142">
        <v>0</v>
      </c>
      <c r="T543" s="143">
        <f>S543*H543</f>
        <v>0</v>
      </c>
      <c r="AR543" s="144" t="s">
        <v>341</v>
      </c>
      <c r="AT543" s="144" t="s">
        <v>250</v>
      </c>
      <c r="AU543" s="144" t="s">
        <v>85</v>
      </c>
      <c r="AY543" s="16" t="s">
        <v>150</v>
      </c>
      <c r="BE543" s="145">
        <f>IF(N543="základní",J543,0)</f>
        <v>0</v>
      </c>
      <c r="BF543" s="145">
        <f>IF(N543="snížená",J543,0)</f>
        <v>0</v>
      </c>
      <c r="BG543" s="145">
        <f>IF(N543="zákl. přenesená",J543,0)</f>
        <v>0</v>
      </c>
      <c r="BH543" s="145">
        <f>IF(N543="sníž. přenesená",J543,0)</f>
        <v>0</v>
      </c>
      <c r="BI543" s="145">
        <f>IF(N543="nulová",J543,0)</f>
        <v>0</v>
      </c>
      <c r="BJ543" s="16" t="s">
        <v>83</v>
      </c>
      <c r="BK543" s="145">
        <f>ROUND(I543*H543,2)</f>
        <v>0</v>
      </c>
      <c r="BL543" s="16" t="s">
        <v>243</v>
      </c>
      <c r="BM543" s="144" t="s">
        <v>871</v>
      </c>
    </row>
    <row r="544" spans="2:51" s="12" customFormat="1" ht="12">
      <c r="B544" s="146"/>
      <c r="D544" s="147" t="s">
        <v>158</v>
      </c>
      <c r="E544" s="148" t="s">
        <v>1</v>
      </c>
      <c r="F544" s="149" t="s">
        <v>872</v>
      </c>
      <c r="H544" s="150">
        <v>6</v>
      </c>
      <c r="I544" s="151"/>
      <c r="L544" s="146"/>
      <c r="M544" s="152"/>
      <c r="T544" s="153"/>
      <c r="AT544" s="148" t="s">
        <v>158</v>
      </c>
      <c r="AU544" s="148" t="s">
        <v>85</v>
      </c>
      <c r="AV544" s="12" t="s">
        <v>85</v>
      </c>
      <c r="AW544" s="12" t="s">
        <v>32</v>
      </c>
      <c r="AX544" s="12" t="s">
        <v>76</v>
      </c>
      <c r="AY544" s="148" t="s">
        <v>150</v>
      </c>
    </row>
    <row r="545" spans="2:51" s="12" customFormat="1" ht="12">
      <c r="B545" s="146"/>
      <c r="D545" s="147" t="s">
        <v>158</v>
      </c>
      <c r="E545" s="148" t="s">
        <v>1</v>
      </c>
      <c r="F545" s="149" t="s">
        <v>873</v>
      </c>
      <c r="H545" s="150">
        <v>40</v>
      </c>
      <c r="I545" s="151"/>
      <c r="L545" s="146"/>
      <c r="M545" s="152"/>
      <c r="T545" s="153"/>
      <c r="AT545" s="148" t="s">
        <v>158</v>
      </c>
      <c r="AU545" s="148" t="s">
        <v>85</v>
      </c>
      <c r="AV545" s="12" t="s">
        <v>85</v>
      </c>
      <c r="AW545" s="12" t="s">
        <v>32</v>
      </c>
      <c r="AX545" s="12" t="s">
        <v>76</v>
      </c>
      <c r="AY545" s="148" t="s">
        <v>150</v>
      </c>
    </row>
    <row r="546" spans="2:51" s="12" customFormat="1" ht="12">
      <c r="B546" s="146"/>
      <c r="D546" s="147" t="s">
        <v>158</v>
      </c>
      <c r="E546" s="148" t="s">
        <v>1</v>
      </c>
      <c r="F546" s="149" t="s">
        <v>874</v>
      </c>
      <c r="H546" s="150">
        <v>14.9</v>
      </c>
      <c r="I546" s="151"/>
      <c r="L546" s="146"/>
      <c r="M546" s="152"/>
      <c r="T546" s="153"/>
      <c r="AT546" s="148" t="s">
        <v>158</v>
      </c>
      <c r="AU546" s="148" t="s">
        <v>85</v>
      </c>
      <c r="AV546" s="12" t="s">
        <v>85</v>
      </c>
      <c r="AW546" s="12" t="s">
        <v>32</v>
      </c>
      <c r="AX546" s="12" t="s">
        <v>76</v>
      </c>
      <c r="AY546" s="148" t="s">
        <v>150</v>
      </c>
    </row>
    <row r="547" spans="2:51" s="13" customFormat="1" ht="12">
      <c r="B547" s="154"/>
      <c r="D547" s="147" t="s">
        <v>158</v>
      </c>
      <c r="E547" s="155" t="s">
        <v>1</v>
      </c>
      <c r="F547" s="156" t="s">
        <v>162</v>
      </c>
      <c r="H547" s="157">
        <v>60.9</v>
      </c>
      <c r="I547" s="158"/>
      <c r="L547" s="154"/>
      <c r="M547" s="159"/>
      <c r="T547" s="160"/>
      <c r="AT547" s="155" t="s">
        <v>158</v>
      </c>
      <c r="AU547" s="155" t="s">
        <v>85</v>
      </c>
      <c r="AV547" s="13" t="s">
        <v>156</v>
      </c>
      <c r="AW547" s="13" t="s">
        <v>32</v>
      </c>
      <c r="AX547" s="13" t="s">
        <v>83</v>
      </c>
      <c r="AY547" s="155" t="s">
        <v>150</v>
      </c>
    </row>
    <row r="548" spans="2:51" s="12" customFormat="1" ht="12">
      <c r="B548" s="146"/>
      <c r="D548" s="147" t="s">
        <v>158</v>
      </c>
      <c r="F548" s="149" t="s">
        <v>875</v>
      </c>
      <c r="H548" s="150">
        <v>62.118</v>
      </c>
      <c r="I548" s="151"/>
      <c r="L548" s="146"/>
      <c r="M548" s="152"/>
      <c r="T548" s="153"/>
      <c r="AT548" s="148" t="s">
        <v>158</v>
      </c>
      <c r="AU548" s="148" t="s">
        <v>85</v>
      </c>
      <c r="AV548" s="12" t="s">
        <v>85</v>
      </c>
      <c r="AW548" s="12" t="s">
        <v>4</v>
      </c>
      <c r="AX548" s="12" t="s">
        <v>83</v>
      </c>
      <c r="AY548" s="148" t="s">
        <v>150</v>
      </c>
    </row>
    <row r="549" spans="2:65" s="1" customFormat="1" ht="24.2" customHeight="1">
      <c r="B549" s="31"/>
      <c r="C549" s="167" t="s">
        <v>876</v>
      </c>
      <c r="D549" s="167" t="s">
        <v>250</v>
      </c>
      <c r="E549" s="168" t="s">
        <v>877</v>
      </c>
      <c r="F549" s="169" t="s">
        <v>878</v>
      </c>
      <c r="G549" s="170" t="s">
        <v>155</v>
      </c>
      <c r="H549" s="171">
        <v>21.318</v>
      </c>
      <c r="I549" s="172"/>
      <c r="J549" s="173">
        <f>ROUND(I549*H549,2)</f>
        <v>0</v>
      </c>
      <c r="K549" s="174"/>
      <c r="L549" s="175"/>
      <c r="M549" s="176" t="s">
        <v>1</v>
      </c>
      <c r="N549" s="177" t="s">
        <v>41</v>
      </c>
      <c r="P549" s="142">
        <f>O549*H549</f>
        <v>0</v>
      </c>
      <c r="Q549" s="142">
        <v>0.00491</v>
      </c>
      <c r="R549" s="142">
        <f>Q549*H549</f>
        <v>0.10467138000000001</v>
      </c>
      <c r="S549" s="142">
        <v>0</v>
      </c>
      <c r="T549" s="143">
        <f>S549*H549</f>
        <v>0</v>
      </c>
      <c r="AR549" s="144" t="s">
        <v>341</v>
      </c>
      <c r="AT549" s="144" t="s">
        <v>250</v>
      </c>
      <c r="AU549" s="144" t="s">
        <v>85</v>
      </c>
      <c r="AY549" s="16" t="s">
        <v>150</v>
      </c>
      <c r="BE549" s="145">
        <f>IF(N549="základní",J549,0)</f>
        <v>0</v>
      </c>
      <c r="BF549" s="145">
        <f>IF(N549="snížená",J549,0)</f>
        <v>0</v>
      </c>
      <c r="BG549" s="145">
        <f>IF(N549="zákl. přenesená",J549,0)</f>
        <v>0</v>
      </c>
      <c r="BH549" s="145">
        <f>IF(N549="sníž. přenesená",J549,0)</f>
        <v>0</v>
      </c>
      <c r="BI549" s="145">
        <f>IF(N549="nulová",J549,0)</f>
        <v>0</v>
      </c>
      <c r="BJ549" s="16" t="s">
        <v>83</v>
      </c>
      <c r="BK549" s="145">
        <f>ROUND(I549*H549,2)</f>
        <v>0</v>
      </c>
      <c r="BL549" s="16" t="s">
        <v>243</v>
      </c>
      <c r="BM549" s="144" t="s">
        <v>879</v>
      </c>
    </row>
    <row r="550" spans="2:51" s="12" customFormat="1" ht="12">
      <c r="B550" s="146"/>
      <c r="D550" s="147" t="s">
        <v>158</v>
      </c>
      <c r="E550" s="148" t="s">
        <v>1</v>
      </c>
      <c r="F550" s="149" t="s">
        <v>872</v>
      </c>
      <c r="H550" s="150">
        <v>6</v>
      </c>
      <c r="I550" s="151"/>
      <c r="L550" s="146"/>
      <c r="M550" s="152"/>
      <c r="T550" s="153"/>
      <c r="AT550" s="148" t="s">
        <v>158</v>
      </c>
      <c r="AU550" s="148" t="s">
        <v>85</v>
      </c>
      <c r="AV550" s="12" t="s">
        <v>85</v>
      </c>
      <c r="AW550" s="12" t="s">
        <v>32</v>
      </c>
      <c r="AX550" s="12" t="s">
        <v>76</v>
      </c>
      <c r="AY550" s="148" t="s">
        <v>150</v>
      </c>
    </row>
    <row r="551" spans="2:51" s="12" customFormat="1" ht="12">
      <c r="B551" s="146"/>
      <c r="D551" s="147" t="s">
        <v>158</v>
      </c>
      <c r="E551" s="148" t="s">
        <v>1</v>
      </c>
      <c r="F551" s="149" t="s">
        <v>874</v>
      </c>
      <c r="H551" s="150">
        <v>14.9</v>
      </c>
      <c r="I551" s="151"/>
      <c r="L551" s="146"/>
      <c r="M551" s="152"/>
      <c r="T551" s="153"/>
      <c r="AT551" s="148" t="s">
        <v>158</v>
      </c>
      <c r="AU551" s="148" t="s">
        <v>85</v>
      </c>
      <c r="AV551" s="12" t="s">
        <v>85</v>
      </c>
      <c r="AW551" s="12" t="s">
        <v>32</v>
      </c>
      <c r="AX551" s="12" t="s">
        <v>76</v>
      </c>
      <c r="AY551" s="148" t="s">
        <v>150</v>
      </c>
    </row>
    <row r="552" spans="2:51" s="13" customFormat="1" ht="12">
      <c r="B552" s="154"/>
      <c r="D552" s="147" t="s">
        <v>158</v>
      </c>
      <c r="E552" s="155" t="s">
        <v>1</v>
      </c>
      <c r="F552" s="156" t="s">
        <v>162</v>
      </c>
      <c r="H552" s="157">
        <v>20.9</v>
      </c>
      <c r="I552" s="158"/>
      <c r="L552" s="154"/>
      <c r="M552" s="159"/>
      <c r="T552" s="160"/>
      <c r="AT552" s="155" t="s">
        <v>158</v>
      </c>
      <c r="AU552" s="155" t="s">
        <v>85</v>
      </c>
      <c r="AV552" s="13" t="s">
        <v>156</v>
      </c>
      <c r="AW552" s="13" t="s">
        <v>32</v>
      </c>
      <c r="AX552" s="13" t="s">
        <v>83</v>
      </c>
      <c r="AY552" s="155" t="s">
        <v>150</v>
      </c>
    </row>
    <row r="553" spans="2:51" s="12" customFormat="1" ht="12">
      <c r="B553" s="146"/>
      <c r="D553" s="147" t="s">
        <v>158</v>
      </c>
      <c r="F553" s="149" t="s">
        <v>880</v>
      </c>
      <c r="H553" s="150">
        <v>21.318</v>
      </c>
      <c r="I553" s="151"/>
      <c r="L553" s="146"/>
      <c r="M553" s="152"/>
      <c r="T553" s="153"/>
      <c r="AT553" s="148" t="s">
        <v>158</v>
      </c>
      <c r="AU553" s="148" t="s">
        <v>85</v>
      </c>
      <c r="AV553" s="12" t="s">
        <v>85</v>
      </c>
      <c r="AW553" s="12" t="s">
        <v>4</v>
      </c>
      <c r="AX553" s="12" t="s">
        <v>83</v>
      </c>
      <c r="AY553" s="148" t="s">
        <v>150</v>
      </c>
    </row>
    <row r="554" spans="2:65" s="1" customFormat="1" ht="24.2" customHeight="1">
      <c r="B554" s="31"/>
      <c r="C554" s="167" t="s">
        <v>881</v>
      </c>
      <c r="D554" s="167" t="s">
        <v>250</v>
      </c>
      <c r="E554" s="168" t="s">
        <v>882</v>
      </c>
      <c r="F554" s="169" t="s">
        <v>883</v>
      </c>
      <c r="G554" s="170" t="s">
        <v>155</v>
      </c>
      <c r="H554" s="171">
        <v>41.718</v>
      </c>
      <c r="I554" s="172"/>
      <c r="J554" s="173">
        <f>ROUND(I554*H554,2)</f>
        <v>0</v>
      </c>
      <c r="K554" s="174"/>
      <c r="L554" s="175"/>
      <c r="M554" s="176" t="s">
        <v>1</v>
      </c>
      <c r="N554" s="177" t="s">
        <v>41</v>
      </c>
      <c r="P554" s="142">
        <f>O554*H554</f>
        <v>0</v>
      </c>
      <c r="Q554" s="142">
        <v>0.00148</v>
      </c>
      <c r="R554" s="142">
        <f>Q554*H554</f>
        <v>0.06174264</v>
      </c>
      <c r="S554" s="142">
        <v>0</v>
      </c>
      <c r="T554" s="143">
        <f>S554*H554</f>
        <v>0</v>
      </c>
      <c r="AR554" s="144" t="s">
        <v>341</v>
      </c>
      <c r="AT554" s="144" t="s">
        <v>250</v>
      </c>
      <c r="AU554" s="144" t="s">
        <v>85</v>
      </c>
      <c r="AY554" s="16" t="s">
        <v>150</v>
      </c>
      <c r="BE554" s="145">
        <f>IF(N554="základní",J554,0)</f>
        <v>0</v>
      </c>
      <c r="BF554" s="145">
        <f>IF(N554="snížená",J554,0)</f>
        <v>0</v>
      </c>
      <c r="BG554" s="145">
        <f>IF(N554="zákl. přenesená",J554,0)</f>
        <v>0</v>
      </c>
      <c r="BH554" s="145">
        <f>IF(N554="sníž. přenesená",J554,0)</f>
        <v>0</v>
      </c>
      <c r="BI554" s="145">
        <f>IF(N554="nulová",J554,0)</f>
        <v>0</v>
      </c>
      <c r="BJ554" s="16" t="s">
        <v>83</v>
      </c>
      <c r="BK554" s="145">
        <f>ROUND(I554*H554,2)</f>
        <v>0</v>
      </c>
      <c r="BL554" s="16" t="s">
        <v>243</v>
      </c>
      <c r="BM554" s="144" t="s">
        <v>884</v>
      </c>
    </row>
    <row r="555" spans="2:51" s="12" customFormat="1" ht="12">
      <c r="B555" s="146"/>
      <c r="D555" s="147" t="s">
        <v>158</v>
      </c>
      <c r="E555" s="148" t="s">
        <v>1</v>
      </c>
      <c r="F555" s="149" t="s">
        <v>872</v>
      </c>
      <c r="H555" s="150">
        <v>6</v>
      </c>
      <c r="I555" s="151"/>
      <c r="L555" s="146"/>
      <c r="M555" s="152"/>
      <c r="T555" s="153"/>
      <c r="AT555" s="148" t="s">
        <v>158</v>
      </c>
      <c r="AU555" s="148" t="s">
        <v>85</v>
      </c>
      <c r="AV555" s="12" t="s">
        <v>85</v>
      </c>
      <c r="AW555" s="12" t="s">
        <v>32</v>
      </c>
      <c r="AX555" s="12" t="s">
        <v>76</v>
      </c>
      <c r="AY555" s="148" t="s">
        <v>150</v>
      </c>
    </row>
    <row r="556" spans="2:51" s="12" customFormat="1" ht="12">
      <c r="B556" s="146"/>
      <c r="D556" s="147" t="s">
        <v>158</v>
      </c>
      <c r="E556" s="148" t="s">
        <v>1</v>
      </c>
      <c r="F556" s="149" t="s">
        <v>885</v>
      </c>
      <c r="H556" s="150">
        <v>20</v>
      </c>
      <c r="I556" s="151"/>
      <c r="L556" s="146"/>
      <c r="M556" s="152"/>
      <c r="T556" s="153"/>
      <c r="AT556" s="148" t="s">
        <v>158</v>
      </c>
      <c r="AU556" s="148" t="s">
        <v>85</v>
      </c>
      <c r="AV556" s="12" t="s">
        <v>85</v>
      </c>
      <c r="AW556" s="12" t="s">
        <v>32</v>
      </c>
      <c r="AX556" s="12" t="s">
        <v>76</v>
      </c>
      <c r="AY556" s="148" t="s">
        <v>150</v>
      </c>
    </row>
    <row r="557" spans="2:51" s="12" customFormat="1" ht="12">
      <c r="B557" s="146"/>
      <c r="D557" s="147" t="s">
        <v>158</v>
      </c>
      <c r="E557" s="148" t="s">
        <v>1</v>
      </c>
      <c r="F557" s="149" t="s">
        <v>874</v>
      </c>
      <c r="H557" s="150">
        <v>14.9</v>
      </c>
      <c r="I557" s="151"/>
      <c r="L557" s="146"/>
      <c r="M557" s="152"/>
      <c r="T557" s="153"/>
      <c r="AT557" s="148" t="s">
        <v>158</v>
      </c>
      <c r="AU557" s="148" t="s">
        <v>85</v>
      </c>
      <c r="AV557" s="12" t="s">
        <v>85</v>
      </c>
      <c r="AW557" s="12" t="s">
        <v>32</v>
      </c>
      <c r="AX557" s="12" t="s">
        <v>76</v>
      </c>
      <c r="AY557" s="148" t="s">
        <v>150</v>
      </c>
    </row>
    <row r="558" spans="2:51" s="13" customFormat="1" ht="12">
      <c r="B558" s="154"/>
      <c r="D558" s="147" t="s">
        <v>158</v>
      </c>
      <c r="E558" s="155" t="s">
        <v>1</v>
      </c>
      <c r="F558" s="156" t="s">
        <v>162</v>
      </c>
      <c r="H558" s="157">
        <v>40.9</v>
      </c>
      <c r="I558" s="158"/>
      <c r="L558" s="154"/>
      <c r="M558" s="159"/>
      <c r="T558" s="160"/>
      <c r="AT558" s="155" t="s">
        <v>158</v>
      </c>
      <c r="AU558" s="155" t="s">
        <v>85</v>
      </c>
      <c r="AV558" s="13" t="s">
        <v>156</v>
      </c>
      <c r="AW558" s="13" t="s">
        <v>32</v>
      </c>
      <c r="AX558" s="13" t="s">
        <v>83</v>
      </c>
      <c r="AY558" s="155" t="s">
        <v>150</v>
      </c>
    </row>
    <row r="559" spans="2:51" s="12" customFormat="1" ht="12">
      <c r="B559" s="146"/>
      <c r="D559" s="147" t="s">
        <v>158</v>
      </c>
      <c r="F559" s="149" t="s">
        <v>886</v>
      </c>
      <c r="H559" s="150">
        <v>41.718</v>
      </c>
      <c r="I559" s="151"/>
      <c r="L559" s="146"/>
      <c r="M559" s="152"/>
      <c r="T559" s="153"/>
      <c r="AT559" s="148" t="s">
        <v>158</v>
      </c>
      <c r="AU559" s="148" t="s">
        <v>85</v>
      </c>
      <c r="AV559" s="12" t="s">
        <v>85</v>
      </c>
      <c r="AW559" s="12" t="s">
        <v>4</v>
      </c>
      <c r="AX559" s="12" t="s">
        <v>83</v>
      </c>
      <c r="AY559" s="148" t="s">
        <v>150</v>
      </c>
    </row>
    <row r="560" spans="2:65" s="1" customFormat="1" ht="24.2" customHeight="1">
      <c r="B560" s="31"/>
      <c r="C560" s="132" t="s">
        <v>887</v>
      </c>
      <c r="D560" s="132" t="s">
        <v>152</v>
      </c>
      <c r="E560" s="133" t="s">
        <v>888</v>
      </c>
      <c r="F560" s="134" t="s">
        <v>889</v>
      </c>
      <c r="G560" s="135" t="s">
        <v>155</v>
      </c>
      <c r="H560" s="136">
        <v>201.5</v>
      </c>
      <c r="I560" s="137"/>
      <c r="J560" s="138">
        <f>ROUND(I560*H560,2)</f>
        <v>0</v>
      </c>
      <c r="K560" s="139"/>
      <c r="L560" s="31"/>
      <c r="M560" s="140" t="s">
        <v>1</v>
      </c>
      <c r="N560" s="141" t="s">
        <v>41</v>
      </c>
      <c r="P560" s="142">
        <f>O560*H560</f>
        <v>0</v>
      </c>
      <c r="Q560" s="142">
        <v>0</v>
      </c>
      <c r="R560" s="142">
        <f>Q560*H560</f>
        <v>0</v>
      </c>
      <c r="S560" s="142">
        <v>0</v>
      </c>
      <c r="T560" s="143">
        <f>S560*H560</f>
        <v>0</v>
      </c>
      <c r="AR560" s="144" t="s">
        <v>243</v>
      </c>
      <c r="AT560" s="144" t="s">
        <v>152</v>
      </c>
      <c r="AU560" s="144" t="s">
        <v>85</v>
      </c>
      <c r="AY560" s="16" t="s">
        <v>150</v>
      </c>
      <c r="BE560" s="145">
        <f>IF(N560="základní",J560,0)</f>
        <v>0</v>
      </c>
      <c r="BF560" s="145">
        <f>IF(N560="snížená",J560,0)</f>
        <v>0</v>
      </c>
      <c r="BG560" s="145">
        <f>IF(N560="zákl. přenesená",J560,0)</f>
        <v>0</v>
      </c>
      <c r="BH560" s="145">
        <f>IF(N560="sníž. přenesená",J560,0)</f>
        <v>0</v>
      </c>
      <c r="BI560" s="145">
        <f>IF(N560="nulová",J560,0)</f>
        <v>0</v>
      </c>
      <c r="BJ560" s="16" t="s">
        <v>83</v>
      </c>
      <c r="BK560" s="145">
        <f>ROUND(I560*H560,2)</f>
        <v>0</v>
      </c>
      <c r="BL560" s="16" t="s">
        <v>243</v>
      </c>
      <c r="BM560" s="144" t="s">
        <v>890</v>
      </c>
    </row>
    <row r="561" spans="2:51" s="12" customFormat="1" ht="12">
      <c r="B561" s="146"/>
      <c r="D561" s="147" t="s">
        <v>158</v>
      </c>
      <c r="E561" s="148" t="s">
        <v>1</v>
      </c>
      <c r="F561" s="149" t="s">
        <v>891</v>
      </c>
      <c r="H561" s="150">
        <v>201.5</v>
      </c>
      <c r="I561" s="151"/>
      <c r="L561" s="146"/>
      <c r="M561" s="152"/>
      <c r="T561" s="153"/>
      <c r="AT561" s="148" t="s">
        <v>158</v>
      </c>
      <c r="AU561" s="148" t="s">
        <v>85</v>
      </c>
      <c r="AV561" s="12" t="s">
        <v>85</v>
      </c>
      <c r="AW561" s="12" t="s">
        <v>32</v>
      </c>
      <c r="AX561" s="12" t="s">
        <v>83</v>
      </c>
      <c r="AY561" s="148" t="s">
        <v>150</v>
      </c>
    </row>
    <row r="562" spans="2:65" s="1" customFormat="1" ht="24.2" customHeight="1">
      <c r="B562" s="31"/>
      <c r="C562" s="167" t="s">
        <v>892</v>
      </c>
      <c r="D562" s="167" t="s">
        <v>250</v>
      </c>
      <c r="E562" s="168" t="s">
        <v>893</v>
      </c>
      <c r="F562" s="169" t="s">
        <v>894</v>
      </c>
      <c r="G562" s="170" t="s">
        <v>155</v>
      </c>
      <c r="H562" s="171">
        <v>211.575</v>
      </c>
      <c r="I562" s="172"/>
      <c r="J562" s="173">
        <f>ROUND(I562*H562,2)</f>
        <v>0</v>
      </c>
      <c r="K562" s="174"/>
      <c r="L562" s="175"/>
      <c r="M562" s="176" t="s">
        <v>1</v>
      </c>
      <c r="N562" s="177" t="s">
        <v>41</v>
      </c>
      <c r="P562" s="142">
        <f>O562*H562</f>
        <v>0</v>
      </c>
      <c r="Q562" s="142">
        <v>0.006</v>
      </c>
      <c r="R562" s="142">
        <f>Q562*H562</f>
        <v>1.26945</v>
      </c>
      <c r="S562" s="142">
        <v>0</v>
      </c>
      <c r="T562" s="143">
        <f>S562*H562</f>
        <v>0</v>
      </c>
      <c r="AR562" s="144" t="s">
        <v>341</v>
      </c>
      <c r="AT562" s="144" t="s">
        <v>250</v>
      </c>
      <c r="AU562" s="144" t="s">
        <v>85</v>
      </c>
      <c r="AY562" s="16" t="s">
        <v>150</v>
      </c>
      <c r="BE562" s="145">
        <f>IF(N562="základní",J562,0)</f>
        <v>0</v>
      </c>
      <c r="BF562" s="145">
        <f>IF(N562="snížená",J562,0)</f>
        <v>0</v>
      </c>
      <c r="BG562" s="145">
        <f>IF(N562="zákl. přenesená",J562,0)</f>
        <v>0</v>
      </c>
      <c r="BH562" s="145">
        <f>IF(N562="sníž. přenesená",J562,0)</f>
        <v>0</v>
      </c>
      <c r="BI562" s="145">
        <f>IF(N562="nulová",J562,0)</f>
        <v>0</v>
      </c>
      <c r="BJ562" s="16" t="s">
        <v>83</v>
      </c>
      <c r="BK562" s="145">
        <f>ROUND(I562*H562,2)</f>
        <v>0</v>
      </c>
      <c r="BL562" s="16" t="s">
        <v>243</v>
      </c>
      <c r="BM562" s="144" t="s">
        <v>895</v>
      </c>
    </row>
    <row r="563" spans="2:51" s="12" customFormat="1" ht="12">
      <c r="B563" s="146"/>
      <c r="D563" s="147" t="s">
        <v>158</v>
      </c>
      <c r="F563" s="149" t="s">
        <v>896</v>
      </c>
      <c r="H563" s="150">
        <v>211.575</v>
      </c>
      <c r="I563" s="151"/>
      <c r="L563" s="146"/>
      <c r="M563" s="152"/>
      <c r="T563" s="153"/>
      <c r="AT563" s="148" t="s">
        <v>158</v>
      </c>
      <c r="AU563" s="148" t="s">
        <v>85</v>
      </c>
      <c r="AV563" s="12" t="s">
        <v>85</v>
      </c>
      <c r="AW563" s="12" t="s">
        <v>4</v>
      </c>
      <c r="AX563" s="12" t="s">
        <v>83</v>
      </c>
      <c r="AY563" s="148" t="s">
        <v>150</v>
      </c>
    </row>
    <row r="564" spans="2:65" s="1" customFormat="1" ht="24.2" customHeight="1">
      <c r="B564" s="31"/>
      <c r="C564" s="132" t="s">
        <v>897</v>
      </c>
      <c r="D564" s="132" t="s">
        <v>152</v>
      </c>
      <c r="E564" s="133" t="s">
        <v>898</v>
      </c>
      <c r="F564" s="134" t="s">
        <v>899</v>
      </c>
      <c r="G564" s="135" t="s">
        <v>155</v>
      </c>
      <c r="H564" s="136">
        <v>229.6</v>
      </c>
      <c r="I564" s="137"/>
      <c r="J564" s="138">
        <f>ROUND(I564*H564,2)</f>
        <v>0</v>
      </c>
      <c r="K564" s="139"/>
      <c r="L564" s="31"/>
      <c r="M564" s="140" t="s">
        <v>1</v>
      </c>
      <c r="N564" s="141" t="s">
        <v>41</v>
      </c>
      <c r="P564" s="142">
        <f>O564*H564</f>
        <v>0</v>
      </c>
      <c r="Q564" s="142">
        <v>1E-05</v>
      </c>
      <c r="R564" s="142">
        <f>Q564*H564</f>
        <v>0.0022960000000000003</v>
      </c>
      <c r="S564" s="142">
        <v>0</v>
      </c>
      <c r="T564" s="143">
        <f>S564*H564</f>
        <v>0</v>
      </c>
      <c r="AR564" s="144" t="s">
        <v>243</v>
      </c>
      <c r="AT564" s="144" t="s">
        <v>152</v>
      </c>
      <c r="AU564" s="144" t="s">
        <v>85</v>
      </c>
      <c r="AY564" s="16" t="s">
        <v>150</v>
      </c>
      <c r="BE564" s="145">
        <f>IF(N564="základní",J564,0)</f>
        <v>0</v>
      </c>
      <c r="BF564" s="145">
        <f>IF(N564="snížená",J564,0)</f>
        <v>0</v>
      </c>
      <c r="BG564" s="145">
        <f>IF(N564="zákl. přenesená",J564,0)</f>
        <v>0</v>
      </c>
      <c r="BH564" s="145">
        <f>IF(N564="sníž. přenesená",J564,0)</f>
        <v>0</v>
      </c>
      <c r="BI564" s="145">
        <f>IF(N564="nulová",J564,0)</f>
        <v>0</v>
      </c>
      <c r="BJ564" s="16" t="s">
        <v>83</v>
      </c>
      <c r="BK564" s="145">
        <f>ROUND(I564*H564,2)</f>
        <v>0</v>
      </c>
      <c r="BL564" s="16" t="s">
        <v>243</v>
      </c>
      <c r="BM564" s="144" t="s">
        <v>900</v>
      </c>
    </row>
    <row r="565" spans="2:51" s="12" customFormat="1" ht="12">
      <c r="B565" s="146"/>
      <c r="D565" s="147" t="s">
        <v>158</v>
      </c>
      <c r="E565" s="148" t="s">
        <v>1</v>
      </c>
      <c r="F565" s="149" t="s">
        <v>901</v>
      </c>
      <c r="H565" s="150">
        <v>229.6</v>
      </c>
      <c r="I565" s="151"/>
      <c r="L565" s="146"/>
      <c r="M565" s="152"/>
      <c r="T565" s="153"/>
      <c r="AT565" s="148" t="s">
        <v>158</v>
      </c>
      <c r="AU565" s="148" t="s">
        <v>85</v>
      </c>
      <c r="AV565" s="12" t="s">
        <v>85</v>
      </c>
      <c r="AW565" s="12" t="s">
        <v>32</v>
      </c>
      <c r="AX565" s="12" t="s">
        <v>83</v>
      </c>
      <c r="AY565" s="148" t="s">
        <v>150</v>
      </c>
    </row>
    <row r="566" spans="2:65" s="1" customFormat="1" ht="33" customHeight="1">
      <c r="B566" s="31"/>
      <c r="C566" s="167" t="s">
        <v>902</v>
      </c>
      <c r="D566" s="167" t="s">
        <v>250</v>
      </c>
      <c r="E566" s="168" t="s">
        <v>903</v>
      </c>
      <c r="F566" s="169" t="s">
        <v>904</v>
      </c>
      <c r="G566" s="170" t="s">
        <v>155</v>
      </c>
      <c r="H566" s="171">
        <v>241.08</v>
      </c>
      <c r="I566" s="172"/>
      <c r="J566" s="173">
        <f>ROUND(I566*H566,2)</f>
        <v>0</v>
      </c>
      <c r="K566" s="174"/>
      <c r="L566" s="175"/>
      <c r="M566" s="176" t="s">
        <v>1</v>
      </c>
      <c r="N566" s="177" t="s">
        <v>41</v>
      </c>
      <c r="P566" s="142">
        <f>O566*H566</f>
        <v>0</v>
      </c>
      <c r="Q566" s="142">
        <v>0.00017</v>
      </c>
      <c r="R566" s="142">
        <f>Q566*H566</f>
        <v>0.0409836</v>
      </c>
      <c r="S566" s="142">
        <v>0</v>
      </c>
      <c r="T566" s="143">
        <f>S566*H566</f>
        <v>0</v>
      </c>
      <c r="AR566" s="144" t="s">
        <v>341</v>
      </c>
      <c r="AT566" s="144" t="s">
        <v>250</v>
      </c>
      <c r="AU566" s="144" t="s">
        <v>85</v>
      </c>
      <c r="AY566" s="16" t="s">
        <v>150</v>
      </c>
      <c r="BE566" s="145">
        <f>IF(N566="základní",J566,0)</f>
        <v>0</v>
      </c>
      <c r="BF566" s="145">
        <f>IF(N566="snížená",J566,0)</f>
        <v>0</v>
      </c>
      <c r="BG566" s="145">
        <f>IF(N566="zákl. přenesená",J566,0)</f>
        <v>0</v>
      </c>
      <c r="BH566" s="145">
        <f>IF(N566="sníž. přenesená",J566,0)</f>
        <v>0</v>
      </c>
      <c r="BI566" s="145">
        <f>IF(N566="nulová",J566,0)</f>
        <v>0</v>
      </c>
      <c r="BJ566" s="16" t="s">
        <v>83</v>
      </c>
      <c r="BK566" s="145">
        <f>ROUND(I566*H566,2)</f>
        <v>0</v>
      </c>
      <c r="BL566" s="16" t="s">
        <v>243</v>
      </c>
      <c r="BM566" s="144" t="s">
        <v>905</v>
      </c>
    </row>
    <row r="567" spans="2:51" s="12" customFormat="1" ht="12">
      <c r="B567" s="146"/>
      <c r="D567" s="147" t="s">
        <v>158</v>
      </c>
      <c r="F567" s="149" t="s">
        <v>906</v>
      </c>
      <c r="H567" s="150">
        <v>241.08</v>
      </c>
      <c r="I567" s="151"/>
      <c r="L567" s="146"/>
      <c r="M567" s="152"/>
      <c r="T567" s="153"/>
      <c r="AT567" s="148" t="s">
        <v>158</v>
      </c>
      <c r="AU567" s="148" t="s">
        <v>85</v>
      </c>
      <c r="AV567" s="12" t="s">
        <v>85</v>
      </c>
      <c r="AW567" s="12" t="s">
        <v>4</v>
      </c>
      <c r="AX567" s="12" t="s">
        <v>83</v>
      </c>
      <c r="AY567" s="148" t="s">
        <v>150</v>
      </c>
    </row>
    <row r="568" spans="2:65" s="1" customFormat="1" ht="24.2" customHeight="1">
      <c r="B568" s="31"/>
      <c r="C568" s="132" t="s">
        <v>907</v>
      </c>
      <c r="D568" s="132" t="s">
        <v>152</v>
      </c>
      <c r="E568" s="133" t="s">
        <v>908</v>
      </c>
      <c r="F568" s="134" t="s">
        <v>909</v>
      </c>
      <c r="G568" s="135" t="s">
        <v>155</v>
      </c>
      <c r="H568" s="136">
        <v>40.9</v>
      </c>
      <c r="I568" s="137"/>
      <c r="J568" s="138">
        <f>ROUND(I568*H568,2)</f>
        <v>0</v>
      </c>
      <c r="K568" s="139"/>
      <c r="L568" s="31"/>
      <c r="M568" s="140" t="s">
        <v>1</v>
      </c>
      <c r="N568" s="141" t="s">
        <v>41</v>
      </c>
      <c r="P568" s="142">
        <f>O568*H568</f>
        <v>0</v>
      </c>
      <c r="Q568" s="142">
        <v>4E-05</v>
      </c>
      <c r="R568" s="142">
        <f>Q568*H568</f>
        <v>0.001636</v>
      </c>
      <c r="S568" s="142">
        <v>0</v>
      </c>
      <c r="T568" s="143">
        <f>S568*H568</f>
        <v>0</v>
      </c>
      <c r="AR568" s="144" t="s">
        <v>243</v>
      </c>
      <c r="AT568" s="144" t="s">
        <v>152</v>
      </c>
      <c r="AU568" s="144" t="s">
        <v>85</v>
      </c>
      <c r="AY568" s="16" t="s">
        <v>150</v>
      </c>
      <c r="BE568" s="145">
        <f>IF(N568="základní",J568,0)</f>
        <v>0</v>
      </c>
      <c r="BF568" s="145">
        <f>IF(N568="snížená",J568,0)</f>
        <v>0</v>
      </c>
      <c r="BG568" s="145">
        <f>IF(N568="zákl. přenesená",J568,0)</f>
        <v>0</v>
      </c>
      <c r="BH568" s="145">
        <f>IF(N568="sníž. přenesená",J568,0)</f>
        <v>0</v>
      </c>
      <c r="BI568" s="145">
        <f>IF(N568="nulová",J568,0)</f>
        <v>0</v>
      </c>
      <c r="BJ568" s="16" t="s">
        <v>83</v>
      </c>
      <c r="BK568" s="145">
        <f>ROUND(I568*H568,2)</f>
        <v>0</v>
      </c>
      <c r="BL568" s="16" t="s">
        <v>243</v>
      </c>
      <c r="BM568" s="144" t="s">
        <v>910</v>
      </c>
    </row>
    <row r="569" spans="2:51" s="12" customFormat="1" ht="12">
      <c r="B569" s="146"/>
      <c r="D569" s="147" t="s">
        <v>158</v>
      </c>
      <c r="E569" s="148" t="s">
        <v>1</v>
      </c>
      <c r="F569" s="149" t="s">
        <v>872</v>
      </c>
      <c r="H569" s="150">
        <v>6</v>
      </c>
      <c r="I569" s="151"/>
      <c r="L569" s="146"/>
      <c r="M569" s="152"/>
      <c r="T569" s="153"/>
      <c r="AT569" s="148" t="s">
        <v>158</v>
      </c>
      <c r="AU569" s="148" t="s">
        <v>85</v>
      </c>
      <c r="AV569" s="12" t="s">
        <v>85</v>
      </c>
      <c r="AW569" s="12" t="s">
        <v>32</v>
      </c>
      <c r="AX569" s="12" t="s">
        <v>76</v>
      </c>
      <c r="AY569" s="148" t="s">
        <v>150</v>
      </c>
    </row>
    <row r="570" spans="2:51" s="12" customFormat="1" ht="12">
      <c r="B570" s="146"/>
      <c r="D570" s="147" t="s">
        <v>158</v>
      </c>
      <c r="E570" s="148" t="s">
        <v>1</v>
      </c>
      <c r="F570" s="149" t="s">
        <v>885</v>
      </c>
      <c r="H570" s="150">
        <v>20</v>
      </c>
      <c r="I570" s="151"/>
      <c r="L570" s="146"/>
      <c r="M570" s="152"/>
      <c r="T570" s="153"/>
      <c r="AT570" s="148" t="s">
        <v>158</v>
      </c>
      <c r="AU570" s="148" t="s">
        <v>85</v>
      </c>
      <c r="AV570" s="12" t="s">
        <v>85</v>
      </c>
      <c r="AW570" s="12" t="s">
        <v>32</v>
      </c>
      <c r="AX570" s="12" t="s">
        <v>76</v>
      </c>
      <c r="AY570" s="148" t="s">
        <v>150</v>
      </c>
    </row>
    <row r="571" spans="2:51" s="12" customFormat="1" ht="12">
      <c r="B571" s="146"/>
      <c r="D571" s="147" t="s">
        <v>158</v>
      </c>
      <c r="E571" s="148" t="s">
        <v>1</v>
      </c>
      <c r="F571" s="149" t="s">
        <v>874</v>
      </c>
      <c r="H571" s="150">
        <v>14.9</v>
      </c>
      <c r="I571" s="151"/>
      <c r="L571" s="146"/>
      <c r="M571" s="152"/>
      <c r="T571" s="153"/>
      <c r="AT571" s="148" t="s">
        <v>158</v>
      </c>
      <c r="AU571" s="148" t="s">
        <v>85</v>
      </c>
      <c r="AV571" s="12" t="s">
        <v>85</v>
      </c>
      <c r="AW571" s="12" t="s">
        <v>32</v>
      </c>
      <c r="AX571" s="12" t="s">
        <v>76</v>
      </c>
      <c r="AY571" s="148" t="s">
        <v>150</v>
      </c>
    </row>
    <row r="572" spans="2:51" s="13" customFormat="1" ht="12">
      <c r="B572" s="154"/>
      <c r="D572" s="147" t="s">
        <v>158</v>
      </c>
      <c r="E572" s="155" t="s">
        <v>1</v>
      </c>
      <c r="F572" s="156" t="s">
        <v>162</v>
      </c>
      <c r="H572" s="157">
        <v>40.9</v>
      </c>
      <c r="I572" s="158"/>
      <c r="L572" s="154"/>
      <c r="M572" s="159"/>
      <c r="T572" s="160"/>
      <c r="AT572" s="155" t="s">
        <v>158</v>
      </c>
      <c r="AU572" s="155" t="s">
        <v>85</v>
      </c>
      <c r="AV572" s="13" t="s">
        <v>156</v>
      </c>
      <c r="AW572" s="13" t="s">
        <v>32</v>
      </c>
      <c r="AX572" s="13" t="s">
        <v>83</v>
      </c>
      <c r="AY572" s="155" t="s">
        <v>150</v>
      </c>
    </row>
    <row r="573" spans="2:65" s="1" customFormat="1" ht="16.5" customHeight="1">
      <c r="B573" s="31"/>
      <c r="C573" s="167" t="s">
        <v>911</v>
      </c>
      <c r="D573" s="167" t="s">
        <v>250</v>
      </c>
      <c r="E573" s="168" t="s">
        <v>912</v>
      </c>
      <c r="F573" s="169" t="s">
        <v>913</v>
      </c>
      <c r="G573" s="170" t="s">
        <v>155</v>
      </c>
      <c r="H573" s="171">
        <v>49.939</v>
      </c>
      <c r="I573" s="172"/>
      <c r="J573" s="173">
        <f>ROUND(I573*H573,2)</f>
        <v>0</v>
      </c>
      <c r="K573" s="174"/>
      <c r="L573" s="175"/>
      <c r="M573" s="176" t="s">
        <v>1</v>
      </c>
      <c r="N573" s="177" t="s">
        <v>41</v>
      </c>
      <c r="P573" s="142">
        <f>O573*H573</f>
        <v>0</v>
      </c>
      <c r="Q573" s="142">
        <v>0.0002</v>
      </c>
      <c r="R573" s="142">
        <f>Q573*H573</f>
        <v>0.0099878</v>
      </c>
      <c r="S573" s="142">
        <v>0</v>
      </c>
      <c r="T573" s="143">
        <f>S573*H573</f>
        <v>0</v>
      </c>
      <c r="AR573" s="144" t="s">
        <v>341</v>
      </c>
      <c r="AT573" s="144" t="s">
        <v>250</v>
      </c>
      <c r="AU573" s="144" t="s">
        <v>85</v>
      </c>
      <c r="AY573" s="16" t="s">
        <v>150</v>
      </c>
      <c r="BE573" s="145">
        <f>IF(N573="základní",J573,0)</f>
        <v>0</v>
      </c>
      <c r="BF573" s="145">
        <f>IF(N573="snížená",J573,0)</f>
        <v>0</v>
      </c>
      <c r="BG573" s="145">
        <f>IF(N573="zákl. přenesená",J573,0)</f>
        <v>0</v>
      </c>
      <c r="BH573" s="145">
        <f>IF(N573="sníž. přenesená",J573,0)</f>
        <v>0</v>
      </c>
      <c r="BI573" s="145">
        <f>IF(N573="nulová",J573,0)</f>
        <v>0</v>
      </c>
      <c r="BJ573" s="16" t="s">
        <v>83</v>
      </c>
      <c r="BK573" s="145">
        <f>ROUND(I573*H573,2)</f>
        <v>0</v>
      </c>
      <c r="BL573" s="16" t="s">
        <v>243</v>
      </c>
      <c r="BM573" s="144" t="s">
        <v>914</v>
      </c>
    </row>
    <row r="574" spans="2:51" s="12" customFormat="1" ht="12">
      <c r="B574" s="146"/>
      <c r="D574" s="147" t="s">
        <v>158</v>
      </c>
      <c r="F574" s="149" t="s">
        <v>915</v>
      </c>
      <c r="H574" s="150">
        <v>49.939</v>
      </c>
      <c r="I574" s="151"/>
      <c r="L574" s="146"/>
      <c r="M574" s="152"/>
      <c r="T574" s="153"/>
      <c r="AT574" s="148" t="s">
        <v>158</v>
      </c>
      <c r="AU574" s="148" t="s">
        <v>85</v>
      </c>
      <c r="AV574" s="12" t="s">
        <v>85</v>
      </c>
      <c r="AW574" s="12" t="s">
        <v>4</v>
      </c>
      <c r="AX574" s="12" t="s">
        <v>83</v>
      </c>
      <c r="AY574" s="148" t="s">
        <v>150</v>
      </c>
    </row>
    <row r="575" spans="2:65" s="1" customFormat="1" ht="24.2" customHeight="1">
      <c r="B575" s="31"/>
      <c r="C575" s="132" t="s">
        <v>916</v>
      </c>
      <c r="D575" s="132" t="s">
        <v>152</v>
      </c>
      <c r="E575" s="133" t="s">
        <v>917</v>
      </c>
      <c r="F575" s="134" t="s">
        <v>918</v>
      </c>
      <c r="G575" s="135" t="s">
        <v>803</v>
      </c>
      <c r="H575" s="178"/>
      <c r="I575" s="137"/>
      <c r="J575" s="138">
        <f>ROUND(I575*H575,2)</f>
        <v>0</v>
      </c>
      <c r="K575" s="139"/>
      <c r="L575" s="31"/>
      <c r="M575" s="140" t="s">
        <v>1</v>
      </c>
      <c r="N575" s="141" t="s">
        <v>41</v>
      </c>
      <c r="P575" s="142">
        <f>O575*H575</f>
        <v>0</v>
      </c>
      <c r="Q575" s="142">
        <v>0</v>
      </c>
      <c r="R575" s="142">
        <f>Q575*H575</f>
        <v>0</v>
      </c>
      <c r="S575" s="142">
        <v>0</v>
      </c>
      <c r="T575" s="143">
        <f>S575*H575</f>
        <v>0</v>
      </c>
      <c r="AR575" s="144" t="s">
        <v>243</v>
      </c>
      <c r="AT575" s="144" t="s">
        <v>152</v>
      </c>
      <c r="AU575" s="144" t="s">
        <v>85</v>
      </c>
      <c r="AY575" s="16" t="s">
        <v>150</v>
      </c>
      <c r="BE575" s="145">
        <f>IF(N575="základní",J575,0)</f>
        <v>0</v>
      </c>
      <c r="BF575" s="145">
        <f>IF(N575="snížená",J575,0)</f>
        <v>0</v>
      </c>
      <c r="BG575" s="145">
        <f>IF(N575="zákl. přenesená",J575,0)</f>
        <v>0</v>
      </c>
      <c r="BH575" s="145">
        <f>IF(N575="sníž. přenesená",J575,0)</f>
        <v>0</v>
      </c>
      <c r="BI575" s="145">
        <f>IF(N575="nulová",J575,0)</f>
        <v>0</v>
      </c>
      <c r="BJ575" s="16" t="s">
        <v>83</v>
      </c>
      <c r="BK575" s="145">
        <f>ROUND(I575*H575,2)</f>
        <v>0</v>
      </c>
      <c r="BL575" s="16" t="s">
        <v>243</v>
      </c>
      <c r="BM575" s="144" t="s">
        <v>919</v>
      </c>
    </row>
    <row r="576" spans="2:63" s="11" customFormat="1" ht="22.7" customHeight="1">
      <c r="B576" s="120"/>
      <c r="D576" s="121" t="s">
        <v>75</v>
      </c>
      <c r="E576" s="130" t="s">
        <v>920</v>
      </c>
      <c r="F576" s="130" t="s">
        <v>921</v>
      </c>
      <c r="I576" s="123"/>
      <c r="J576" s="131">
        <f>BK576</f>
        <v>0</v>
      </c>
      <c r="L576" s="120"/>
      <c r="M576" s="125"/>
      <c r="P576" s="126">
        <f>SUM(P577:P584)</f>
        <v>0</v>
      </c>
      <c r="R576" s="126">
        <f>SUM(R577:R584)</f>
        <v>0.015047040000000001</v>
      </c>
      <c r="T576" s="127">
        <f>SUM(T577:T584)</f>
        <v>0</v>
      </c>
      <c r="AR576" s="121" t="s">
        <v>85</v>
      </c>
      <c r="AT576" s="128" t="s">
        <v>75</v>
      </c>
      <c r="AU576" s="128" t="s">
        <v>83</v>
      </c>
      <c r="AY576" s="121" t="s">
        <v>150</v>
      </c>
      <c r="BK576" s="129">
        <f>SUM(BK577:BK584)</f>
        <v>0</v>
      </c>
    </row>
    <row r="577" spans="2:65" s="1" customFormat="1" ht="24.2" customHeight="1">
      <c r="B577" s="31"/>
      <c r="C577" s="132" t="s">
        <v>922</v>
      </c>
      <c r="D577" s="132" t="s">
        <v>152</v>
      </c>
      <c r="E577" s="133" t="s">
        <v>923</v>
      </c>
      <c r="F577" s="134" t="s">
        <v>924</v>
      </c>
      <c r="G577" s="135" t="s">
        <v>155</v>
      </c>
      <c r="H577" s="136">
        <v>46.1</v>
      </c>
      <c r="I577" s="137"/>
      <c r="J577" s="138">
        <f>ROUND(I577*H577,2)</f>
        <v>0</v>
      </c>
      <c r="K577" s="139"/>
      <c r="L577" s="31"/>
      <c r="M577" s="140" t="s">
        <v>1</v>
      </c>
      <c r="N577" s="141" t="s">
        <v>41</v>
      </c>
      <c r="P577" s="142">
        <f>O577*H577</f>
        <v>0</v>
      </c>
      <c r="Q577" s="142">
        <v>0</v>
      </c>
      <c r="R577" s="142">
        <f>Q577*H577</f>
        <v>0</v>
      </c>
      <c r="S577" s="142">
        <v>0</v>
      </c>
      <c r="T577" s="143">
        <f>S577*H577</f>
        <v>0</v>
      </c>
      <c r="AR577" s="144" t="s">
        <v>243</v>
      </c>
      <c r="AT577" s="144" t="s">
        <v>152</v>
      </c>
      <c r="AU577" s="144" t="s">
        <v>85</v>
      </c>
      <c r="AY577" s="16" t="s">
        <v>150</v>
      </c>
      <c r="BE577" s="145">
        <f>IF(N577="základní",J577,0)</f>
        <v>0</v>
      </c>
      <c r="BF577" s="145">
        <f>IF(N577="snížená",J577,0)</f>
        <v>0</v>
      </c>
      <c r="BG577" s="145">
        <f>IF(N577="zákl. přenesená",J577,0)</f>
        <v>0</v>
      </c>
      <c r="BH577" s="145">
        <f>IF(N577="sníž. přenesená",J577,0)</f>
        <v>0</v>
      </c>
      <c r="BI577" s="145">
        <f>IF(N577="nulová",J577,0)</f>
        <v>0</v>
      </c>
      <c r="BJ577" s="16" t="s">
        <v>83</v>
      </c>
      <c r="BK577" s="145">
        <f>ROUND(I577*H577,2)</f>
        <v>0</v>
      </c>
      <c r="BL577" s="16" t="s">
        <v>243</v>
      </c>
      <c r="BM577" s="144" t="s">
        <v>925</v>
      </c>
    </row>
    <row r="578" spans="2:51" s="12" customFormat="1" ht="12">
      <c r="B578" s="146"/>
      <c r="D578" s="147" t="s">
        <v>158</v>
      </c>
      <c r="E578" s="148" t="s">
        <v>1</v>
      </c>
      <c r="F578" s="149" t="s">
        <v>926</v>
      </c>
      <c r="H578" s="150">
        <v>46.1</v>
      </c>
      <c r="I578" s="151"/>
      <c r="L578" s="146"/>
      <c r="M578" s="152"/>
      <c r="T578" s="153"/>
      <c r="AT578" s="148" t="s">
        <v>158</v>
      </c>
      <c r="AU578" s="148" t="s">
        <v>85</v>
      </c>
      <c r="AV578" s="12" t="s">
        <v>85</v>
      </c>
      <c r="AW578" s="12" t="s">
        <v>32</v>
      </c>
      <c r="AX578" s="12" t="s">
        <v>83</v>
      </c>
      <c r="AY578" s="148" t="s">
        <v>150</v>
      </c>
    </row>
    <row r="579" spans="2:65" s="1" customFormat="1" ht="16.5" customHeight="1">
      <c r="B579" s="31"/>
      <c r="C579" s="167" t="s">
        <v>927</v>
      </c>
      <c r="D579" s="167" t="s">
        <v>250</v>
      </c>
      <c r="E579" s="168" t="s">
        <v>928</v>
      </c>
      <c r="F579" s="169" t="s">
        <v>929</v>
      </c>
      <c r="G579" s="170" t="s">
        <v>155</v>
      </c>
      <c r="H579" s="171">
        <v>47.022</v>
      </c>
      <c r="I579" s="172"/>
      <c r="J579" s="173">
        <f>ROUND(I579*H579,2)</f>
        <v>0</v>
      </c>
      <c r="K579" s="174"/>
      <c r="L579" s="175"/>
      <c r="M579" s="176" t="s">
        <v>1</v>
      </c>
      <c r="N579" s="177" t="s">
        <v>41</v>
      </c>
      <c r="P579" s="142">
        <f>O579*H579</f>
        <v>0</v>
      </c>
      <c r="Q579" s="142">
        <v>0.0002</v>
      </c>
      <c r="R579" s="142">
        <f>Q579*H579</f>
        <v>0.0094044</v>
      </c>
      <c r="S579" s="142">
        <v>0</v>
      </c>
      <c r="T579" s="143">
        <f>S579*H579</f>
        <v>0</v>
      </c>
      <c r="AR579" s="144" t="s">
        <v>341</v>
      </c>
      <c r="AT579" s="144" t="s">
        <v>250</v>
      </c>
      <c r="AU579" s="144" t="s">
        <v>85</v>
      </c>
      <c r="AY579" s="16" t="s">
        <v>150</v>
      </c>
      <c r="BE579" s="145">
        <f>IF(N579="základní",J579,0)</f>
        <v>0</v>
      </c>
      <c r="BF579" s="145">
        <f>IF(N579="snížená",J579,0)</f>
        <v>0</v>
      </c>
      <c r="BG579" s="145">
        <f>IF(N579="zákl. přenesená",J579,0)</f>
        <v>0</v>
      </c>
      <c r="BH579" s="145">
        <f>IF(N579="sníž. přenesená",J579,0)</f>
        <v>0</v>
      </c>
      <c r="BI579" s="145">
        <f>IF(N579="nulová",J579,0)</f>
        <v>0</v>
      </c>
      <c r="BJ579" s="16" t="s">
        <v>83</v>
      </c>
      <c r="BK579" s="145">
        <f>ROUND(I579*H579,2)</f>
        <v>0</v>
      </c>
      <c r="BL579" s="16" t="s">
        <v>243</v>
      </c>
      <c r="BM579" s="144" t="s">
        <v>930</v>
      </c>
    </row>
    <row r="580" spans="2:51" s="12" customFormat="1" ht="12">
      <c r="B580" s="146"/>
      <c r="D580" s="147" t="s">
        <v>158</v>
      </c>
      <c r="F580" s="149" t="s">
        <v>931</v>
      </c>
      <c r="H580" s="150">
        <v>47.022</v>
      </c>
      <c r="I580" s="151"/>
      <c r="L580" s="146"/>
      <c r="M580" s="152"/>
      <c r="T580" s="153"/>
      <c r="AT580" s="148" t="s">
        <v>158</v>
      </c>
      <c r="AU580" s="148" t="s">
        <v>85</v>
      </c>
      <c r="AV580" s="12" t="s">
        <v>85</v>
      </c>
      <c r="AW580" s="12" t="s">
        <v>4</v>
      </c>
      <c r="AX580" s="12" t="s">
        <v>83</v>
      </c>
      <c r="AY580" s="148" t="s">
        <v>150</v>
      </c>
    </row>
    <row r="581" spans="2:65" s="1" customFormat="1" ht="24.2" customHeight="1">
      <c r="B581" s="31"/>
      <c r="C581" s="132" t="s">
        <v>932</v>
      </c>
      <c r="D581" s="132" t="s">
        <v>152</v>
      </c>
      <c r="E581" s="133" t="s">
        <v>933</v>
      </c>
      <c r="F581" s="134" t="s">
        <v>934</v>
      </c>
      <c r="G581" s="135" t="s">
        <v>155</v>
      </c>
      <c r="H581" s="136">
        <v>46.1</v>
      </c>
      <c r="I581" s="137"/>
      <c r="J581" s="138">
        <f>ROUND(I581*H581,2)</f>
        <v>0</v>
      </c>
      <c r="K581" s="139"/>
      <c r="L581" s="31"/>
      <c r="M581" s="140" t="s">
        <v>1</v>
      </c>
      <c r="N581" s="141" t="s">
        <v>41</v>
      </c>
      <c r="P581" s="142">
        <f>O581*H581</f>
        <v>0</v>
      </c>
      <c r="Q581" s="142">
        <v>0</v>
      </c>
      <c r="R581" s="142">
        <f>Q581*H581</f>
        <v>0</v>
      </c>
      <c r="S581" s="142">
        <v>0</v>
      </c>
      <c r="T581" s="143">
        <f>S581*H581</f>
        <v>0</v>
      </c>
      <c r="AR581" s="144" t="s">
        <v>243</v>
      </c>
      <c r="AT581" s="144" t="s">
        <v>152</v>
      </c>
      <c r="AU581" s="144" t="s">
        <v>85</v>
      </c>
      <c r="AY581" s="16" t="s">
        <v>150</v>
      </c>
      <c r="BE581" s="145">
        <f>IF(N581="základní",J581,0)</f>
        <v>0</v>
      </c>
      <c r="BF581" s="145">
        <f>IF(N581="snížená",J581,0)</f>
        <v>0</v>
      </c>
      <c r="BG581" s="145">
        <f>IF(N581="zákl. přenesená",J581,0)</f>
        <v>0</v>
      </c>
      <c r="BH581" s="145">
        <f>IF(N581="sníž. přenesená",J581,0)</f>
        <v>0</v>
      </c>
      <c r="BI581" s="145">
        <f>IF(N581="nulová",J581,0)</f>
        <v>0</v>
      </c>
      <c r="BJ581" s="16" t="s">
        <v>83</v>
      </c>
      <c r="BK581" s="145">
        <f>ROUND(I581*H581,2)</f>
        <v>0</v>
      </c>
      <c r="BL581" s="16" t="s">
        <v>243</v>
      </c>
      <c r="BM581" s="144" t="s">
        <v>935</v>
      </c>
    </row>
    <row r="582" spans="2:65" s="1" customFormat="1" ht="16.5" customHeight="1">
      <c r="B582" s="31"/>
      <c r="C582" s="167" t="s">
        <v>936</v>
      </c>
      <c r="D582" s="167" t="s">
        <v>250</v>
      </c>
      <c r="E582" s="168" t="s">
        <v>937</v>
      </c>
      <c r="F582" s="169" t="s">
        <v>938</v>
      </c>
      <c r="G582" s="170" t="s">
        <v>155</v>
      </c>
      <c r="H582" s="171">
        <v>47.022</v>
      </c>
      <c r="I582" s="172"/>
      <c r="J582" s="173">
        <f>ROUND(I582*H582,2)</f>
        <v>0</v>
      </c>
      <c r="K582" s="174"/>
      <c r="L582" s="175"/>
      <c r="M582" s="176" t="s">
        <v>1</v>
      </c>
      <c r="N582" s="177" t="s">
        <v>41</v>
      </c>
      <c r="P582" s="142">
        <f>O582*H582</f>
        <v>0</v>
      </c>
      <c r="Q582" s="142">
        <v>0.00012</v>
      </c>
      <c r="R582" s="142">
        <f>Q582*H582</f>
        <v>0.00564264</v>
      </c>
      <c r="S582" s="142">
        <v>0</v>
      </c>
      <c r="T582" s="143">
        <f>S582*H582</f>
        <v>0</v>
      </c>
      <c r="AR582" s="144" t="s">
        <v>341</v>
      </c>
      <c r="AT582" s="144" t="s">
        <v>250</v>
      </c>
      <c r="AU582" s="144" t="s">
        <v>85</v>
      </c>
      <c r="AY582" s="16" t="s">
        <v>150</v>
      </c>
      <c r="BE582" s="145">
        <f>IF(N582="základní",J582,0)</f>
        <v>0</v>
      </c>
      <c r="BF582" s="145">
        <f>IF(N582="snížená",J582,0)</f>
        <v>0</v>
      </c>
      <c r="BG582" s="145">
        <f>IF(N582="zákl. přenesená",J582,0)</f>
        <v>0</v>
      </c>
      <c r="BH582" s="145">
        <f>IF(N582="sníž. přenesená",J582,0)</f>
        <v>0</v>
      </c>
      <c r="BI582" s="145">
        <f>IF(N582="nulová",J582,0)</f>
        <v>0</v>
      </c>
      <c r="BJ582" s="16" t="s">
        <v>83</v>
      </c>
      <c r="BK582" s="145">
        <f>ROUND(I582*H582,2)</f>
        <v>0</v>
      </c>
      <c r="BL582" s="16" t="s">
        <v>243</v>
      </c>
      <c r="BM582" s="144" t="s">
        <v>939</v>
      </c>
    </row>
    <row r="583" spans="2:51" s="12" customFormat="1" ht="12">
      <c r="B583" s="146"/>
      <c r="D583" s="147" t="s">
        <v>158</v>
      </c>
      <c r="F583" s="149" t="s">
        <v>931</v>
      </c>
      <c r="H583" s="150">
        <v>47.022</v>
      </c>
      <c r="I583" s="151"/>
      <c r="L583" s="146"/>
      <c r="M583" s="152"/>
      <c r="T583" s="153"/>
      <c r="AT583" s="148" t="s">
        <v>158</v>
      </c>
      <c r="AU583" s="148" t="s">
        <v>85</v>
      </c>
      <c r="AV583" s="12" t="s">
        <v>85</v>
      </c>
      <c r="AW583" s="12" t="s">
        <v>4</v>
      </c>
      <c r="AX583" s="12" t="s">
        <v>83</v>
      </c>
      <c r="AY583" s="148" t="s">
        <v>150</v>
      </c>
    </row>
    <row r="584" spans="2:65" s="1" customFormat="1" ht="24.2" customHeight="1">
      <c r="B584" s="31"/>
      <c r="C584" s="132" t="s">
        <v>940</v>
      </c>
      <c r="D584" s="132" t="s">
        <v>152</v>
      </c>
      <c r="E584" s="133" t="s">
        <v>941</v>
      </c>
      <c r="F584" s="134" t="s">
        <v>942</v>
      </c>
      <c r="G584" s="135" t="s">
        <v>803</v>
      </c>
      <c r="H584" s="178"/>
      <c r="I584" s="137"/>
      <c r="J584" s="138">
        <f>ROUND(I584*H584,2)</f>
        <v>0</v>
      </c>
      <c r="K584" s="139"/>
      <c r="L584" s="31"/>
      <c r="M584" s="140" t="s">
        <v>1</v>
      </c>
      <c r="N584" s="141" t="s">
        <v>41</v>
      </c>
      <c r="P584" s="142">
        <f>O584*H584</f>
        <v>0</v>
      </c>
      <c r="Q584" s="142">
        <v>0</v>
      </c>
      <c r="R584" s="142">
        <f>Q584*H584</f>
        <v>0</v>
      </c>
      <c r="S584" s="142">
        <v>0</v>
      </c>
      <c r="T584" s="143">
        <f>S584*H584</f>
        <v>0</v>
      </c>
      <c r="AR584" s="144" t="s">
        <v>243</v>
      </c>
      <c r="AT584" s="144" t="s">
        <v>152</v>
      </c>
      <c r="AU584" s="144" t="s">
        <v>85</v>
      </c>
      <c r="AY584" s="16" t="s">
        <v>150</v>
      </c>
      <c r="BE584" s="145">
        <f>IF(N584="základní",J584,0)</f>
        <v>0</v>
      </c>
      <c r="BF584" s="145">
        <f>IF(N584="snížená",J584,0)</f>
        <v>0</v>
      </c>
      <c r="BG584" s="145">
        <f>IF(N584="zákl. přenesená",J584,0)</f>
        <v>0</v>
      </c>
      <c r="BH584" s="145">
        <f>IF(N584="sníž. přenesená",J584,0)</f>
        <v>0</v>
      </c>
      <c r="BI584" s="145">
        <f>IF(N584="nulová",J584,0)</f>
        <v>0</v>
      </c>
      <c r="BJ584" s="16" t="s">
        <v>83</v>
      </c>
      <c r="BK584" s="145">
        <f>ROUND(I584*H584,2)</f>
        <v>0</v>
      </c>
      <c r="BL584" s="16" t="s">
        <v>243</v>
      </c>
      <c r="BM584" s="144" t="s">
        <v>943</v>
      </c>
    </row>
    <row r="585" spans="2:63" s="11" customFormat="1" ht="22.7" customHeight="1">
      <c r="B585" s="120"/>
      <c r="D585" s="121" t="s">
        <v>75</v>
      </c>
      <c r="E585" s="130" t="s">
        <v>944</v>
      </c>
      <c r="F585" s="130" t="s">
        <v>945</v>
      </c>
      <c r="I585" s="123"/>
      <c r="J585" s="131">
        <f>BK585</f>
        <v>0</v>
      </c>
      <c r="L585" s="120"/>
      <c r="M585" s="125"/>
      <c r="P585" s="126">
        <f>SUM(P586:P593)</f>
        <v>0</v>
      </c>
      <c r="R585" s="126">
        <f>SUM(R586:R593)</f>
        <v>0.0104</v>
      </c>
      <c r="T585" s="127">
        <f>SUM(T586:T593)</f>
        <v>0</v>
      </c>
      <c r="AR585" s="121" t="s">
        <v>85</v>
      </c>
      <c r="AT585" s="128" t="s">
        <v>75</v>
      </c>
      <c r="AU585" s="128" t="s">
        <v>83</v>
      </c>
      <c r="AY585" s="121" t="s">
        <v>150</v>
      </c>
      <c r="BK585" s="129">
        <f>SUM(BK586:BK593)</f>
        <v>0</v>
      </c>
    </row>
    <row r="586" spans="2:65" s="1" customFormat="1" ht="33" customHeight="1">
      <c r="B586" s="31"/>
      <c r="C586" s="132" t="s">
        <v>946</v>
      </c>
      <c r="D586" s="132" t="s">
        <v>152</v>
      </c>
      <c r="E586" s="133" t="s">
        <v>947</v>
      </c>
      <c r="F586" s="134" t="s">
        <v>948</v>
      </c>
      <c r="G586" s="135" t="s">
        <v>635</v>
      </c>
      <c r="H586" s="136">
        <v>6</v>
      </c>
      <c r="I586" s="137"/>
      <c r="J586" s="138">
        <f aca="true" t="shared" si="0" ref="J586:J593">ROUND(I586*H586,2)</f>
        <v>0</v>
      </c>
      <c r="K586" s="139"/>
      <c r="L586" s="31"/>
      <c r="M586" s="140" t="s">
        <v>1</v>
      </c>
      <c r="N586" s="141" t="s">
        <v>41</v>
      </c>
      <c r="P586" s="142">
        <f aca="true" t="shared" si="1" ref="P586:P593">O586*H586</f>
        <v>0</v>
      </c>
      <c r="Q586" s="142">
        <v>0.00052</v>
      </c>
      <c r="R586" s="142">
        <f aca="true" t="shared" si="2" ref="R586:R593">Q586*H586</f>
        <v>0.0031199999999999995</v>
      </c>
      <c r="S586" s="142">
        <v>0</v>
      </c>
      <c r="T586" s="143">
        <f aca="true" t="shared" si="3" ref="T586:T593">S586*H586</f>
        <v>0</v>
      </c>
      <c r="AR586" s="144" t="s">
        <v>243</v>
      </c>
      <c r="AT586" s="144" t="s">
        <v>152</v>
      </c>
      <c r="AU586" s="144" t="s">
        <v>85</v>
      </c>
      <c r="AY586" s="16" t="s">
        <v>150</v>
      </c>
      <c r="BE586" s="145">
        <f aca="true" t="shared" si="4" ref="BE586:BE593">IF(N586="základní",J586,0)</f>
        <v>0</v>
      </c>
      <c r="BF586" s="145">
        <f aca="true" t="shared" si="5" ref="BF586:BF593">IF(N586="snížená",J586,0)</f>
        <v>0</v>
      </c>
      <c r="BG586" s="145">
        <f aca="true" t="shared" si="6" ref="BG586:BG593">IF(N586="zákl. přenesená",J586,0)</f>
        <v>0</v>
      </c>
      <c r="BH586" s="145">
        <f aca="true" t="shared" si="7" ref="BH586:BH593">IF(N586="sníž. přenesená",J586,0)</f>
        <v>0</v>
      </c>
      <c r="BI586" s="145">
        <f aca="true" t="shared" si="8" ref="BI586:BI593">IF(N586="nulová",J586,0)</f>
        <v>0</v>
      </c>
      <c r="BJ586" s="16" t="s">
        <v>83</v>
      </c>
      <c r="BK586" s="145">
        <f aca="true" t="shared" si="9" ref="BK586:BK593">ROUND(I586*H586,2)</f>
        <v>0</v>
      </c>
      <c r="BL586" s="16" t="s">
        <v>243</v>
      </c>
      <c r="BM586" s="144" t="s">
        <v>949</v>
      </c>
    </row>
    <row r="587" spans="2:65" s="1" customFormat="1" ht="24.2" customHeight="1">
      <c r="B587" s="31"/>
      <c r="C587" s="132" t="s">
        <v>950</v>
      </c>
      <c r="D587" s="132" t="s">
        <v>152</v>
      </c>
      <c r="E587" s="133" t="s">
        <v>951</v>
      </c>
      <c r="F587" s="134" t="s">
        <v>952</v>
      </c>
      <c r="G587" s="135" t="s">
        <v>635</v>
      </c>
      <c r="H587" s="136">
        <v>3</v>
      </c>
      <c r="I587" s="137"/>
      <c r="J587" s="138">
        <f t="shared" si="0"/>
        <v>0</v>
      </c>
      <c r="K587" s="139"/>
      <c r="L587" s="31"/>
      <c r="M587" s="140" t="s">
        <v>1</v>
      </c>
      <c r="N587" s="141" t="s">
        <v>41</v>
      </c>
      <c r="P587" s="142">
        <f t="shared" si="1"/>
        <v>0</v>
      </c>
      <c r="Q587" s="142">
        <v>0.00052</v>
      </c>
      <c r="R587" s="142">
        <f t="shared" si="2"/>
        <v>0.0015599999999999998</v>
      </c>
      <c r="S587" s="142">
        <v>0</v>
      </c>
      <c r="T587" s="143">
        <f t="shared" si="3"/>
        <v>0</v>
      </c>
      <c r="AR587" s="144" t="s">
        <v>243</v>
      </c>
      <c r="AT587" s="144" t="s">
        <v>152</v>
      </c>
      <c r="AU587" s="144" t="s">
        <v>85</v>
      </c>
      <c r="AY587" s="16" t="s">
        <v>150</v>
      </c>
      <c r="BE587" s="145">
        <f t="shared" si="4"/>
        <v>0</v>
      </c>
      <c r="BF587" s="145">
        <f t="shared" si="5"/>
        <v>0</v>
      </c>
      <c r="BG587" s="145">
        <f t="shared" si="6"/>
        <v>0</v>
      </c>
      <c r="BH587" s="145">
        <f t="shared" si="7"/>
        <v>0</v>
      </c>
      <c r="BI587" s="145">
        <f t="shared" si="8"/>
        <v>0</v>
      </c>
      <c r="BJ587" s="16" t="s">
        <v>83</v>
      </c>
      <c r="BK587" s="145">
        <f t="shared" si="9"/>
        <v>0</v>
      </c>
      <c r="BL587" s="16" t="s">
        <v>243</v>
      </c>
      <c r="BM587" s="144" t="s">
        <v>953</v>
      </c>
    </row>
    <row r="588" spans="2:65" s="1" customFormat="1" ht="24.2" customHeight="1">
      <c r="B588" s="31"/>
      <c r="C588" s="132" t="s">
        <v>954</v>
      </c>
      <c r="D588" s="132" t="s">
        <v>152</v>
      </c>
      <c r="E588" s="133" t="s">
        <v>955</v>
      </c>
      <c r="F588" s="134" t="s">
        <v>956</v>
      </c>
      <c r="G588" s="135" t="s">
        <v>635</v>
      </c>
      <c r="H588" s="136">
        <v>7</v>
      </c>
      <c r="I588" s="137"/>
      <c r="J588" s="138">
        <f t="shared" si="0"/>
        <v>0</v>
      </c>
      <c r="K588" s="139"/>
      <c r="L588" s="31"/>
      <c r="M588" s="140" t="s">
        <v>1</v>
      </c>
      <c r="N588" s="141" t="s">
        <v>41</v>
      </c>
      <c r="P588" s="142">
        <f t="shared" si="1"/>
        <v>0</v>
      </c>
      <c r="Q588" s="142">
        <v>0.00052</v>
      </c>
      <c r="R588" s="142">
        <f t="shared" si="2"/>
        <v>0.0036399999999999996</v>
      </c>
      <c r="S588" s="142">
        <v>0</v>
      </c>
      <c r="T588" s="143">
        <f t="shared" si="3"/>
        <v>0</v>
      </c>
      <c r="AR588" s="144" t="s">
        <v>243</v>
      </c>
      <c r="AT588" s="144" t="s">
        <v>152</v>
      </c>
      <c r="AU588" s="144" t="s">
        <v>85</v>
      </c>
      <c r="AY588" s="16" t="s">
        <v>150</v>
      </c>
      <c r="BE588" s="145">
        <f t="shared" si="4"/>
        <v>0</v>
      </c>
      <c r="BF588" s="145">
        <f t="shared" si="5"/>
        <v>0</v>
      </c>
      <c r="BG588" s="145">
        <f t="shared" si="6"/>
        <v>0</v>
      </c>
      <c r="BH588" s="145">
        <f t="shared" si="7"/>
        <v>0</v>
      </c>
      <c r="BI588" s="145">
        <f t="shared" si="8"/>
        <v>0</v>
      </c>
      <c r="BJ588" s="16" t="s">
        <v>83</v>
      </c>
      <c r="BK588" s="145">
        <f t="shared" si="9"/>
        <v>0</v>
      </c>
      <c r="BL588" s="16" t="s">
        <v>243</v>
      </c>
      <c r="BM588" s="144" t="s">
        <v>957</v>
      </c>
    </row>
    <row r="589" spans="2:65" s="1" customFormat="1" ht="24.2" customHeight="1">
      <c r="B589" s="31"/>
      <c r="C589" s="132" t="s">
        <v>958</v>
      </c>
      <c r="D589" s="132" t="s">
        <v>152</v>
      </c>
      <c r="E589" s="133" t="s">
        <v>959</v>
      </c>
      <c r="F589" s="134" t="s">
        <v>960</v>
      </c>
      <c r="G589" s="135" t="s">
        <v>635</v>
      </c>
      <c r="H589" s="136">
        <v>4</v>
      </c>
      <c r="I589" s="137"/>
      <c r="J589" s="138">
        <f t="shared" si="0"/>
        <v>0</v>
      </c>
      <c r="K589" s="139"/>
      <c r="L589" s="31"/>
      <c r="M589" s="140" t="s">
        <v>1</v>
      </c>
      <c r="N589" s="141" t="s">
        <v>41</v>
      </c>
      <c r="P589" s="142">
        <f t="shared" si="1"/>
        <v>0</v>
      </c>
      <c r="Q589" s="142">
        <v>0.00052</v>
      </c>
      <c r="R589" s="142">
        <f t="shared" si="2"/>
        <v>0.00208</v>
      </c>
      <c r="S589" s="142">
        <v>0</v>
      </c>
      <c r="T589" s="143">
        <f t="shared" si="3"/>
        <v>0</v>
      </c>
      <c r="AR589" s="144" t="s">
        <v>243</v>
      </c>
      <c r="AT589" s="144" t="s">
        <v>152</v>
      </c>
      <c r="AU589" s="144" t="s">
        <v>85</v>
      </c>
      <c r="AY589" s="16" t="s">
        <v>150</v>
      </c>
      <c r="BE589" s="145">
        <f t="shared" si="4"/>
        <v>0</v>
      </c>
      <c r="BF589" s="145">
        <f t="shared" si="5"/>
        <v>0</v>
      </c>
      <c r="BG589" s="145">
        <f t="shared" si="6"/>
        <v>0</v>
      </c>
      <c r="BH589" s="145">
        <f t="shared" si="7"/>
        <v>0</v>
      </c>
      <c r="BI589" s="145">
        <f t="shared" si="8"/>
        <v>0</v>
      </c>
      <c r="BJ589" s="16" t="s">
        <v>83</v>
      </c>
      <c r="BK589" s="145">
        <f t="shared" si="9"/>
        <v>0</v>
      </c>
      <c r="BL589" s="16" t="s">
        <v>243</v>
      </c>
      <c r="BM589" s="144" t="s">
        <v>961</v>
      </c>
    </row>
    <row r="590" spans="2:65" s="1" customFormat="1" ht="16.5" customHeight="1">
      <c r="B590" s="31"/>
      <c r="C590" s="132" t="s">
        <v>962</v>
      </c>
      <c r="D590" s="132" t="s">
        <v>152</v>
      </c>
      <c r="E590" s="133" t="s">
        <v>963</v>
      </c>
      <c r="F590" s="134" t="s">
        <v>964</v>
      </c>
      <c r="G590" s="135" t="s">
        <v>426</v>
      </c>
      <c r="H590" s="136">
        <v>3</v>
      </c>
      <c r="I590" s="137"/>
      <c r="J590" s="138">
        <f t="shared" si="0"/>
        <v>0</v>
      </c>
      <c r="K590" s="139"/>
      <c r="L590" s="31"/>
      <c r="M590" s="140" t="s">
        <v>1</v>
      </c>
      <c r="N590" s="141" t="s">
        <v>41</v>
      </c>
      <c r="P590" s="142">
        <f t="shared" si="1"/>
        <v>0</v>
      </c>
      <c r="Q590" s="142">
        <v>0</v>
      </c>
      <c r="R590" s="142">
        <f t="shared" si="2"/>
        <v>0</v>
      </c>
      <c r="S590" s="142">
        <v>0</v>
      </c>
      <c r="T590" s="143">
        <f t="shared" si="3"/>
        <v>0</v>
      </c>
      <c r="AR590" s="144" t="s">
        <v>243</v>
      </c>
      <c r="AT590" s="144" t="s">
        <v>152</v>
      </c>
      <c r="AU590" s="144" t="s">
        <v>85</v>
      </c>
      <c r="AY590" s="16" t="s">
        <v>150</v>
      </c>
      <c r="BE590" s="145">
        <f t="shared" si="4"/>
        <v>0</v>
      </c>
      <c r="BF590" s="145">
        <f t="shared" si="5"/>
        <v>0</v>
      </c>
      <c r="BG590" s="145">
        <f t="shared" si="6"/>
        <v>0</v>
      </c>
      <c r="BH590" s="145">
        <f t="shared" si="7"/>
        <v>0</v>
      </c>
      <c r="BI590" s="145">
        <f t="shared" si="8"/>
        <v>0</v>
      </c>
      <c r="BJ590" s="16" t="s">
        <v>83</v>
      </c>
      <c r="BK590" s="145">
        <f t="shared" si="9"/>
        <v>0</v>
      </c>
      <c r="BL590" s="16" t="s">
        <v>243</v>
      </c>
      <c r="BM590" s="144" t="s">
        <v>965</v>
      </c>
    </row>
    <row r="591" spans="2:65" s="1" customFormat="1" ht="16.5" customHeight="1">
      <c r="B591" s="31"/>
      <c r="C591" s="132" t="s">
        <v>966</v>
      </c>
      <c r="D591" s="132" t="s">
        <v>152</v>
      </c>
      <c r="E591" s="133" t="s">
        <v>967</v>
      </c>
      <c r="F591" s="134" t="s">
        <v>968</v>
      </c>
      <c r="G591" s="135" t="s">
        <v>426</v>
      </c>
      <c r="H591" s="136">
        <v>7</v>
      </c>
      <c r="I591" s="137"/>
      <c r="J591" s="138">
        <f t="shared" si="0"/>
        <v>0</v>
      </c>
      <c r="K591" s="139"/>
      <c r="L591" s="31"/>
      <c r="M591" s="140" t="s">
        <v>1</v>
      </c>
      <c r="N591" s="141" t="s">
        <v>41</v>
      </c>
      <c r="P591" s="142">
        <f t="shared" si="1"/>
        <v>0</v>
      </c>
      <c r="Q591" s="142">
        <v>0</v>
      </c>
      <c r="R591" s="142">
        <f t="shared" si="2"/>
        <v>0</v>
      </c>
      <c r="S591" s="142">
        <v>0</v>
      </c>
      <c r="T591" s="143">
        <f t="shared" si="3"/>
        <v>0</v>
      </c>
      <c r="AR591" s="144" t="s">
        <v>243</v>
      </c>
      <c r="AT591" s="144" t="s">
        <v>152</v>
      </c>
      <c r="AU591" s="144" t="s">
        <v>85</v>
      </c>
      <c r="AY591" s="16" t="s">
        <v>150</v>
      </c>
      <c r="BE591" s="145">
        <f t="shared" si="4"/>
        <v>0</v>
      </c>
      <c r="BF591" s="145">
        <f t="shared" si="5"/>
        <v>0</v>
      </c>
      <c r="BG591" s="145">
        <f t="shared" si="6"/>
        <v>0</v>
      </c>
      <c r="BH591" s="145">
        <f t="shared" si="7"/>
        <v>0</v>
      </c>
      <c r="BI591" s="145">
        <f t="shared" si="8"/>
        <v>0</v>
      </c>
      <c r="BJ591" s="16" t="s">
        <v>83</v>
      </c>
      <c r="BK591" s="145">
        <f t="shared" si="9"/>
        <v>0</v>
      </c>
      <c r="BL591" s="16" t="s">
        <v>243</v>
      </c>
      <c r="BM591" s="144" t="s">
        <v>969</v>
      </c>
    </row>
    <row r="592" spans="2:65" s="1" customFormat="1" ht="16.5" customHeight="1">
      <c r="B592" s="31"/>
      <c r="C592" s="132" t="s">
        <v>970</v>
      </c>
      <c r="D592" s="132" t="s">
        <v>152</v>
      </c>
      <c r="E592" s="133" t="s">
        <v>971</v>
      </c>
      <c r="F592" s="134" t="s">
        <v>972</v>
      </c>
      <c r="G592" s="135" t="s">
        <v>426</v>
      </c>
      <c r="H592" s="136">
        <v>6</v>
      </c>
      <c r="I592" s="137"/>
      <c r="J592" s="138">
        <f t="shared" si="0"/>
        <v>0</v>
      </c>
      <c r="K592" s="139"/>
      <c r="L592" s="31"/>
      <c r="M592" s="140" t="s">
        <v>1</v>
      </c>
      <c r="N592" s="141" t="s">
        <v>41</v>
      </c>
      <c r="P592" s="142">
        <f t="shared" si="1"/>
        <v>0</v>
      </c>
      <c r="Q592" s="142">
        <v>0</v>
      </c>
      <c r="R592" s="142">
        <f t="shared" si="2"/>
        <v>0</v>
      </c>
      <c r="S592" s="142">
        <v>0</v>
      </c>
      <c r="T592" s="143">
        <f t="shared" si="3"/>
        <v>0</v>
      </c>
      <c r="AR592" s="144" t="s">
        <v>243</v>
      </c>
      <c r="AT592" s="144" t="s">
        <v>152</v>
      </c>
      <c r="AU592" s="144" t="s">
        <v>85</v>
      </c>
      <c r="AY592" s="16" t="s">
        <v>150</v>
      </c>
      <c r="BE592" s="145">
        <f t="shared" si="4"/>
        <v>0</v>
      </c>
      <c r="BF592" s="145">
        <f t="shared" si="5"/>
        <v>0</v>
      </c>
      <c r="BG592" s="145">
        <f t="shared" si="6"/>
        <v>0</v>
      </c>
      <c r="BH592" s="145">
        <f t="shared" si="7"/>
        <v>0</v>
      </c>
      <c r="BI592" s="145">
        <f t="shared" si="8"/>
        <v>0</v>
      </c>
      <c r="BJ592" s="16" t="s">
        <v>83</v>
      </c>
      <c r="BK592" s="145">
        <f t="shared" si="9"/>
        <v>0</v>
      </c>
      <c r="BL592" s="16" t="s">
        <v>243</v>
      </c>
      <c r="BM592" s="144" t="s">
        <v>973</v>
      </c>
    </row>
    <row r="593" spans="2:65" s="1" customFormat="1" ht="24.2" customHeight="1">
      <c r="B593" s="31"/>
      <c r="C593" s="132" t="s">
        <v>974</v>
      </c>
      <c r="D593" s="132" t="s">
        <v>152</v>
      </c>
      <c r="E593" s="133" t="s">
        <v>975</v>
      </c>
      <c r="F593" s="134" t="s">
        <v>976</v>
      </c>
      <c r="G593" s="135" t="s">
        <v>803</v>
      </c>
      <c r="H593" s="178"/>
      <c r="I593" s="137"/>
      <c r="J593" s="138">
        <f t="shared" si="0"/>
        <v>0</v>
      </c>
      <c r="K593" s="139"/>
      <c r="L593" s="31"/>
      <c r="M593" s="140" t="s">
        <v>1</v>
      </c>
      <c r="N593" s="141" t="s">
        <v>41</v>
      </c>
      <c r="P593" s="142">
        <f t="shared" si="1"/>
        <v>0</v>
      </c>
      <c r="Q593" s="142">
        <v>0</v>
      </c>
      <c r="R593" s="142">
        <f t="shared" si="2"/>
        <v>0</v>
      </c>
      <c r="S593" s="142">
        <v>0</v>
      </c>
      <c r="T593" s="143">
        <f t="shared" si="3"/>
        <v>0</v>
      </c>
      <c r="AR593" s="144" t="s">
        <v>243</v>
      </c>
      <c r="AT593" s="144" t="s">
        <v>152</v>
      </c>
      <c r="AU593" s="144" t="s">
        <v>85</v>
      </c>
      <c r="AY593" s="16" t="s">
        <v>150</v>
      </c>
      <c r="BE593" s="145">
        <f t="shared" si="4"/>
        <v>0</v>
      </c>
      <c r="BF593" s="145">
        <f t="shared" si="5"/>
        <v>0</v>
      </c>
      <c r="BG593" s="145">
        <f t="shared" si="6"/>
        <v>0</v>
      </c>
      <c r="BH593" s="145">
        <f t="shared" si="7"/>
        <v>0</v>
      </c>
      <c r="BI593" s="145">
        <f t="shared" si="8"/>
        <v>0</v>
      </c>
      <c r="BJ593" s="16" t="s">
        <v>83</v>
      </c>
      <c r="BK593" s="145">
        <f t="shared" si="9"/>
        <v>0</v>
      </c>
      <c r="BL593" s="16" t="s">
        <v>243</v>
      </c>
      <c r="BM593" s="144" t="s">
        <v>977</v>
      </c>
    </row>
    <row r="594" spans="2:63" s="11" customFormat="1" ht="22.7" customHeight="1">
      <c r="B594" s="120"/>
      <c r="D594" s="121" t="s">
        <v>75</v>
      </c>
      <c r="E594" s="130" t="s">
        <v>978</v>
      </c>
      <c r="F594" s="130" t="s">
        <v>979</v>
      </c>
      <c r="I594" s="123"/>
      <c r="J594" s="131">
        <f>BK594</f>
        <v>0</v>
      </c>
      <c r="L594" s="120"/>
      <c r="M594" s="125"/>
      <c r="P594" s="126">
        <f>SUM(P595:P597)</f>
        <v>0</v>
      </c>
      <c r="R594" s="126">
        <f>SUM(R595:R597)</f>
        <v>0</v>
      </c>
      <c r="T594" s="127">
        <f>SUM(T595:T597)</f>
        <v>0</v>
      </c>
      <c r="AR594" s="121" t="s">
        <v>85</v>
      </c>
      <c r="AT594" s="128" t="s">
        <v>75</v>
      </c>
      <c r="AU594" s="128" t="s">
        <v>83</v>
      </c>
      <c r="AY594" s="121" t="s">
        <v>150</v>
      </c>
      <c r="BK594" s="129">
        <f>SUM(BK595:BK597)</f>
        <v>0</v>
      </c>
    </row>
    <row r="595" spans="2:65" s="1" customFormat="1" ht="16.5" customHeight="1">
      <c r="B595" s="31"/>
      <c r="C595" s="132" t="s">
        <v>980</v>
      </c>
      <c r="D595" s="132" t="s">
        <v>152</v>
      </c>
      <c r="E595" s="133" t="s">
        <v>981</v>
      </c>
      <c r="F595" s="134" t="s">
        <v>982</v>
      </c>
      <c r="G595" s="135" t="s">
        <v>426</v>
      </c>
      <c r="H595" s="136">
        <v>1</v>
      </c>
      <c r="I595" s="137"/>
      <c r="J595" s="138">
        <f>ROUND(I595*H595,2)</f>
        <v>0</v>
      </c>
      <c r="K595" s="139"/>
      <c r="L595" s="31"/>
      <c r="M595" s="140" t="s">
        <v>1</v>
      </c>
      <c r="N595" s="141" t="s">
        <v>41</v>
      </c>
      <c r="P595" s="142">
        <f>O595*H595</f>
        <v>0</v>
      </c>
      <c r="Q595" s="142">
        <v>0</v>
      </c>
      <c r="R595" s="142">
        <f>Q595*H595</f>
        <v>0</v>
      </c>
      <c r="S595" s="142">
        <v>0</v>
      </c>
      <c r="T595" s="143">
        <f>S595*H595</f>
        <v>0</v>
      </c>
      <c r="AR595" s="144" t="s">
        <v>243</v>
      </c>
      <c r="AT595" s="144" t="s">
        <v>152</v>
      </c>
      <c r="AU595" s="144" t="s">
        <v>85</v>
      </c>
      <c r="AY595" s="16" t="s">
        <v>150</v>
      </c>
      <c r="BE595" s="145">
        <f>IF(N595="základní",J595,0)</f>
        <v>0</v>
      </c>
      <c r="BF595" s="145">
        <f>IF(N595="snížená",J595,0)</f>
        <v>0</v>
      </c>
      <c r="BG595" s="145">
        <f>IF(N595="zákl. přenesená",J595,0)</f>
        <v>0</v>
      </c>
      <c r="BH595" s="145">
        <f>IF(N595="sníž. přenesená",J595,0)</f>
        <v>0</v>
      </c>
      <c r="BI595" s="145">
        <f>IF(N595="nulová",J595,0)</f>
        <v>0</v>
      </c>
      <c r="BJ595" s="16" t="s">
        <v>83</v>
      </c>
      <c r="BK595" s="145">
        <f>ROUND(I595*H595,2)</f>
        <v>0</v>
      </c>
      <c r="BL595" s="16" t="s">
        <v>243</v>
      </c>
      <c r="BM595" s="144" t="s">
        <v>983</v>
      </c>
    </row>
    <row r="596" spans="2:65" s="1" customFormat="1" ht="16.5" customHeight="1">
      <c r="B596" s="31"/>
      <c r="C596" s="132" t="s">
        <v>984</v>
      </c>
      <c r="D596" s="132" t="s">
        <v>152</v>
      </c>
      <c r="E596" s="133" t="s">
        <v>985</v>
      </c>
      <c r="F596" s="134" t="s">
        <v>986</v>
      </c>
      <c r="G596" s="135" t="s">
        <v>426</v>
      </c>
      <c r="H596" s="136">
        <v>1</v>
      </c>
      <c r="I596" s="137"/>
      <c r="J596" s="138">
        <f>ROUND(I596*H596,2)</f>
        <v>0</v>
      </c>
      <c r="K596" s="139"/>
      <c r="L596" s="31"/>
      <c r="M596" s="140" t="s">
        <v>1</v>
      </c>
      <c r="N596" s="141" t="s">
        <v>41</v>
      </c>
      <c r="P596" s="142">
        <f>O596*H596</f>
        <v>0</v>
      </c>
      <c r="Q596" s="142">
        <v>0</v>
      </c>
      <c r="R596" s="142">
        <f>Q596*H596</f>
        <v>0</v>
      </c>
      <c r="S596" s="142">
        <v>0</v>
      </c>
      <c r="T596" s="143">
        <f>S596*H596</f>
        <v>0</v>
      </c>
      <c r="AR596" s="144" t="s">
        <v>243</v>
      </c>
      <c r="AT596" s="144" t="s">
        <v>152</v>
      </c>
      <c r="AU596" s="144" t="s">
        <v>85</v>
      </c>
      <c r="AY596" s="16" t="s">
        <v>150</v>
      </c>
      <c r="BE596" s="145">
        <f>IF(N596="základní",J596,0)</f>
        <v>0</v>
      </c>
      <c r="BF596" s="145">
        <f>IF(N596="snížená",J596,0)</f>
        <v>0</v>
      </c>
      <c r="BG596" s="145">
        <f>IF(N596="zákl. přenesená",J596,0)</f>
        <v>0</v>
      </c>
      <c r="BH596" s="145">
        <f>IF(N596="sníž. přenesená",J596,0)</f>
        <v>0</v>
      </c>
      <c r="BI596" s="145">
        <f>IF(N596="nulová",J596,0)</f>
        <v>0</v>
      </c>
      <c r="BJ596" s="16" t="s">
        <v>83</v>
      </c>
      <c r="BK596" s="145">
        <f>ROUND(I596*H596,2)</f>
        <v>0</v>
      </c>
      <c r="BL596" s="16" t="s">
        <v>243</v>
      </c>
      <c r="BM596" s="144" t="s">
        <v>987</v>
      </c>
    </row>
    <row r="597" spans="2:65" s="1" customFormat="1" ht="24.2" customHeight="1">
      <c r="B597" s="31"/>
      <c r="C597" s="132" t="s">
        <v>988</v>
      </c>
      <c r="D597" s="132" t="s">
        <v>152</v>
      </c>
      <c r="E597" s="133" t="s">
        <v>989</v>
      </c>
      <c r="F597" s="134" t="s">
        <v>990</v>
      </c>
      <c r="G597" s="135" t="s">
        <v>803</v>
      </c>
      <c r="H597" s="178"/>
      <c r="I597" s="137"/>
      <c r="J597" s="138">
        <f>ROUND(I597*H597,2)</f>
        <v>0</v>
      </c>
      <c r="K597" s="139"/>
      <c r="L597" s="31"/>
      <c r="M597" s="140" t="s">
        <v>1</v>
      </c>
      <c r="N597" s="141" t="s">
        <v>41</v>
      </c>
      <c r="P597" s="142">
        <f>O597*H597</f>
        <v>0</v>
      </c>
      <c r="Q597" s="142">
        <v>0</v>
      </c>
      <c r="R597" s="142">
        <f>Q597*H597</f>
        <v>0</v>
      </c>
      <c r="S597" s="142">
        <v>0</v>
      </c>
      <c r="T597" s="143">
        <f>S597*H597</f>
        <v>0</v>
      </c>
      <c r="AR597" s="144" t="s">
        <v>243</v>
      </c>
      <c r="AT597" s="144" t="s">
        <v>152</v>
      </c>
      <c r="AU597" s="144" t="s">
        <v>85</v>
      </c>
      <c r="AY597" s="16" t="s">
        <v>150</v>
      </c>
      <c r="BE597" s="145">
        <f>IF(N597="základní",J597,0)</f>
        <v>0</v>
      </c>
      <c r="BF597" s="145">
        <f>IF(N597="snížená",J597,0)</f>
        <v>0</v>
      </c>
      <c r="BG597" s="145">
        <f>IF(N597="zákl. přenesená",J597,0)</f>
        <v>0</v>
      </c>
      <c r="BH597" s="145">
        <f>IF(N597="sníž. přenesená",J597,0)</f>
        <v>0</v>
      </c>
      <c r="BI597" s="145">
        <f>IF(N597="nulová",J597,0)</f>
        <v>0</v>
      </c>
      <c r="BJ597" s="16" t="s">
        <v>83</v>
      </c>
      <c r="BK597" s="145">
        <f>ROUND(I597*H597,2)</f>
        <v>0</v>
      </c>
      <c r="BL597" s="16" t="s">
        <v>243</v>
      </c>
      <c r="BM597" s="144" t="s">
        <v>991</v>
      </c>
    </row>
    <row r="598" spans="2:63" s="11" customFormat="1" ht="22.7" customHeight="1">
      <c r="B598" s="120"/>
      <c r="D598" s="121" t="s">
        <v>75</v>
      </c>
      <c r="E598" s="130" t="s">
        <v>992</v>
      </c>
      <c r="F598" s="130" t="s">
        <v>993</v>
      </c>
      <c r="I598" s="123"/>
      <c r="J598" s="131">
        <f>BK598</f>
        <v>0</v>
      </c>
      <c r="L598" s="120"/>
      <c r="M598" s="125"/>
      <c r="P598" s="126">
        <f>SUM(P599:P683)</f>
        <v>0</v>
      </c>
      <c r="R598" s="126">
        <f>SUM(R599:R683)</f>
        <v>10.39903712</v>
      </c>
      <c r="T598" s="127">
        <f>SUM(T599:T683)</f>
        <v>0</v>
      </c>
      <c r="AR598" s="121" t="s">
        <v>85</v>
      </c>
      <c r="AT598" s="128" t="s">
        <v>75</v>
      </c>
      <c r="AU598" s="128" t="s">
        <v>83</v>
      </c>
      <c r="AY598" s="121" t="s">
        <v>150</v>
      </c>
      <c r="BK598" s="129">
        <f>SUM(BK599:BK683)</f>
        <v>0</v>
      </c>
    </row>
    <row r="599" spans="2:65" s="1" customFormat="1" ht="16.5" customHeight="1">
      <c r="B599" s="31"/>
      <c r="C599" s="132" t="s">
        <v>994</v>
      </c>
      <c r="D599" s="132" t="s">
        <v>152</v>
      </c>
      <c r="E599" s="133" t="s">
        <v>995</v>
      </c>
      <c r="F599" s="134" t="s">
        <v>996</v>
      </c>
      <c r="G599" s="135" t="s">
        <v>165</v>
      </c>
      <c r="H599" s="136">
        <v>13.257</v>
      </c>
      <c r="I599" s="137"/>
      <c r="J599" s="138">
        <f>ROUND(I599*H599,2)</f>
        <v>0</v>
      </c>
      <c r="K599" s="139"/>
      <c r="L599" s="31"/>
      <c r="M599" s="140" t="s">
        <v>1</v>
      </c>
      <c r="N599" s="141" t="s">
        <v>41</v>
      </c>
      <c r="P599" s="142">
        <f>O599*H599</f>
        <v>0</v>
      </c>
      <c r="Q599" s="142">
        <v>0</v>
      </c>
      <c r="R599" s="142">
        <f>Q599*H599</f>
        <v>0</v>
      </c>
      <c r="S599" s="142">
        <v>0</v>
      </c>
      <c r="T599" s="143">
        <f>S599*H599</f>
        <v>0</v>
      </c>
      <c r="AR599" s="144" t="s">
        <v>243</v>
      </c>
      <c r="AT599" s="144" t="s">
        <v>152</v>
      </c>
      <c r="AU599" s="144" t="s">
        <v>85</v>
      </c>
      <c r="AY599" s="16" t="s">
        <v>150</v>
      </c>
      <c r="BE599" s="145">
        <f>IF(N599="základní",J599,0)</f>
        <v>0</v>
      </c>
      <c r="BF599" s="145">
        <f>IF(N599="snížená",J599,0)</f>
        <v>0</v>
      </c>
      <c r="BG599" s="145">
        <f>IF(N599="zákl. přenesená",J599,0)</f>
        <v>0</v>
      </c>
      <c r="BH599" s="145">
        <f>IF(N599="sníž. přenesená",J599,0)</f>
        <v>0</v>
      </c>
      <c r="BI599" s="145">
        <f>IF(N599="nulová",J599,0)</f>
        <v>0</v>
      </c>
      <c r="BJ599" s="16" t="s">
        <v>83</v>
      </c>
      <c r="BK599" s="145">
        <f>ROUND(I599*H599,2)</f>
        <v>0</v>
      </c>
      <c r="BL599" s="16" t="s">
        <v>243</v>
      </c>
      <c r="BM599" s="144" t="s">
        <v>997</v>
      </c>
    </row>
    <row r="600" spans="2:51" s="12" customFormat="1" ht="22.5">
      <c r="B600" s="146"/>
      <c r="D600" s="147" t="s">
        <v>158</v>
      </c>
      <c r="E600" s="148" t="s">
        <v>1</v>
      </c>
      <c r="F600" s="149" t="s">
        <v>998</v>
      </c>
      <c r="H600" s="150">
        <v>13.257</v>
      </c>
      <c r="I600" s="151"/>
      <c r="L600" s="146"/>
      <c r="M600" s="152"/>
      <c r="T600" s="153"/>
      <c r="AT600" s="148" t="s">
        <v>158</v>
      </c>
      <c r="AU600" s="148" t="s">
        <v>85</v>
      </c>
      <c r="AV600" s="12" t="s">
        <v>85</v>
      </c>
      <c r="AW600" s="12" t="s">
        <v>32</v>
      </c>
      <c r="AX600" s="12" t="s">
        <v>83</v>
      </c>
      <c r="AY600" s="148" t="s">
        <v>150</v>
      </c>
    </row>
    <row r="601" spans="2:65" s="1" customFormat="1" ht="33" customHeight="1">
      <c r="B601" s="31"/>
      <c r="C601" s="132" t="s">
        <v>999</v>
      </c>
      <c r="D601" s="132" t="s">
        <v>152</v>
      </c>
      <c r="E601" s="133" t="s">
        <v>1000</v>
      </c>
      <c r="F601" s="134" t="s">
        <v>1001</v>
      </c>
      <c r="G601" s="135" t="s">
        <v>426</v>
      </c>
      <c r="H601" s="136">
        <v>32</v>
      </c>
      <c r="I601" s="137"/>
      <c r="J601" s="138">
        <f>ROUND(I601*H601,2)</f>
        <v>0</v>
      </c>
      <c r="K601" s="139"/>
      <c r="L601" s="31"/>
      <c r="M601" s="140" t="s">
        <v>1</v>
      </c>
      <c r="N601" s="141" t="s">
        <v>41</v>
      </c>
      <c r="P601" s="142">
        <f>O601*H601</f>
        <v>0</v>
      </c>
      <c r="Q601" s="142">
        <v>0</v>
      </c>
      <c r="R601" s="142">
        <f>Q601*H601</f>
        <v>0</v>
      </c>
      <c r="S601" s="142">
        <v>0</v>
      </c>
      <c r="T601" s="143">
        <f>S601*H601</f>
        <v>0</v>
      </c>
      <c r="AR601" s="144" t="s">
        <v>243</v>
      </c>
      <c r="AT601" s="144" t="s">
        <v>152</v>
      </c>
      <c r="AU601" s="144" t="s">
        <v>85</v>
      </c>
      <c r="AY601" s="16" t="s">
        <v>150</v>
      </c>
      <c r="BE601" s="145">
        <f>IF(N601="základní",J601,0)</f>
        <v>0</v>
      </c>
      <c r="BF601" s="145">
        <f>IF(N601="snížená",J601,0)</f>
        <v>0</v>
      </c>
      <c r="BG601" s="145">
        <f>IF(N601="zákl. přenesená",J601,0)</f>
        <v>0</v>
      </c>
      <c r="BH601" s="145">
        <f>IF(N601="sníž. přenesená",J601,0)</f>
        <v>0</v>
      </c>
      <c r="BI601" s="145">
        <f>IF(N601="nulová",J601,0)</f>
        <v>0</v>
      </c>
      <c r="BJ601" s="16" t="s">
        <v>83</v>
      </c>
      <c r="BK601" s="145">
        <f>ROUND(I601*H601,2)</f>
        <v>0</v>
      </c>
      <c r="BL601" s="16" t="s">
        <v>243</v>
      </c>
      <c r="BM601" s="144" t="s">
        <v>1002</v>
      </c>
    </row>
    <row r="602" spans="2:65" s="1" customFormat="1" ht="33" customHeight="1">
      <c r="B602" s="31"/>
      <c r="C602" s="132" t="s">
        <v>1003</v>
      </c>
      <c r="D602" s="132" t="s">
        <v>152</v>
      </c>
      <c r="E602" s="133" t="s">
        <v>1004</v>
      </c>
      <c r="F602" s="134" t="s">
        <v>1005</v>
      </c>
      <c r="G602" s="135" t="s">
        <v>165</v>
      </c>
      <c r="H602" s="136">
        <v>13.257</v>
      </c>
      <c r="I602" s="137"/>
      <c r="J602" s="138">
        <f>ROUND(I602*H602,2)</f>
        <v>0</v>
      </c>
      <c r="K602" s="139"/>
      <c r="L602" s="31"/>
      <c r="M602" s="140" t="s">
        <v>1</v>
      </c>
      <c r="N602" s="141" t="s">
        <v>41</v>
      </c>
      <c r="P602" s="142">
        <f>O602*H602</f>
        <v>0</v>
      </c>
      <c r="Q602" s="142">
        <v>0.00108</v>
      </c>
      <c r="R602" s="142">
        <f>Q602*H602</f>
        <v>0.01431756</v>
      </c>
      <c r="S602" s="142">
        <v>0</v>
      </c>
      <c r="T602" s="143">
        <f>S602*H602</f>
        <v>0</v>
      </c>
      <c r="AR602" s="144" t="s">
        <v>243</v>
      </c>
      <c r="AT602" s="144" t="s">
        <v>152</v>
      </c>
      <c r="AU602" s="144" t="s">
        <v>85</v>
      </c>
      <c r="AY602" s="16" t="s">
        <v>150</v>
      </c>
      <c r="BE602" s="145">
        <f>IF(N602="základní",J602,0)</f>
        <v>0</v>
      </c>
      <c r="BF602" s="145">
        <f>IF(N602="snížená",J602,0)</f>
        <v>0</v>
      </c>
      <c r="BG602" s="145">
        <f>IF(N602="zákl. přenesená",J602,0)</f>
        <v>0</v>
      </c>
      <c r="BH602" s="145">
        <f>IF(N602="sníž. přenesená",J602,0)</f>
        <v>0</v>
      </c>
      <c r="BI602" s="145">
        <f>IF(N602="nulová",J602,0)</f>
        <v>0</v>
      </c>
      <c r="BJ602" s="16" t="s">
        <v>83</v>
      </c>
      <c r="BK602" s="145">
        <f>ROUND(I602*H602,2)</f>
        <v>0</v>
      </c>
      <c r="BL602" s="16" t="s">
        <v>243</v>
      </c>
      <c r="BM602" s="144" t="s">
        <v>1006</v>
      </c>
    </row>
    <row r="603" spans="2:51" s="12" customFormat="1" ht="22.5">
      <c r="B603" s="146"/>
      <c r="D603" s="147" t="s">
        <v>158</v>
      </c>
      <c r="E603" s="148" t="s">
        <v>1</v>
      </c>
      <c r="F603" s="149" t="s">
        <v>998</v>
      </c>
      <c r="H603" s="150">
        <v>13.257</v>
      </c>
      <c r="I603" s="151"/>
      <c r="L603" s="146"/>
      <c r="M603" s="152"/>
      <c r="T603" s="153"/>
      <c r="AT603" s="148" t="s">
        <v>158</v>
      </c>
      <c r="AU603" s="148" t="s">
        <v>85</v>
      </c>
      <c r="AV603" s="12" t="s">
        <v>85</v>
      </c>
      <c r="AW603" s="12" t="s">
        <v>32</v>
      </c>
      <c r="AX603" s="12" t="s">
        <v>83</v>
      </c>
      <c r="AY603" s="148" t="s">
        <v>150</v>
      </c>
    </row>
    <row r="604" spans="2:65" s="1" customFormat="1" ht="16.5" customHeight="1">
      <c r="B604" s="31"/>
      <c r="C604" s="132" t="s">
        <v>1007</v>
      </c>
      <c r="D604" s="132" t="s">
        <v>152</v>
      </c>
      <c r="E604" s="133" t="s">
        <v>1008</v>
      </c>
      <c r="F604" s="134" t="s">
        <v>1009</v>
      </c>
      <c r="G604" s="135" t="s">
        <v>426</v>
      </c>
      <c r="H604" s="136">
        <v>14</v>
      </c>
      <c r="I604" s="137"/>
      <c r="J604" s="138">
        <f>ROUND(I604*H604,2)</f>
        <v>0</v>
      </c>
      <c r="K604" s="139"/>
      <c r="L604" s="31"/>
      <c r="M604" s="140" t="s">
        <v>1</v>
      </c>
      <c r="N604" s="141" t="s">
        <v>41</v>
      </c>
      <c r="P604" s="142">
        <f>O604*H604</f>
        <v>0</v>
      </c>
      <c r="Q604" s="142">
        <v>0</v>
      </c>
      <c r="R604" s="142">
        <f>Q604*H604</f>
        <v>0</v>
      </c>
      <c r="S604" s="142">
        <v>0</v>
      </c>
      <c r="T604" s="143">
        <f>S604*H604</f>
        <v>0</v>
      </c>
      <c r="AR604" s="144" t="s">
        <v>243</v>
      </c>
      <c r="AT604" s="144" t="s">
        <v>152</v>
      </c>
      <c r="AU604" s="144" t="s">
        <v>85</v>
      </c>
      <c r="AY604" s="16" t="s">
        <v>150</v>
      </c>
      <c r="BE604" s="145">
        <f>IF(N604="základní",J604,0)</f>
        <v>0</v>
      </c>
      <c r="BF604" s="145">
        <f>IF(N604="snížená",J604,0)</f>
        <v>0</v>
      </c>
      <c r="BG604" s="145">
        <f>IF(N604="zákl. přenesená",J604,0)</f>
        <v>0</v>
      </c>
      <c r="BH604" s="145">
        <f>IF(N604="sníž. přenesená",J604,0)</f>
        <v>0</v>
      </c>
      <c r="BI604" s="145">
        <f>IF(N604="nulová",J604,0)</f>
        <v>0</v>
      </c>
      <c r="BJ604" s="16" t="s">
        <v>83</v>
      </c>
      <c r="BK604" s="145">
        <f>ROUND(I604*H604,2)</f>
        <v>0</v>
      </c>
      <c r="BL604" s="16" t="s">
        <v>243</v>
      </c>
      <c r="BM604" s="144" t="s">
        <v>1010</v>
      </c>
    </row>
    <row r="605" spans="2:51" s="12" customFormat="1" ht="12">
      <c r="B605" s="146"/>
      <c r="D605" s="147" t="s">
        <v>158</v>
      </c>
      <c r="E605" s="148" t="s">
        <v>1</v>
      </c>
      <c r="F605" s="149" t="s">
        <v>1011</v>
      </c>
      <c r="H605" s="150">
        <v>14</v>
      </c>
      <c r="I605" s="151"/>
      <c r="L605" s="146"/>
      <c r="M605" s="152"/>
      <c r="T605" s="153"/>
      <c r="AT605" s="148" t="s">
        <v>158</v>
      </c>
      <c r="AU605" s="148" t="s">
        <v>85</v>
      </c>
      <c r="AV605" s="12" t="s">
        <v>85</v>
      </c>
      <c r="AW605" s="12" t="s">
        <v>32</v>
      </c>
      <c r="AX605" s="12" t="s">
        <v>83</v>
      </c>
      <c r="AY605" s="148" t="s">
        <v>150</v>
      </c>
    </row>
    <row r="606" spans="2:65" s="1" customFormat="1" ht="16.5" customHeight="1">
      <c r="B606" s="31"/>
      <c r="C606" s="167" t="s">
        <v>1012</v>
      </c>
      <c r="D606" s="167" t="s">
        <v>250</v>
      </c>
      <c r="E606" s="168" t="s">
        <v>1013</v>
      </c>
      <c r="F606" s="169" t="s">
        <v>1014</v>
      </c>
      <c r="G606" s="170" t="s">
        <v>239</v>
      </c>
      <c r="H606" s="171">
        <v>2.8</v>
      </c>
      <c r="I606" s="172"/>
      <c r="J606" s="173">
        <f>ROUND(I606*H606,2)</f>
        <v>0</v>
      </c>
      <c r="K606" s="174"/>
      <c r="L606" s="175"/>
      <c r="M606" s="176" t="s">
        <v>1</v>
      </c>
      <c r="N606" s="177" t="s">
        <v>41</v>
      </c>
      <c r="P606" s="142">
        <f>O606*H606</f>
        <v>0</v>
      </c>
      <c r="Q606" s="142">
        <v>0.003</v>
      </c>
      <c r="R606" s="142">
        <f>Q606*H606</f>
        <v>0.0084</v>
      </c>
      <c r="S606" s="142">
        <v>0</v>
      </c>
      <c r="T606" s="143">
        <f>S606*H606</f>
        <v>0</v>
      </c>
      <c r="AR606" s="144" t="s">
        <v>341</v>
      </c>
      <c r="AT606" s="144" t="s">
        <v>250</v>
      </c>
      <c r="AU606" s="144" t="s">
        <v>85</v>
      </c>
      <c r="AY606" s="16" t="s">
        <v>150</v>
      </c>
      <c r="BE606" s="145">
        <f>IF(N606="základní",J606,0)</f>
        <v>0</v>
      </c>
      <c r="BF606" s="145">
        <f>IF(N606="snížená",J606,0)</f>
        <v>0</v>
      </c>
      <c r="BG606" s="145">
        <f>IF(N606="zákl. přenesená",J606,0)</f>
        <v>0</v>
      </c>
      <c r="BH606" s="145">
        <f>IF(N606="sníž. přenesená",J606,0)</f>
        <v>0</v>
      </c>
      <c r="BI606" s="145">
        <f>IF(N606="nulová",J606,0)</f>
        <v>0</v>
      </c>
      <c r="BJ606" s="16" t="s">
        <v>83</v>
      </c>
      <c r="BK606" s="145">
        <f>ROUND(I606*H606,2)</f>
        <v>0</v>
      </c>
      <c r="BL606" s="16" t="s">
        <v>243</v>
      </c>
      <c r="BM606" s="144" t="s">
        <v>1015</v>
      </c>
    </row>
    <row r="607" spans="2:51" s="12" customFormat="1" ht="12">
      <c r="B607" s="146"/>
      <c r="D607" s="147" t="s">
        <v>158</v>
      </c>
      <c r="E607" s="148" t="s">
        <v>1</v>
      </c>
      <c r="F607" s="149" t="s">
        <v>1016</v>
      </c>
      <c r="H607" s="150">
        <v>2.8</v>
      </c>
      <c r="I607" s="151"/>
      <c r="L607" s="146"/>
      <c r="M607" s="152"/>
      <c r="T607" s="153"/>
      <c r="AT607" s="148" t="s">
        <v>158</v>
      </c>
      <c r="AU607" s="148" t="s">
        <v>85</v>
      </c>
      <c r="AV607" s="12" t="s">
        <v>85</v>
      </c>
      <c r="AW607" s="12" t="s">
        <v>32</v>
      </c>
      <c r="AX607" s="12" t="s">
        <v>83</v>
      </c>
      <c r="AY607" s="148" t="s">
        <v>150</v>
      </c>
    </row>
    <row r="608" spans="2:65" s="1" customFormat="1" ht="16.5" customHeight="1">
      <c r="B608" s="31"/>
      <c r="C608" s="167" t="s">
        <v>1017</v>
      </c>
      <c r="D608" s="167" t="s">
        <v>250</v>
      </c>
      <c r="E608" s="168" t="s">
        <v>1018</v>
      </c>
      <c r="F608" s="169" t="s">
        <v>1019</v>
      </c>
      <c r="G608" s="170" t="s">
        <v>1020</v>
      </c>
      <c r="H608" s="171">
        <v>1</v>
      </c>
      <c r="I608" s="172"/>
      <c r="J608" s="173">
        <f>ROUND(I608*H608,2)</f>
        <v>0</v>
      </c>
      <c r="K608" s="174"/>
      <c r="L608" s="175"/>
      <c r="M608" s="176" t="s">
        <v>1</v>
      </c>
      <c r="N608" s="177" t="s">
        <v>41</v>
      </c>
      <c r="P608" s="142">
        <f>O608*H608</f>
        <v>0</v>
      </c>
      <c r="Q608" s="142">
        <v>0.009</v>
      </c>
      <c r="R608" s="142">
        <f>Q608*H608</f>
        <v>0.009</v>
      </c>
      <c r="S608" s="142">
        <v>0</v>
      </c>
      <c r="T608" s="143">
        <f>S608*H608</f>
        <v>0</v>
      </c>
      <c r="AR608" s="144" t="s">
        <v>341</v>
      </c>
      <c r="AT608" s="144" t="s">
        <v>250</v>
      </c>
      <c r="AU608" s="144" t="s">
        <v>85</v>
      </c>
      <c r="AY608" s="16" t="s">
        <v>150</v>
      </c>
      <c r="BE608" s="145">
        <f>IF(N608="základní",J608,0)</f>
        <v>0</v>
      </c>
      <c r="BF608" s="145">
        <f>IF(N608="snížená",J608,0)</f>
        <v>0</v>
      </c>
      <c r="BG608" s="145">
        <f>IF(N608="zákl. přenesená",J608,0)</f>
        <v>0</v>
      </c>
      <c r="BH608" s="145">
        <f>IF(N608="sníž. přenesená",J608,0)</f>
        <v>0</v>
      </c>
      <c r="BI608" s="145">
        <f>IF(N608="nulová",J608,0)</f>
        <v>0</v>
      </c>
      <c r="BJ608" s="16" t="s">
        <v>83</v>
      </c>
      <c r="BK608" s="145">
        <f>ROUND(I608*H608,2)</f>
        <v>0</v>
      </c>
      <c r="BL608" s="16" t="s">
        <v>243</v>
      </c>
      <c r="BM608" s="144" t="s">
        <v>1021</v>
      </c>
    </row>
    <row r="609" spans="2:65" s="1" customFormat="1" ht="21.75" customHeight="1">
      <c r="B609" s="31"/>
      <c r="C609" s="132" t="s">
        <v>1022</v>
      </c>
      <c r="D609" s="132" t="s">
        <v>152</v>
      </c>
      <c r="E609" s="133" t="s">
        <v>1023</v>
      </c>
      <c r="F609" s="134" t="s">
        <v>1024</v>
      </c>
      <c r="G609" s="135" t="s">
        <v>426</v>
      </c>
      <c r="H609" s="136">
        <v>28</v>
      </c>
      <c r="I609" s="137"/>
      <c r="J609" s="138">
        <f>ROUND(I609*H609,2)</f>
        <v>0</v>
      </c>
      <c r="K609" s="139"/>
      <c r="L609" s="31"/>
      <c r="M609" s="140" t="s">
        <v>1</v>
      </c>
      <c r="N609" s="141" t="s">
        <v>41</v>
      </c>
      <c r="P609" s="142">
        <f>O609*H609</f>
        <v>0</v>
      </c>
      <c r="Q609" s="142">
        <v>0</v>
      </c>
      <c r="R609" s="142">
        <f>Q609*H609</f>
        <v>0</v>
      </c>
      <c r="S609" s="142">
        <v>0</v>
      </c>
      <c r="T609" s="143">
        <f>S609*H609</f>
        <v>0</v>
      </c>
      <c r="AR609" s="144" t="s">
        <v>243</v>
      </c>
      <c r="AT609" s="144" t="s">
        <v>152</v>
      </c>
      <c r="AU609" s="144" t="s">
        <v>85</v>
      </c>
      <c r="AY609" s="16" t="s">
        <v>150</v>
      </c>
      <c r="BE609" s="145">
        <f>IF(N609="základní",J609,0)</f>
        <v>0</v>
      </c>
      <c r="BF609" s="145">
        <f>IF(N609="snížená",J609,0)</f>
        <v>0</v>
      </c>
      <c r="BG609" s="145">
        <f>IF(N609="zákl. přenesená",J609,0)</f>
        <v>0</v>
      </c>
      <c r="BH609" s="145">
        <f>IF(N609="sníž. přenesená",J609,0)</f>
        <v>0</v>
      </c>
      <c r="BI609" s="145">
        <f>IF(N609="nulová",J609,0)</f>
        <v>0</v>
      </c>
      <c r="BJ609" s="16" t="s">
        <v>83</v>
      </c>
      <c r="BK609" s="145">
        <f>ROUND(I609*H609,2)</f>
        <v>0</v>
      </c>
      <c r="BL609" s="16" t="s">
        <v>243</v>
      </c>
      <c r="BM609" s="144" t="s">
        <v>1025</v>
      </c>
    </row>
    <row r="610" spans="2:51" s="12" customFormat="1" ht="12">
      <c r="B610" s="146"/>
      <c r="D610" s="147" t="s">
        <v>158</v>
      </c>
      <c r="E610" s="148" t="s">
        <v>1</v>
      </c>
      <c r="F610" s="149" t="s">
        <v>1026</v>
      </c>
      <c r="H610" s="150">
        <v>28</v>
      </c>
      <c r="I610" s="151"/>
      <c r="L610" s="146"/>
      <c r="M610" s="152"/>
      <c r="T610" s="153"/>
      <c r="AT610" s="148" t="s">
        <v>158</v>
      </c>
      <c r="AU610" s="148" t="s">
        <v>85</v>
      </c>
      <c r="AV610" s="12" t="s">
        <v>85</v>
      </c>
      <c r="AW610" s="12" t="s">
        <v>32</v>
      </c>
      <c r="AX610" s="12" t="s">
        <v>83</v>
      </c>
      <c r="AY610" s="148" t="s">
        <v>150</v>
      </c>
    </row>
    <row r="611" spans="2:65" s="1" customFormat="1" ht="16.5" customHeight="1">
      <c r="B611" s="31"/>
      <c r="C611" s="167" t="s">
        <v>1027</v>
      </c>
      <c r="D611" s="167" t="s">
        <v>250</v>
      </c>
      <c r="E611" s="168" t="s">
        <v>1028</v>
      </c>
      <c r="F611" s="169" t="s">
        <v>1029</v>
      </c>
      <c r="G611" s="170" t="s">
        <v>239</v>
      </c>
      <c r="H611" s="171">
        <v>14</v>
      </c>
      <c r="I611" s="172"/>
      <c r="J611" s="173">
        <f>ROUND(I611*H611,2)</f>
        <v>0</v>
      </c>
      <c r="K611" s="174"/>
      <c r="L611" s="175"/>
      <c r="M611" s="176" t="s">
        <v>1</v>
      </c>
      <c r="N611" s="177" t="s">
        <v>41</v>
      </c>
      <c r="P611" s="142">
        <f>O611*H611</f>
        <v>0</v>
      </c>
      <c r="Q611" s="142">
        <v>0.00078</v>
      </c>
      <c r="R611" s="142">
        <f>Q611*H611</f>
        <v>0.01092</v>
      </c>
      <c r="S611" s="142">
        <v>0</v>
      </c>
      <c r="T611" s="143">
        <f>S611*H611</f>
        <v>0</v>
      </c>
      <c r="AR611" s="144" t="s">
        <v>341</v>
      </c>
      <c r="AT611" s="144" t="s">
        <v>250</v>
      </c>
      <c r="AU611" s="144" t="s">
        <v>85</v>
      </c>
      <c r="AY611" s="16" t="s">
        <v>150</v>
      </c>
      <c r="BE611" s="145">
        <f>IF(N611="základní",J611,0)</f>
        <v>0</v>
      </c>
      <c r="BF611" s="145">
        <f>IF(N611="snížená",J611,0)</f>
        <v>0</v>
      </c>
      <c r="BG611" s="145">
        <f>IF(N611="zákl. přenesená",J611,0)</f>
        <v>0</v>
      </c>
      <c r="BH611" s="145">
        <f>IF(N611="sníž. přenesená",J611,0)</f>
        <v>0</v>
      </c>
      <c r="BI611" s="145">
        <f>IF(N611="nulová",J611,0)</f>
        <v>0</v>
      </c>
      <c r="BJ611" s="16" t="s">
        <v>83</v>
      </c>
      <c r="BK611" s="145">
        <f>ROUND(I611*H611,2)</f>
        <v>0</v>
      </c>
      <c r="BL611" s="16" t="s">
        <v>243</v>
      </c>
      <c r="BM611" s="144" t="s">
        <v>1030</v>
      </c>
    </row>
    <row r="612" spans="2:51" s="12" customFormat="1" ht="12">
      <c r="B612" s="146"/>
      <c r="D612" s="147" t="s">
        <v>158</v>
      </c>
      <c r="E612" s="148" t="s">
        <v>1</v>
      </c>
      <c r="F612" s="149" t="s">
        <v>1031</v>
      </c>
      <c r="H612" s="150">
        <v>14</v>
      </c>
      <c r="I612" s="151"/>
      <c r="L612" s="146"/>
      <c r="M612" s="152"/>
      <c r="T612" s="153"/>
      <c r="AT612" s="148" t="s">
        <v>158</v>
      </c>
      <c r="AU612" s="148" t="s">
        <v>85</v>
      </c>
      <c r="AV612" s="12" t="s">
        <v>85</v>
      </c>
      <c r="AW612" s="12" t="s">
        <v>32</v>
      </c>
      <c r="AX612" s="12" t="s">
        <v>83</v>
      </c>
      <c r="AY612" s="148" t="s">
        <v>150</v>
      </c>
    </row>
    <row r="613" spans="2:65" s="1" customFormat="1" ht="16.5" customHeight="1">
      <c r="B613" s="31"/>
      <c r="C613" s="167" t="s">
        <v>1032</v>
      </c>
      <c r="D613" s="167" t="s">
        <v>250</v>
      </c>
      <c r="E613" s="168" t="s">
        <v>1033</v>
      </c>
      <c r="F613" s="169" t="s">
        <v>1034</v>
      </c>
      <c r="G613" s="170" t="s">
        <v>1020</v>
      </c>
      <c r="H613" s="171">
        <v>1</v>
      </c>
      <c r="I613" s="172"/>
      <c r="J613" s="173">
        <f>ROUND(I613*H613,2)</f>
        <v>0</v>
      </c>
      <c r="K613" s="174"/>
      <c r="L613" s="175"/>
      <c r="M613" s="176" t="s">
        <v>1</v>
      </c>
      <c r="N613" s="177" t="s">
        <v>41</v>
      </c>
      <c r="P613" s="142">
        <f>O613*H613</f>
        <v>0</v>
      </c>
      <c r="Q613" s="142">
        <v>0.00173</v>
      </c>
      <c r="R613" s="142">
        <f>Q613*H613</f>
        <v>0.00173</v>
      </c>
      <c r="S613" s="142">
        <v>0</v>
      </c>
      <c r="T613" s="143">
        <f>S613*H613</f>
        <v>0</v>
      </c>
      <c r="AR613" s="144" t="s">
        <v>341</v>
      </c>
      <c r="AT613" s="144" t="s">
        <v>250</v>
      </c>
      <c r="AU613" s="144" t="s">
        <v>85</v>
      </c>
      <c r="AY613" s="16" t="s">
        <v>150</v>
      </c>
      <c r="BE613" s="145">
        <f>IF(N613="základní",J613,0)</f>
        <v>0</v>
      </c>
      <c r="BF613" s="145">
        <f>IF(N613="snížená",J613,0)</f>
        <v>0</v>
      </c>
      <c r="BG613" s="145">
        <f>IF(N613="zákl. přenesená",J613,0)</f>
        <v>0</v>
      </c>
      <c r="BH613" s="145">
        <f>IF(N613="sníž. přenesená",J613,0)</f>
        <v>0</v>
      </c>
      <c r="BI613" s="145">
        <f>IF(N613="nulová",J613,0)</f>
        <v>0</v>
      </c>
      <c r="BJ613" s="16" t="s">
        <v>83</v>
      </c>
      <c r="BK613" s="145">
        <f>ROUND(I613*H613,2)</f>
        <v>0</v>
      </c>
      <c r="BL613" s="16" t="s">
        <v>243</v>
      </c>
      <c r="BM613" s="144" t="s">
        <v>1035</v>
      </c>
    </row>
    <row r="614" spans="2:65" s="1" customFormat="1" ht="24.2" customHeight="1">
      <c r="B614" s="31"/>
      <c r="C614" s="132" t="s">
        <v>1036</v>
      </c>
      <c r="D614" s="132" t="s">
        <v>152</v>
      </c>
      <c r="E614" s="133" t="s">
        <v>1037</v>
      </c>
      <c r="F614" s="134" t="s">
        <v>1038</v>
      </c>
      <c r="G614" s="135" t="s">
        <v>155</v>
      </c>
      <c r="H614" s="136">
        <v>1.216</v>
      </c>
      <c r="I614" s="137"/>
      <c r="J614" s="138">
        <f>ROUND(I614*H614,2)</f>
        <v>0</v>
      </c>
      <c r="K614" s="139"/>
      <c r="L614" s="31"/>
      <c r="M614" s="140" t="s">
        <v>1</v>
      </c>
      <c r="N614" s="141" t="s">
        <v>41</v>
      </c>
      <c r="P614" s="142">
        <f>O614*H614</f>
        <v>0</v>
      </c>
      <c r="Q614" s="142">
        <v>0</v>
      </c>
      <c r="R614" s="142">
        <f>Q614*H614</f>
        <v>0</v>
      </c>
      <c r="S614" s="142">
        <v>0</v>
      </c>
      <c r="T614" s="143">
        <f>S614*H614</f>
        <v>0</v>
      </c>
      <c r="AR614" s="144" t="s">
        <v>243</v>
      </c>
      <c r="AT614" s="144" t="s">
        <v>152</v>
      </c>
      <c r="AU614" s="144" t="s">
        <v>85</v>
      </c>
      <c r="AY614" s="16" t="s">
        <v>150</v>
      </c>
      <c r="BE614" s="145">
        <f>IF(N614="základní",J614,0)</f>
        <v>0</v>
      </c>
      <c r="BF614" s="145">
        <f>IF(N614="snížená",J614,0)</f>
        <v>0</v>
      </c>
      <c r="BG614" s="145">
        <f>IF(N614="zákl. přenesená",J614,0)</f>
        <v>0</v>
      </c>
      <c r="BH614" s="145">
        <f>IF(N614="sníž. přenesená",J614,0)</f>
        <v>0</v>
      </c>
      <c r="BI614" s="145">
        <f>IF(N614="nulová",J614,0)</f>
        <v>0</v>
      </c>
      <c r="BJ614" s="16" t="s">
        <v>83</v>
      </c>
      <c r="BK614" s="145">
        <f>ROUND(I614*H614,2)</f>
        <v>0</v>
      </c>
      <c r="BL614" s="16" t="s">
        <v>243</v>
      </c>
      <c r="BM614" s="144" t="s">
        <v>1039</v>
      </c>
    </row>
    <row r="615" spans="2:51" s="12" customFormat="1" ht="12">
      <c r="B615" s="146"/>
      <c r="D615" s="147" t="s">
        <v>158</v>
      </c>
      <c r="E615" s="148" t="s">
        <v>1</v>
      </c>
      <c r="F615" s="149" t="s">
        <v>1040</v>
      </c>
      <c r="H615" s="150">
        <v>1.216</v>
      </c>
      <c r="I615" s="151"/>
      <c r="L615" s="146"/>
      <c r="M615" s="152"/>
      <c r="T615" s="153"/>
      <c r="AT615" s="148" t="s">
        <v>158</v>
      </c>
      <c r="AU615" s="148" t="s">
        <v>85</v>
      </c>
      <c r="AV615" s="12" t="s">
        <v>85</v>
      </c>
      <c r="AW615" s="12" t="s">
        <v>32</v>
      </c>
      <c r="AX615" s="12" t="s">
        <v>83</v>
      </c>
      <c r="AY615" s="148" t="s">
        <v>150</v>
      </c>
    </row>
    <row r="616" spans="2:65" s="1" customFormat="1" ht="16.5" customHeight="1">
      <c r="B616" s="31"/>
      <c r="C616" s="167" t="s">
        <v>1041</v>
      </c>
      <c r="D616" s="167" t="s">
        <v>250</v>
      </c>
      <c r="E616" s="168" t="s">
        <v>1042</v>
      </c>
      <c r="F616" s="169" t="s">
        <v>1043</v>
      </c>
      <c r="G616" s="170" t="s">
        <v>165</v>
      </c>
      <c r="H616" s="171">
        <v>0.027</v>
      </c>
      <c r="I616" s="172"/>
      <c r="J616" s="173">
        <f>ROUND(I616*H616,2)</f>
        <v>0</v>
      </c>
      <c r="K616" s="174"/>
      <c r="L616" s="175"/>
      <c r="M616" s="176" t="s">
        <v>1</v>
      </c>
      <c r="N616" s="177" t="s">
        <v>41</v>
      </c>
      <c r="P616" s="142">
        <f>O616*H616</f>
        <v>0</v>
      </c>
      <c r="Q616" s="142">
        <v>0.55</v>
      </c>
      <c r="R616" s="142">
        <f>Q616*H616</f>
        <v>0.01485</v>
      </c>
      <c r="S616" s="142">
        <v>0</v>
      </c>
      <c r="T616" s="143">
        <f>S616*H616</f>
        <v>0</v>
      </c>
      <c r="AR616" s="144" t="s">
        <v>341</v>
      </c>
      <c r="AT616" s="144" t="s">
        <v>250</v>
      </c>
      <c r="AU616" s="144" t="s">
        <v>85</v>
      </c>
      <c r="AY616" s="16" t="s">
        <v>150</v>
      </c>
      <c r="BE616" s="145">
        <f>IF(N616="základní",J616,0)</f>
        <v>0</v>
      </c>
      <c r="BF616" s="145">
        <f>IF(N616="snížená",J616,0)</f>
        <v>0</v>
      </c>
      <c r="BG616" s="145">
        <f>IF(N616="zákl. přenesená",J616,0)</f>
        <v>0</v>
      </c>
      <c r="BH616" s="145">
        <f>IF(N616="sníž. přenesená",J616,0)</f>
        <v>0</v>
      </c>
      <c r="BI616" s="145">
        <f>IF(N616="nulová",J616,0)</f>
        <v>0</v>
      </c>
      <c r="BJ616" s="16" t="s">
        <v>83</v>
      </c>
      <c r="BK616" s="145">
        <f>ROUND(I616*H616,2)</f>
        <v>0</v>
      </c>
      <c r="BL616" s="16" t="s">
        <v>243</v>
      </c>
      <c r="BM616" s="144" t="s">
        <v>1044</v>
      </c>
    </row>
    <row r="617" spans="2:51" s="12" customFormat="1" ht="12">
      <c r="B617" s="146"/>
      <c r="D617" s="147" t="s">
        <v>158</v>
      </c>
      <c r="E617" s="148" t="s">
        <v>1</v>
      </c>
      <c r="F617" s="149" t="s">
        <v>1045</v>
      </c>
      <c r="H617" s="150">
        <v>0.027</v>
      </c>
      <c r="I617" s="151"/>
      <c r="L617" s="146"/>
      <c r="M617" s="152"/>
      <c r="T617" s="153"/>
      <c r="AT617" s="148" t="s">
        <v>158</v>
      </c>
      <c r="AU617" s="148" t="s">
        <v>85</v>
      </c>
      <c r="AV617" s="12" t="s">
        <v>85</v>
      </c>
      <c r="AW617" s="12" t="s">
        <v>32</v>
      </c>
      <c r="AX617" s="12" t="s">
        <v>83</v>
      </c>
      <c r="AY617" s="148" t="s">
        <v>150</v>
      </c>
    </row>
    <row r="618" spans="2:65" s="1" customFormat="1" ht="24.2" customHeight="1">
      <c r="B618" s="31"/>
      <c r="C618" s="132" t="s">
        <v>1046</v>
      </c>
      <c r="D618" s="132" t="s">
        <v>152</v>
      </c>
      <c r="E618" s="133" t="s">
        <v>1047</v>
      </c>
      <c r="F618" s="134" t="s">
        <v>1048</v>
      </c>
      <c r="G618" s="135" t="s">
        <v>165</v>
      </c>
      <c r="H618" s="136">
        <v>0.027</v>
      </c>
      <c r="I618" s="137"/>
      <c r="J618" s="138">
        <f>ROUND(I618*H618,2)</f>
        <v>0</v>
      </c>
      <c r="K618" s="139"/>
      <c r="L618" s="31"/>
      <c r="M618" s="140" t="s">
        <v>1</v>
      </c>
      <c r="N618" s="141" t="s">
        <v>41</v>
      </c>
      <c r="P618" s="142">
        <f>O618*H618</f>
        <v>0</v>
      </c>
      <c r="Q618" s="142">
        <v>0.01254</v>
      </c>
      <c r="R618" s="142">
        <f>Q618*H618</f>
        <v>0.00033858</v>
      </c>
      <c r="S618" s="142">
        <v>0</v>
      </c>
      <c r="T618" s="143">
        <f>S618*H618</f>
        <v>0</v>
      </c>
      <c r="AR618" s="144" t="s">
        <v>243</v>
      </c>
      <c r="AT618" s="144" t="s">
        <v>152</v>
      </c>
      <c r="AU618" s="144" t="s">
        <v>85</v>
      </c>
      <c r="AY618" s="16" t="s">
        <v>150</v>
      </c>
      <c r="BE618" s="145">
        <f>IF(N618="základní",J618,0)</f>
        <v>0</v>
      </c>
      <c r="BF618" s="145">
        <f>IF(N618="snížená",J618,0)</f>
        <v>0</v>
      </c>
      <c r="BG618" s="145">
        <f>IF(N618="zákl. přenesená",J618,0)</f>
        <v>0</v>
      </c>
      <c r="BH618" s="145">
        <f>IF(N618="sníž. přenesená",J618,0)</f>
        <v>0</v>
      </c>
      <c r="BI618" s="145">
        <f>IF(N618="nulová",J618,0)</f>
        <v>0</v>
      </c>
      <c r="BJ618" s="16" t="s">
        <v>83</v>
      </c>
      <c r="BK618" s="145">
        <f>ROUND(I618*H618,2)</f>
        <v>0</v>
      </c>
      <c r="BL618" s="16" t="s">
        <v>243</v>
      </c>
      <c r="BM618" s="144" t="s">
        <v>1049</v>
      </c>
    </row>
    <row r="619" spans="2:65" s="1" customFormat="1" ht="33" customHeight="1">
      <c r="B619" s="31"/>
      <c r="C619" s="132" t="s">
        <v>1050</v>
      </c>
      <c r="D619" s="132" t="s">
        <v>152</v>
      </c>
      <c r="E619" s="133" t="s">
        <v>1051</v>
      </c>
      <c r="F619" s="134" t="s">
        <v>1052</v>
      </c>
      <c r="G619" s="135" t="s">
        <v>239</v>
      </c>
      <c r="H619" s="136">
        <v>35.095</v>
      </c>
      <c r="I619" s="137"/>
      <c r="J619" s="138">
        <f>ROUND(I619*H619,2)</f>
        <v>0</v>
      </c>
      <c r="K619" s="139"/>
      <c r="L619" s="31"/>
      <c r="M619" s="140" t="s">
        <v>1</v>
      </c>
      <c r="N619" s="141" t="s">
        <v>41</v>
      </c>
      <c r="P619" s="142">
        <f>O619*H619</f>
        <v>0</v>
      </c>
      <c r="Q619" s="142">
        <v>0</v>
      </c>
      <c r="R619" s="142">
        <f>Q619*H619</f>
        <v>0</v>
      </c>
      <c r="S619" s="142">
        <v>0</v>
      </c>
      <c r="T619" s="143">
        <f>S619*H619</f>
        <v>0</v>
      </c>
      <c r="AR619" s="144" t="s">
        <v>243</v>
      </c>
      <c r="AT619" s="144" t="s">
        <v>152</v>
      </c>
      <c r="AU619" s="144" t="s">
        <v>85</v>
      </c>
      <c r="AY619" s="16" t="s">
        <v>150</v>
      </c>
      <c r="BE619" s="145">
        <f>IF(N619="základní",J619,0)</f>
        <v>0</v>
      </c>
      <c r="BF619" s="145">
        <f>IF(N619="snížená",J619,0)</f>
        <v>0</v>
      </c>
      <c r="BG619" s="145">
        <f>IF(N619="zákl. přenesená",J619,0)</f>
        <v>0</v>
      </c>
      <c r="BH619" s="145">
        <f>IF(N619="sníž. přenesená",J619,0)</f>
        <v>0</v>
      </c>
      <c r="BI619" s="145">
        <f>IF(N619="nulová",J619,0)</f>
        <v>0</v>
      </c>
      <c r="BJ619" s="16" t="s">
        <v>83</v>
      </c>
      <c r="BK619" s="145">
        <f>ROUND(I619*H619,2)</f>
        <v>0</v>
      </c>
      <c r="BL619" s="16" t="s">
        <v>243</v>
      </c>
      <c r="BM619" s="144" t="s">
        <v>1053</v>
      </c>
    </row>
    <row r="620" spans="2:51" s="14" customFormat="1" ht="12">
      <c r="B620" s="161"/>
      <c r="D620" s="147" t="s">
        <v>158</v>
      </c>
      <c r="E620" s="162" t="s">
        <v>1</v>
      </c>
      <c r="F620" s="163" t="s">
        <v>1054</v>
      </c>
      <c r="H620" s="162" t="s">
        <v>1</v>
      </c>
      <c r="I620" s="164"/>
      <c r="L620" s="161"/>
      <c r="M620" s="165"/>
      <c r="T620" s="166"/>
      <c r="AT620" s="162" t="s">
        <v>158</v>
      </c>
      <c r="AU620" s="162" t="s">
        <v>85</v>
      </c>
      <c r="AV620" s="14" t="s">
        <v>83</v>
      </c>
      <c r="AW620" s="14" t="s">
        <v>32</v>
      </c>
      <c r="AX620" s="14" t="s">
        <v>76</v>
      </c>
      <c r="AY620" s="162" t="s">
        <v>150</v>
      </c>
    </row>
    <row r="621" spans="2:51" s="12" customFormat="1" ht="12">
      <c r="B621" s="146"/>
      <c r="D621" s="147" t="s">
        <v>158</v>
      </c>
      <c r="E621" s="148" t="s">
        <v>1</v>
      </c>
      <c r="F621" s="149" t="s">
        <v>1055</v>
      </c>
      <c r="H621" s="150">
        <v>15.17</v>
      </c>
      <c r="I621" s="151"/>
      <c r="L621" s="146"/>
      <c r="M621" s="152"/>
      <c r="T621" s="153"/>
      <c r="AT621" s="148" t="s">
        <v>158</v>
      </c>
      <c r="AU621" s="148" t="s">
        <v>85</v>
      </c>
      <c r="AV621" s="12" t="s">
        <v>85</v>
      </c>
      <c r="AW621" s="12" t="s">
        <v>32</v>
      </c>
      <c r="AX621" s="12" t="s">
        <v>76</v>
      </c>
      <c r="AY621" s="148" t="s">
        <v>150</v>
      </c>
    </row>
    <row r="622" spans="2:51" s="12" customFormat="1" ht="12">
      <c r="B622" s="146"/>
      <c r="D622" s="147" t="s">
        <v>158</v>
      </c>
      <c r="E622" s="148" t="s">
        <v>1</v>
      </c>
      <c r="F622" s="149" t="s">
        <v>1056</v>
      </c>
      <c r="H622" s="150">
        <v>4.98</v>
      </c>
      <c r="I622" s="151"/>
      <c r="L622" s="146"/>
      <c r="M622" s="152"/>
      <c r="T622" s="153"/>
      <c r="AT622" s="148" t="s">
        <v>158</v>
      </c>
      <c r="AU622" s="148" t="s">
        <v>85</v>
      </c>
      <c r="AV622" s="12" t="s">
        <v>85</v>
      </c>
      <c r="AW622" s="12" t="s">
        <v>32</v>
      </c>
      <c r="AX622" s="12" t="s">
        <v>76</v>
      </c>
      <c r="AY622" s="148" t="s">
        <v>150</v>
      </c>
    </row>
    <row r="623" spans="2:51" s="12" customFormat="1" ht="12">
      <c r="B623" s="146"/>
      <c r="D623" s="147" t="s">
        <v>158</v>
      </c>
      <c r="E623" s="148" t="s">
        <v>1</v>
      </c>
      <c r="F623" s="149" t="s">
        <v>1057</v>
      </c>
      <c r="H623" s="150">
        <v>2.245</v>
      </c>
      <c r="I623" s="151"/>
      <c r="L623" s="146"/>
      <c r="M623" s="152"/>
      <c r="T623" s="153"/>
      <c r="AT623" s="148" t="s">
        <v>158</v>
      </c>
      <c r="AU623" s="148" t="s">
        <v>85</v>
      </c>
      <c r="AV623" s="12" t="s">
        <v>85</v>
      </c>
      <c r="AW623" s="12" t="s">
        <v>32</v>
      </c>
      <c r="AX623" s="12" t="s">
        <v>76</v>
      </c>
      <c r="AY623" s="148" t="s">
        <v>150</v>
      </c>
    </row>
    <row r="624" spans="2:51" s="12" customFormat="1" ht="12">
      <c r="B624" s="146"/>
      <c r="D624" s="147" t="s">
        <v>158</v>
      </c>
      <c r="E624" s="148" t="s">
        <v>1</v>
      </c>
      <c r="F624" s="149" t="s">
        <v>1058</v>
      </c>
      <c r="H624" s="150">
        <v>12.7</v>
      </c>
      <c r="I624" s="151"/>
      <c r="L624" s="146"/>
      <c r="M624" s="152"/>
      <c r="T624" s="153"/>
      <c r="AT624" s="148" t="s">
        <v>158</v>
      </c>
      <c r="AU624" s="148" t="s">
        <v>85</v>
      </c>
      <c r="AV624" s="12" t="s">
        <v>85</v>
      </c>
      <c r="AW624" s="12" t="s">
        <v>32</v>
      </c>
      <c r="AX624" s="12" t="s">
        <v>76</v>
      </c>
      <c r="AY624" s="148" t="s">
        <v>150</v>
      </c>
    </row>
    <row r="625" spans="2:51" s="13" customFormat="1" ht="12">
      <c r="B625" s="154"/>
      <c r="D625" s="147" t="s">
        <v>158</v>
      </c>
      <c r="E625" s="155" t="s">
        <v>1</v>
      </c>
      <c r="F625" s="156" t="s">
        <v>162</v>
      </c>
      <c r="H625" s="157">
        <v>35.095</v>
      </c>
      <c r="I625" s="158"/>
      <c r="L625" s="154"/>
      <c r="M625" s="159"/>
      <c r="T625" s="160"/>
      <c r="AT625" s="155" t="s">
        <v>158</v>
      </c>
      <c r="AU625" s="155" t="s">
        <v>85</v>
      </c>
      <c r="AV625" s="13" t="s">
        <v>156</v>
      </c>
      <c r="AW625" s="13" t="s">
        <v>32</v>
      </c>
      <c r="AX625" s="13" t="s">
        <v>83</v>
      </c>
      <c r="AY625" s="155" t="s">
        <v>150</v>
      </c>
    </row>
    <row r="626" spans="2:65" s="1" customFormat="1" ht="16.5" customHeight="1">
      <c r="B626" s="31"/>
      <c r="C626" s="167" t="s">
        <v>1059</v>
      </c>
      <c r="D626" s="167" t="s">
        <v>250</v>
      </c>
      <c r="E626" s="168" t="s">
        <v>1060</v>
      </c>
      <c r="F626" s="169" t="s">
        <v>1061</v>
      </c>
      <c r="G626" s="170" t="s">
        <v>165</v>
      </c>
      <c r="H626" s="171">
        <v>0.061</v>
      </c>
      <c r="I626" s="172"/>
      <c r="J626" s="173">
        <f>ROUND(I626*H626,2)</f>
        <v>0</v>
      </c>
      <c r="K626" s="174"/>
      <c r="L626" s="175"/>
      <c r="M626" s="176" t="s">
        <v>1</v>
      </c>
      <c r="N626" s="177" t="s">
        <v>41</v>
      </c>
      <c r="P626" s="142">
        <f>O626*H626</f>
        <v>0</v>
      </c>
      <c r="Q626" s="142">
        <v>0.55</v>
      </c>
      <c r="R626" s="142">
        <f>Q626*H626</f>
        <v>0.03355</v>
      </c>
      <c r="S626" s="142">
        <v>0</v>
      </c>
      <c r="T626" s="143">
        <f>S626*H626</f>
        <v>0</v>
      </c>
      <c r="AR626" s="144" t="s">
        <v>341</v>
      </c>
      <c r="AT626" s="144" t="s">
        <v>250</v>
      </c>
      <c r="AU626" s="144" t="s">
        <v>85</v>
      </c>
      <c r="AY626" s="16" t="s">
        <v>150</v>
      </c>
      <c r="BE626" s="145">
        <f>IF(N626="základní",J626,0)</f>
        <v>0</v>
      </c>
      <c r="BF626" s="145">
        <f>IF(N626="snížená",J626,0)</f>
        <v>0</v>
      </c>
      <c r="BG626" s="145">
        <f>IF(N626="zákl. přenesená",J626,0)</f>
        <v>0</v>
      </c>
      <c r="BH626" s="145">
        <f>IF(N626="sníž. přenesená",J626,0)</f>
        <v>0</v>
      </c>
      <c r="BI626" s="145">
        <f>IF(N626="nulová",J626,0)</f>
        <v>0</v>
      </c>
      <c r="BJ626" s="16" t="s">
        <v>83</v>
      </c>
      <c r="BK626" s="145">
        <f>ROUND(I626*H626,2)</f>
        <v>0</v>
      </c>
      <c r="BL626" s="16" t="s">
        <v>243</v>
      </c>
      <c r="BM626" s="144" t="s">
        <v>1062</v>
      </c>
    </row>
    <row r="627" spans="2:51" s="12" customFormat="1" ht="12">
      <c r="B627" s="146"/>
      <c r="D627" s="147" t="s">
        <v>158</v>
      </c>
      <c r="E627" s="148" t="s">
        <v>1</v>
      </c>
      <c r="F627" s="149" t="s">
        <v>1063</v>
      </c>
      <c r="H627" s="150">
        <v>0.061</v>
      </c>
      <c r="I627" s="151"/>
      <c r="L627" s="146"/>
      <c r="M627" s="152"/>
      <c r="T627" s="153"/>
      <c r="AT627" s="148" t="s">
        <v>158</v>
      </c>
      <c r="AU627" s="148" t="s">
        <v>85</v>
      </c>
      <c r="AV627" s="12" t="s">
        <v>85</v>
      </c>
      <c r="AW627" s="12" t="s">
        <v>32</v>
      </c>
      <c r="AX627" s="12" t="s">
        <v>83</v>
      </c>
      <c r="AY627" s="148" t="s">
        <v>150</v>
      </c>
    </row>
    <row r="628" spans="2:65" s="1" customFormat="1" ht="21.75" customHeight="1">
      <c r="B628" s="31"/>
      <c r="C628" s="167" t="s">
        <v>1064</v>
      </c>
      <c r="D628" s="167" t="s">
        <v>250</v>
      </c>
      <c r="E628" s="168" t="s">
        <v>1065</v>
      </c>
      <c r="F628" s="169" t="s">
        <v>1066</v>
      </c>
      <c r="G628" s="170" t="s">
        <v>165</v>
      </c>
      <c r="H628" s="171">
        <v>0.22</v>
      </c>
      <c r="I628" s="172"/>
      <c r="J628" s="173">
        <f>ROUND(I628*H628,2)</f>
        <v>0</v>
      </c>
      <c r="K628" s="174"/>
      <c r="L628" s="175"/>
      <c r="M628" s="176" t="s">
        <v>1</v>
      </c>
      <c r="N628" s="177" t="s">
        <v>41</v>
      </c>
      <c r="P628" s="142">
        <f>O628*H628</f>
        <v>0</v>
      </c>
      <c r="Q628" s="142">
        <v>0.55</v>
      </c>
      <c r="R628" s="142">
        <f>Q628*H628</f>
        <v>0.12100000000000001</v>
      </c>
      <c r="S628" s="142">
        <v>0</v>
      </c>
      <c r="T628" s="143">
        <f>S628*H628</f>
        <v>0</v>
      </c>
      <c r="AR628" s="144" t="s">
        <v>341</v>
      </c>
      <c r="AT628" s="144" t="s">
        <v>250</v>
      </c>
      <c r="AU628" s="144" t="s">
        <v>85</v>
      </c>
      <c r="AY628" s="16" t="s">
        <v>150</v>
      </c>
      <c r="BE628" s="145">
        <f>IF(N628="základní",J628,0)</f>
        <v>0</v>
      </c>
      <c r="BF628" s="145">
        <f>IF(N628="snížená",J628,0)</f>
        <v>0</v>
      </c>
      <c r="BG628" s="145">
        <f>IF(N628="zákl. přenesená",J628,0)</f>
        <v>0</v>
      </c>
      <c r="BH628" s="145">
        <f>IF(N628="sníž. přenesená",J628,0)</f>
        <v>0</v>
      </c>
      <c r="BI628" s="145">
        <f>IF(N628="nulová",J628,0)</f>
        <v>0</v>
      </c>
      <c r="BJ628" s="16" t="s">
        <v>83</v>
      </c>
      <c r="BK628" s="145">
        <f>ROUND(I628*H628,2)</f>
        <v>0</v>
      </c>
      <c r="BL628" s="16" t="s">
        <v>243</v>
      </c>
      <c r="BM628" s="144" t="s">
        <v>1067</v>
      </c>
    </row>
    <row r="629" spans="2:51" s="14" customFormat="1" ht="12">
      <c r="B629" s="161"/>
      <c r="D629" s="147" t="s">
        <v>158</v>
      </c>
      <c r="E629" s="162" t="s">
        <v>1</v>
      </c>
      <c r="F629" s="163" t="s">
        <v>1054</v>
      </c>
      <c r="H629" s="162" t="s">
        <v>1</v>
      </c>
      <c r="I629" s="164"/>
      <c r="L629" s="161"/>
      <c r="M629" s="165"/>
      <c r="T629" s="166"/>
      <c r="AT629" s="162" t="s">
        <v>158</v>
      </c>
      <c r="AU629" s="162" t="s">
        <v>85</v>
      </c>
      <c r="AV629" s="14" t="s">
        <v>83</v>
      </c>
      <c r="AW629" s="14" t="s">
        <v>32</v>
      </c>
      <c r="AX629" s="14" t="s">
        <v>76</v>
      </c>
      <c r="AY629" s="162" t="s">
        <v>150</v>
      </c>
    </row>
    <row r="630" spans="2:51" s="12" customFormat="1" ht="12">
      <c r="B630" s="146"/>
      <c r="D630" s="147" t="s">
        <v>158</v>
      </c>
      <c r="E630" s="148" t="s">
        <v>1</v>
      </c>
      <c r="F630" s="149" t="s">
        <v>1068</v>
      </c>
      <c r="H630" s="150">
        <v>0.202</v>
      </c>
      <c r="I630" s="151"/>
      <c r="L630" s="146"/>
      <c r="M630" s="152"/>
      <c r="T630" s="153"/>
      <c r="AT630" s="148" t="s">
        <v>158</v>
      </c>
      <c r="AU630" s="148" t="s">
        <v>85</v>
      </c>
      <c r="AV630" s="12" t="s">
        <v>85</v>
      </c>
      <c r="AW630" s="12" t="s">
        <v>32</v>
      </c>
      <c r="AX630" s="12" t="s">
        <v>76</v>
      </c>
      <c r="AY630" s="148" t="s">
        <v>150</v>
      </c>
    </row>
    <row r="631" spans="2:51" s="12" customFormat="1" ht="12">
      <c r="B631" s="146"/>
      <c r="D631" s="147" t="s">
        <v>158</v>
      </c>
      <c r="E631" s="148" t="s">
        <v>1</v>
      </c>
      <c r="F631" s="149" t="s">
        <v>1069</v>
      </c>
      <c r="H631" s="150">
        <v>0.018</v>
      </c>
      <c r="I631" s="151"/>
      <c r="L631" s="146"/>
      <c r="M631" s="152"/>
      <c r="T631" s="153"/>
      <c r="AT631" s="148" t="s">
        <v>158</v>
      </c>
      <c r="AU631" s="148" t="s">
        <v>85</v>
      </c>
      <c r="AV631" s="12" t="s">
        <v>85</v>
      </c>
      <c r="AW631" s="12" t="s">
        <v>32</v>
      </c>
      <c r="AX631" s="12" t="s">
        <v>76</v>
      </c>
      <c r="AY631" s="148" t="s">
        <v>150</v>
      </c>
    </row>
    <row r="632" spans="2:51" s="13" customFormat="1" ht="12">
      <c r="B632" s="154"/>
      <c r="D632" s="147" t="s">
        <v>158</v>
      </c>
      <c r="E632" s="155" t="s">
        <v>1</v>
      </c>
      <c r="F632" s="156" t="s">
        <v>162</v>
      </c>
      <c r="H632" s="157">
        <v>0.22</v>
      </c>
      <c r="I632" s="158"/>
      <c r="L632" s="154"/>
      <c r="M632" s="159"/>
      <c r="T632" s="160"/>
      <c r="AT632" s="155" t="s">
        <v>158</v>
      </c>
      <c r="AU632" s="155" t="s">
        <v>85</v>
      </c>
      <c r="AV632" s="13" t="s">
        <v>156</v>
      </c>
      <c r="AW632" s="13" t="s">
        <v>32</v>
      </c>
      <c r="AX632" s="13" t="s">
        <v>83</v>
      </c>
      <c r="AY632" s="155" t="s">
        <v>150</v>
      </c>
    </row>
    <row r="633" spans="2:65" s="1" customFormat="1" ht="16.5" customHeight="1">
      <c r="B633" s="31"/>
      <c r="C633" s="167" t="s">
        <v>1070</v>
      </c>
      <c r="D633" s="167" t="s">
        <v>250</v>
      </c>
      <c r="E633" s="168" t="s">
        <v>1071</v>
      </c>
      <c r="F633" s="169" t="s">
        <v>1072</v>
      </c>
      <c r="G633" s="170" t="s">
        <v>426</v>
      </c>
      <c r="H633" s="171">
        <v>1</v>
      </c>
      <c r="I633" s="172"/>
      <c r="J633" s="173">
        <f>ROUND(I633*H633,2)</f>
        <v>0</v>
      </c>
      <c r="K633" s="174"/>
      <c r="L633" s="175"/>
      <c r="M633" s="176" t="s">
        <v>1</v>
      </c>
      <c r="N633" s="177" t="s">
        <v>41</v>
      </c>
      <c r="P633" s="142">
        <f>O633*H633</f>
        <v>0</v>
      </c>
      <c r="Q633" s="142">
        <v>0.00126</v>
      </c>
      <c r="R633" s="142">
        <f>Q633*H633</f>
        <v>0.00126</v>
      </c>
      <c r="S633" s="142">
        <v>0</v>
      </c>
      <c r="T633" s="143">
        <f>S633*H633</f>
        <v>0</v>
      </c>
      <c r="AR633" s="144" t="s">
        <v>341</v>
      </c>
      <c r="AT633" s="144" t="s">
        <v>250</v>
      </c>
      <c r="AU633" s="144" t="s">
        <v>85</v>
      </c>
      <c r="AY633" s="16" t="s">
        <v>150</v>
      </c>
      <c r="BE633" s="145">
        <f>IF(N633="základní",J633,0)</f>
        <v>0</v>
      </c>
      <c r="BF633" s="145">
        <f>IF(N633="snížená",J633,0)</f>
        <v>0</v>
      </c>
      <c r="BG633" s="145">
        <f>IF(N633="zákl. přenesená",J633,0)</f>
        <v>0</v>
      </c>
      <c r="BH633" s="145">
        <f>IF(N633="sníž. přenesená",J633,0)</f>
        <v>0</v>
      </c>
      <c r="BI633" s="145">
        <f>IF(N633="nulová",J633,0)</f>
        <v>0</v>
      </c>
      <c r="BJ633" s="16" t="s">
        <v>83</v>
      </c>
      <c r="BK633" s="145">
        <f>ROUND(I633*H633,2)</f>
        <v>0</v>
      </c>
      <c r="BL633" s="16" t="s">
        <v>243</v>
      </c>
      <c r="BM633" s="144" t="s">
        <v>1073</v>
      </c>
    </row>
    <row r="634" spans="2:65" s="1" customFormat="1" ht="33" customHeight="1">
      <c r="B634" s="31"/>
      <c r="C634" s="132" t="s">
        <v>1074</v>
      </c>
      <c r="D634" s="132" t="s">
        <v>152</v>
      </c>
      <c r="E634" s="133" t="s">
        <v>1075</v>
      </c>
      <c r="F634" s="134" t="s">
        <v>1076</v>
      </c>
      <c r="G634" s="135" t="s">
        <v>239</v>
      </c>
      <c r="H634" s="136">
        <v>15.5</v>
      </c>
      <c r="I634" s="137"/>
      <c r="J634" s="138">
        <f>ROUND(I634*H634,2)</f>
        <v>0</v>
      </c>
      <c r="K634" s="139"/>
      <c r="L634" s="31"/>
      <c r="M634" s="140" t="s">
        <v>1</v>
      </c>
      <c r="N634" s="141" t="s">
        <v>41</v>
      </c>
      <c r="P634" s="142">
        <f>O634*H634</f>
        <v>0</v>
      </c>
      <c r="Q634" s="142">
        <v>0</v>
      </c>
      <c r="R634" s="142">
        <f>Q634*H634</f>
        <v>0</v>
      </c>
      <c r="S634" s="142">
        <v>0</v>
      </c>
      <c r="T634" s="143">
        <f>S634*H634</f>
        <v>0</v>
      </c>
      <c r="AR634" s="144" t="s">
        <v>243</v>
      </c>
      <c r="AT634" s="144" t="s">
        <v>152</v>
      </c>
      <c r="AU634" s="144" t="s">
        <v>85</v>
      </c>
      <c r="AY634" s="16" t="s">
        <v>150</v>
      </c>
      <c r="BE634" s="145">
        <f>IF(N634="základní",J634,0)</f>
        <v>0</v>
      </c>
      <c r="BF634" s="145">
        <f>IF(N634="snížená",J634,0)</f>
        <v>0</v>
      </c>
      <c r="BG634" s="145">
        <f>IF(N634="zákl. přenesená",J634,0)</f>
        <v>0</v>
      </c>
      <c r="BH634" s="145">
        <f>IF(N634="sníž. přenesená",J634,0)</f>
        <v>0</v>
      </c>
      <c r="BI634" s="145">
        <f>IF(N634="nulová",J634,0)</f>
        <v>0</v>
      </c>
      <c r="BJ634" s="16" t="s">
        <v>83</v>
      </c>
      <c r="BK634" s="145">
        <f>ROUND(I634*H634,2)</f>
        <v>0</v>
      </c>
      <c r="BL634" s="16" t="s">
        <v>243</v>
      </c>
      <c r="BM634" s="144" t="s">
        <v>1077</v>
      </c>
    </row>
    <row r="635" spans="2:51" s="12" customFormat="1" ht="12">
      <c r="B635" s="146"/>
      <c r="D635" s="147" t="s">
        <v>158</v>
      </c>
      <c r="E635" s="148" t="s">
        <v>1</v>
      </c>
      <c r="F635" s="149" t="s">
        <v>1078</v>
      </c>
      <c r="H635" s="150">
        <v>15.5</v>
      </c>
      <c r="I635" s="151"/>
      <c r="L635" s="146"/>
      <c r="M635" s="152"/>
      <c r="T635" s="153"/>
      <c r="AT635" s="148" t="s">
        <v>158</v>
      </c>
      <c r="AU635" s="148" t="s">
        <v>85</v>
      </c>
      <c r="AV635" s="12" t="s">
        <v>85</v>
      </c>
      <c r="AW635" s="12" t="s">
        <v>32</v>
      </c>
      <c r="AX635" s="12" t="s">
        <v>83</v>
      </c>
      <c r="AY635" s="148" t="s">
        <v>150</v>
      </c>
    </row>
    <row r="636" spans="2:65" s="1" customFormat="1" ht="21.75" customHeight="1">
      <c r="B636" s="31"/>
      <c r="C636" s="167" t="s">
        <v>1079</v>
      </c>
      <c r="D636" s="167" t="s">
        <v>250</v>
      </c>
      <c r="E636" s="168" t="s">
        <v>1080</v>
      </c>
      <c r="F636" s="169" t="s">
        <v>1081</v>
      </c>
      <c r="G636" s="170" t="s">
        <v>165</v>
      </c>
      <c r="H636" s="171">
        <v>0.437</v>
      </c>
      <c r="I636" s="172"/>
      <c r="J636" s="173">
        <f>ROUND(I636*H636,2)</f>
        <v>0</v>
      </c>
      <c r="K636" s="174"/>
      <c r="L636" s="175"/>
      <c r="M636" s="176" t="s">
        <v>1</v>
      </c>
      <c r="N636" s="177" t="s">
        <v>41</v>
      </c>
      <c r="P636" s="142">
        <f>O636*H636</f>
        <v>0</v>
      </c>
      <c r="Q636" s="142">
        <v>0.55</v>
      </c>
      <c r="R636" s="142">
        <f>Q636*H636</f>
        <v>0.24035</v>
      </c>
      <c r="S636" s="142">
        <v>0</v>
      </c>
      <c r="T636" s="143">
        <f>S636*H636</f>
        <v>0</v>
      </c>
      <c r="AR636" s="144" t="s">
        <v>341</v>
      </c>
      <c r="AT636" s="144" t="s">
        <v>250</v>
      </c>
      <c r="AU636" s="144" t="s">
        <v>85</v>
      </c>
      <c r="AY636" s="16" t="s">
        <v>150</v>
      </c>
      <c r="BE636" s="145">
        <f>IF(N636="základní",J636,0)</f>
        <v>0</v>
      </c>
      <c r="BF636" s="145">
        <f>IF(N636="snížená",J636,0)</f>
        <v>0</v>
      </c>
      <c r="BG636" s="145">
        <f>IF(N636="zákl. přenesená",J636,0)</f>
        <v>0</v>
      </c>
      <c r="BH636" s="145">
        <f>IF(N636="sníž. přenesená",J636,0)</f>
        <v>0</v>
      </c>
      <c r="BI636" s="145">
        <f>IF(N636="nulová",J636,0)</f>
        <v>0</v>
      </c>
      <c r="BJ636" s="16" t="s">
        <v>83</v>
      </c>
      <c r="BK636" s="145">
        <f>ROUND(I636*H636,2)</f>
        <v>0</v>
      </c>
      <c r="BL636" s="16" t="s">
        <v>243</v>
      </c>
      <c r="BM636" s="144" t="s">
        <v>1082</v>
      </c>
    </row>
    <row r="637" spans="2:51" s="12" customFormat="1" ht="12">
      <c r="B637" s="146"/>
      <c r="D637" s="147" t="s">
        <v>158</v>
      </c>
      <c r="E637" s="148" t="s">
        <v>1</v>
      </c>
      <c r="F637" s="149" t="s">
        <v>1083</v>
      </c>
      <c r="H637" s="150">
        <v>0.397</v>
      </c>
      <c r="I637" s="151"/>
      <c r="L637" s="146"/>
      <c r="M637" s="152"/>
      <c r="T637" s="153"/>
      <c r="AT637" s="148" t="s">
        <v>158</v>
      </c>
      <c r="AU637" s="148" t="s">
        <v>85</v>
      </c>
      <c r="AV637" s="12" t="s">
        <v>85</v>
      </c>
      <c r="AW637" s="12" t="s">
        <v>32</v>
      </c>
      <c r="AX637" s="12" t="s">
        <v>83</v>
      </c>
      <c r="AY637" s="148" t="s">
        <v>150</v>
      </c>
    </row>
    <row r="638" spans="2:51" s="12" customFormat="1" ht="12">
      <c r="B638" s="146"/>
      <c r="D638" s="147" t="s">
        <v>158</v>
      </c>
      <c r="F638" s="149" t="s">
        <v>1084</v>
      </c>
      <c r="H638" s="150">
        <v>0.437</v>
      </c>
      <c r="I638" s="151"/>
      <c r="L638" s="146"/>
      <c r="M638" s="152"/>
      <c r="T638" s="153"/>
      <c r="AT638" s="148" t="s">
        <v>158</v>
      </c>
      <c r="AU638" s="148" t="s">
        <v>85</v>
      </c>
      <c r="AV638" s="12" t="s">
        <v>85</v>
      </c>
      <c r="AW638" s="12" t="s">
        <v>4</v>
      </c>
      <c r="AX638" s="12" t="s">
        <v>83</v>
      </c>
      <c r="AY638" s="148" t="s">
        <v>150</v>
      </c>
    </row>
    <row r="639" spans="2:65" s="1" customFormat="1" ht="33" customHeight="1">
      <c r="B639" s="31"/>
      <c r="C639" s="132" t="s">
        <v>1085</v>
      </c>
      <c r="D639" s="132" t="s">
        <v>152</v>
      </c>
      <c r="E639" s="133" t="s">
        <v>1086</v>
      </c>
      <c r="F639" s="134" t="s">
        <v>1087</v>
      </c>
      <c r="G639" s="135" t="s">
        <v>239</v>
      </c>
      <c r="H639" s="136">
        <v>201.52</v>
      </c>
      <c r="I639" s="137"/>
      <c r="J639" s="138">
        <f>ROUND(I639*H639,2)</f>
        <v>0</v>
      </c>
      <c r="K639" s="139"/>
      <c r="L639" s="31"/>
      <c r="M639" s="140" t="s">
        <v>1</v>
      </c>
      <c r="N639" s="141" t="s">
        <v>41</v>
      </c>
      <c r="P639" s="142">
        <f>O639*H639</f>
        <v>0</v>
      </c>
      <c r="Q639" s="142">
        <v>0</v>
      </c>
      <c r="R639" s="142">
        <f>Q639*H639</f>
        <v>0</v>
      </c>
      <c r="S639" s="142">
        <v>0</v>
      </c>
      <c r="T639" s="143">
        <f>S639*H639</f>
        <v>0</v>
      </c>
      <c r="AR639" s="144" t="s">
        <v>243</v>
      </c>
      <c r="AT639" s="144" t="s">
        <v>152</v>
      </c>
      <c r="AU639" s="144" t="s">
        <v>85</v>
      </c>
      <c r="AY639" s="16" t="s">
        <v>150</v>
      </c>
      <c r="BE639" s="145">
        <f>IF(N639="základní",J639,0)</f>
        <v>0</v>
      </c>
      <c r="BF639" s="145">
        <f>IF(N639="snížená",J639,0)</f>
        <v>0</v>
      </c>
      <c r="BG639" s="145">
        <f>IF(N639="zákl. přenesená",J639,0)</f>
        <v>0</v>
      </c>
      <c r="BH639" s="145">
        <f>IF(N639="sníž. přenesená",J639,0)</f>
        <v>0</v>
      </c>
      <c r="BI639" s="145">
        <f>IF(N639="nulová",J639,0)</f>
        <v>0</v>
      </c>
      <c r="BJ639" s="16" t="s">
        <v>83</v>
      </c>
      <c r="BK639" s="145">
        <f>ROUND(I639*H639,2)</f>
        <v>0</v>
      </c>
      <c r="BL639" s="16" t="s">
        <v>243</v>
      </c>
      <c r="BM639" s="144" t="s">
        <v>1088</v>
      </c>
    </row>
    <row r="640" spans="2:51" s="12" customFormat="1" ht="12">
      <c r="B640" s="146"/>
      <c r="D640" s="147" t="s">
        <v>158</v>
      </c>
      <c r="E640" s="148" t="s">
        <v>1</v>
      </c>
      <c r="F640" s="149" t="s">
        <v>1089</v>
      </c>
      <c r="H640" s="150">
        <v>195.52</v>
      </c>
      <c r="I640" s="151"/>
      <c r="L640" s="146"/>
      <c r="M640" s="152"/>
      <c r="T640" s="153"/>
      <c r="AT640" s="148" t="s">
        <v>158</v>
      </c>
      <c r="AU640" s="148" t="s">
        <v>85</v>
      </c>
      <c r="AV640" s="12" t="s">
        <v>85</v>
      </c>
      <c r="AW640" s="12" t="s">
        <v>32</v>
      </c>
      <c r="AX640" s="12" t="s">
        <v>76</v>
      </c>
      <c r="AY640" s="148" t="s">
        <v>150</v>
      </c>
    </row>
    <row r="641" spans="2:51" s="12" customFormat="1" ht="12">
      <c r="B641" s="146"/>
      <c r="D641" s="147" t="s">
        <v>158</v>
      </c>
      <c r="E641" s="148" t="s">
        <v>1</v>
      </c>
      <c r="F641" s="149" t="s">
        <v>1090</v>
      </c>
      <c r="H641" s="150">
        <v>6</v>
      </c>
      <c r="I641" s="151"/>
      <c r="L641" s="146"/>
      <c r="M641" s="152"/>
      <c r="T641" s="153"/>
      <c r="AT641" s="148" t="s">
        <v>158</v>
      </c>
      <c r="AU641" s="148" t="s">
        <v>85</v>
      </c>
      <c r="AV641" s="12" t="s">
        <v>85</v>
      </c>
      <c r="AW641" s="12" t="s">
        <v>32</v>
      </c>
      <c r="AX641" s="12" t="s">
        <v>76</v>
      </c>
      <c r="AY641" s="148" t="s">
        <v>150</v>
      </c>
    </row>
    <row r="642" spans="2:51" s="13" customFormat="1" ht="12">
      <c r="B642" s="154"/>
      <c r="D642" s="147" t="s">
        <v>158</v>
      </c>
      <c r="E642" s="155" t="s">
        <v>1</v>
      </c>
      <c r="F642" s="156" t="s">
        <v>162</v>
      </c>
      <c r="H642" s="157">
        <v>201.52</v>
      </c>
      <c r="I642" s="158"/>
      <c r="L642" s="154"/>
      <c r="M642" s="159"/>
      <c r="T642" s="160"/>
      <c r="AT642" s="155" t="s">
        <v>158</v>
      </c>
      <c r="AU642" s="155" t="s">
        <v>85</v>
      </c>
      <c r="AV642" s="13" t="s">
        <v>156</v>
      </c>
      <c r="AW642" s="13" t="s">
        <v>32</v>
      </c>
      <c r="AX642" s="13" t="s">
        <v>83</v>
      </c>
      <c r="AY642" s="155" t="s">
        <v>150</v>
      </c>
    </row>
    <row r="643" spans="2:65" s="1" customFormat="1" ht="21.75" customHeight="1">
      <c r="B643" s="31"/>
      <c r="C643" s="167" t="s">
        <v>1091</v>
      </c>
      <c r="D643" s="167" t="s">
        <v>250</v>
      </c>
      <c r="E643" s="168" t="s">
        <v>1092</v>
      </c>
      <c r="F643" s="169" t="s">
        <v>1093</v>
      </c>
      <c r="G643" s="170" t="s">
        <v>165</v>
      </c>
      <c r="H643" s="171">
        <v>0.264</v>
      </c>
      <c r="I643" s="172"/>
      <c r="J643" s="173">
        <f>ROUND(I643*H643,2)</f>
        <v>0</v>
      </c>
      <c r="K643" s="174"/>
      <c r="L643" s="175"/>
      <c r="M643" s="176" t="s">
        <v>1</v>
      </c>
      <c r="N643" s="177" t="s">
        <v>41</v>
      </c>
      <c r="P643" s="142">
        <f>O643*H643</f>
        <v>0</v>
      </c>
      <c r="Q643" s="142">
        <v>0.55</v>
      </c>
      <c r="R643" s="142">
        <f>Q643*H643</f>
        <v>0.14520000000000002</v>
      </c>
      <c r="S643" s="142">
        <v>0</v>
      </c>
      <c r="T643" s="143">
        <f>S643*H643</f>
        <v>0</v>
      </c>
      <c r="AR643" s="144" t="s">
        <v>341</v>
      </c>
      <c r="AT643" s="144" t="s">
        <v>250</v>
      </c>
      <c r="AU643" s="144" t="s">
        <v>85</v>
      </c>
      <c r="AY643" s="16" t="s">
        <v>150</v>
      </c>
      <c r="BE643" s="145">
        <f>IF(N643="základní",J643,0)</f>
        <v>0</v>
      </c>
      <c r="BF643" s="145">
        <f>IF(N643="snížená",J643,0)</f>
        <v>0</v>
      </c>
      <c r="BG643" s="145">
        <f>IF(N643="zákl. přenesená",J643,0)</f>
        <v>0</v>
      </c>
      <c r="BH643" s="145">
        <f>IF(N643="sníž. přenesená",J643,0)</f>
        <v>0</v>
      </c>
      <c r="BI643" s="145">
        <f>IF(N643="nulová",J643,0)</f>
        <v>0</v>
      </c>
      <c r="BJ643" s="16" t="s">
        <v>83</v>
      </c>
      <c r="BK643" s="145">
        <f>ROUND(I643*H643,2)</f>
        <v>0</v>
      </c>
      <c r="BL643" s="16" t="s">
        <v>243</v>
      </c>
      <c r="BM643" s="144" t="s">
        <v>1094</v>
      </c>
    </row>
    <row r="644" spans="2:51" s="12" customFormat="1" ht="12">
      <c r="B644" s="146"/>
      <c r="D644" s="147" t="s">
        <v>158</v>
      </c>
      <c r="E644" s="148" t="s">
        <v>1</v>
      </c>
      <c r="F644" s="149" t="s">
        <v>1095</v>
      </c>
      <c r="H644" s="150">
        <v>0.24</v>
      </c>
      <c r="I644" s="151"/>
      <c r="L644" s="146"/>
      <c r="M644" s="152"/>
      <c r="T644" s="153"/>
      <c r="AT644" s="148" t="s">
        <v>158</v>
      </c>
      <c r="AU644" s="148" t="s">
        <v>85</v>
      </c>
      <c r="AV644" s="12" t="s">
        <v>85</v>
      </c>
      <c r="AW644" s="12" t="s">
        <v>32</v>
      </c>
      <c r="AX644" s="12" t="s">
        <v>83</v>
      </c>
      <c r="AY644" s="148" t="s">
        <v>150</v>
      </c>
    </row>
    <row r="645" spans="2:51" s="12" customFormat="1" ht="12">
      <c r="B645" s="146"/>
      <c r="D645" s="147" t="s">
        <v>158</v>
      </c>
      <c r="F645" s="149" t="s">
        <v>1096</v>
      </c>
      <c r="H645" s="150">
        <v>0.264</v>
      </c>
      <c r="I645" s="151"/>
      <c r="L645" s="146"/>
      <c r="M645" s="152"/>
      <c r="T645" s="153"/>
      <c r="AT645" s="148" t="s">
        <v>158</v>
      </c>
      <c r="AU645" s="148" t="s">
        <v>85</v>
      </c>
      <c r="AV645" s="12" t="s">
        <v>85</v>
      </c>
      <c r="AW645" s="12" t="s">
        <v>4</v>
      </c>
      <c r="AX645" s="12" t="s">
        <v>83</v>
      </c>
      <c r="AY645" s="148" t="s">
        <v>150</v>
      </c>
    </row>
    <row r="646" spans="2:65" s="1" customFormat="1" ht="24.2" customHeight="1">
      <c r="B646" s="31"/>
      <c r="C646" s="167" t="s">
        <v>1097</v>
      </c>
      <c r="D646" s="167" t="s">
        <v>250</v>
      </c>
      <c r="E646" s="168" t="s">
        <v>1098</v>
      </c>
      <c r="F646" s="169" t="s">
        <v>1099</v>
      </c>
      <c r="G646" s="170" t="s">
        <v>165</v>
      </c>
      <c r="H646" s="171">
        <v>7.117</v>
      </c>
      <c r="I646" s="172"/>
      <c r="J646" s="173">
        <f>ROUND(I646*H646,2)</f>
        <v>0</v>
      </c>
      <c r="K646" s="174"/>
      <c r="L646" s="175"/>
      <c r="M646" s="176" t="s">
        <v>1</v>
      </c>
      <c r="N646" s="177" t="s">
        <v>41</v>
      </c>
      <c r="P646" s="142">
        <f>O646*H646</f>
        <v>0</v>
      </c>
      <c r="Q646" s="142">
        <v>0.44</v>
      </c>
      <c r="R646" s="142">
        <f>Q646*H646</f>
        <v>3.13148</v>
      </c>
      <c r="S646" s="142">
        <v>0</v>
      </c>
      <c r="T646" s="143">
        <f>S646*H646</f>
        <v>0</v>
      </c>
      <c r="AR646" s="144" t="s">
        <v>341</v>
      </c>
      <c r="AT646" s="144" t="s">
        <v>250</v>
      </c>
      <c r="AU646" s="144" t="s">
        <v>85</v>
      </c>
      <c r="AY646" s="16" t="s">
        <v>150</v>
      </c>
      <c r="BE646" s="145">
        <f>IF(N646="základní",J646,0)</f>
        <v>0</v>
      </c>
      <c r="BF646" s="145">
        <f>IF(N646="snížená",J646,0)</f>
        <v>0</v>
      </c>
      <c r="BG646" s="145">
        <f>IF(N646="zákl. přenesená",J646,0)</f>
        <v>0</v>
      </c>
      <c r="BH646" s="145">
        <f>IF(N646="sníž. přenesená",J646,0)</f>
        <v>0</v>
      </c>
      <c r="BI646" s="145">
        <f>IF(N646="nulová",J646,0)</f>
        <v>0</v>
      </c>
      <c r="BJ646" s="16" t="s">
        <v>83</v>
      </c>
      <c r="BK646" s="145">
        <f>ROUND(I646*H646,2)</f>
        <v>0</v>
      </c>
      <c r="BL646" s="16" t="s">
        <v>243</v>
      </c>
      <c r="BM646" s="144" t="s">
        <v>1100</v>
      </c>
    </row>
    <row r="647" spans="2:51" s="12" customFormat="1" ht="12">
      <c r="B647" s="146"/>
      <c r="D647" s="147" t="s">
        <v>158</v>
      </c>
      <c r="E647" s="148" t="s">
        <v>1</v>
      </c>
      <c r="F647" s="149" t="s">
        <v>1101</v>
      </c>
      <c r="H647" s="150">
        <v>7.117</v>
      </c>
      <c r="I647" s="151"/>
      <c r="L647" s="146"/>
      <c r="M647" s="152"/>
      <c r="T647" s="153"/>
      <c r="AT647" s="148" t="s">
        <v>158</v>
      </c>
      <c r="AU647" s="148" t="s">
        <v>85</v>
      </c>
      <c r="AV647" s="12" t="s">
        <v>85</v>
      </c>
      <c r="AW647" s="12" t="s">
        <v>32</v>
      </c>
      <c r="AX647" s="12" t="s">
        <v>83</v>
      </c>
      <c r="AY647" s="148" t="s">
        <v>150</v>
      </c>
    </row>
    <row r="648" spans="2:65" s="1" customFormat="1" ht="16.5" customHeight="1">
      <c r="B648" s="31"/>
      <c r="C648" s="167" t="s">
        <v>1102</v>
      </c>
      <c r="D648" s="167" t="s">
        <v>250</v>
      </c>
      <c r="E648" s="168" t="s">
        <v>1103</v>
      </c>
      <c r="F648" s="169" t="s">
        <v>1104</v>
      </c>
      <c r="G648" s="170" t="s">
        <v>426</v>
      </c>
      <c r="H648" s="171">
        <v>14</v>
      </c>
      <c r="I648" s="172"/>
      <c r="J648" s="173">
        <f>ROUND(I648*H648,2)</f>
        <v>0</v>
      </c>
      <c r="K648" s="174"/>
      <c r="L648" s="175"/>
      <c r="M648" s="176" t="s">
        <v>1</v>
      </c>
      <c r="N648" s="177" t="s">
        <v>41</v>
      </c>
      <c r="P648" s="142">
        <f>O648*H648</f>
        <v>0</v>
      </c>
      <c r="Q648" s="142">
        <v>0.00126</v>
      </c>
      <c r="R648" s="142">
        <f>Q648*H648</f>
        <v>0.01764</v>
      </c>
      <c r="S648" s="142">
        <v>0</v>
      </c>
      <c r="T648" s="143">
        <f>S648*H648</f>
        <v>0</v>
      </c>
      <c r="AR648" s="144" t="s">
        <v>341</v>
      </c>
      <c r="AT648" s="144" t="s">
        <v>250</v>
      </c>
      <c r="AU648" s="144" t="s">
        <v>85</v>
      </c>
      <c r="AY648" s="16" t="s">
        <v>150</v>
      </c>
      <c r="BE648" s="145">
        <f>IF(N648="základní",J648,0)</f>
        <v>0</v>
      </c>
      <c r="BF648" s="145">
        <f>IF(N648="snížená",J648,0)</f>
        <v>0</v>
      </c>
      <c r="BG648" s="145">
        <f>IF(N648="zákl. přenesená",J648,0)</f>
        <v>0</v>
      </c>
      <c r="BH648" s="145">
        <f>IF(N648="sníž. přenesená",J648,0)</f>
        <v>0</v>
      </c>
      <c r="BI648" s="145">
        <f>IF(N648="nulová",J648,0)</f>
        <v>0</v>
      </c>
      <c r="BJ648" s="16" t="s">
        <v>83</v>
      </c>
      <c r="BK648" s="145">
        <f>ROUND(I648*H648,2)</f>
        <v>0</v>
      </c>
      <c r="BL648" s="16" t="s">
        <v>243</v>
      </c>
      <c r="BM648" s="144" t="s">
        <v>1105</v>
      </c>
    </row>
    <row r="649" spans="2:51" s="12" customFormat="1" ht="12">
      <c r="B649" s="146"/>
      <c r="D649" s="147" t="s">
        <v>158</v>
      </c>
      <c r="E649" s="148" t="s">
        <v>1</v>
      </c>
      <c r="F649" s="149" t="s">
        <v>1106</v>
      </c>
      <c r="H649" s="150">
        <v>14</v>
      </c>
      <c r="I649" s="151"/>
      <c r="L649" s="146"/>
      <c r="M649" s="152"/>
      <c r="T649" s="153"/>
      <c r="AT649" s="148" t="s">
        <v>158</v>
      </c>
      <c r="AU649" s="148" t="s">
        <v>85</v>
      </c>
      <c r="AV649" s="12" t="s">
        <v>85</v>
      </c>
      <c r="AW649" s="12" t="s">
        <v>32</v>
      </c>
      <c r="AX649" s="12" t="s">
        <v>83</v>
      </c>
      <c r="AY649" s="148" t="s">
        <v>150</v>
      </c>
    </row>
    <row r="650" spans="2:65" s="1" customFormat="1" ht="24.2" customHeight="1">
      <c r="B650" s="31"/>
      <c r="C650" s="132" t="s">
        <v>1107</v>
      </c>
      <c r="D650" s="132" t="s">
        <v>152</v>
      </c>
      <c r="E650" s="133" t="s">
        <v>1108</v>
      </c>
      <c r="F650" s="134" t="s">
        <v>1109</v>
      </c>
      <c r="G650" s="135" t="s">
        <v>155</v>
      </c>
      <c r="H650" s="136">
        <v>201.5</v>
      </c>
      <c r="I650" s="137"/>
      <c r="J650" s="138">
        <f>ROUND(I650*H650,2)</f>
        <v>0</v>
      </c>
      <c r="K650" s="139"/>
      <c r="L650" s="31"/>
      <c r="M650" s="140" t="s">
        <v>1</v>
      </c>
      <c r="N650" s="141" t="s">
        <v>41</v>
      </c>
      <c r="P650" s="142">
        <f>O650*H650</f>
        <v>0</v>
      </c>
      <c r="Q650" s="142">
        <v>0.01423</v>
      </c>
      <c r="R650" s="142">
        <f>Q650*H650</f>
        <v>2.867345</v>
      </c>
      <c r="S650" s="142">
        <v>0</v>
      </c>
      <c r="T650" s="143">
        <f>S650*H650</f>
        <v>0</v>
      </c>
      <c r="AR650" s="144" t="s">
        <v>243</v>
      </c>
      <c r="AT650" s="144" t="s">
        <v>152</v>
      </c>
      <c r="AU650" s="144" t="s">
        <v>85</v>
      </c>
      <c r="AY650" s="16" t="s">
        <v>150</v>
      </c>
      <c r="BE650" s="145">
        <f>IF(N650="základní",J650,0)</f>
        <v>0</v>
      </c>
      <c r="BF650" s="145">
        <f>IF(N650="snížená",J650,0)</f>
        <v>0</v>
      </c>
      <c r="BG650" s="145">
        <f>IF(N650="zákl. přenesená",J650,0)</f>
        <v>0</v>
      </c>
      <c r="BH650" s="145">
        <f>IF(N650="sníž. přenesená",J650,0)</f>
        <v>0</v>
      </c>
      <c r="BI650" s="145">
        <f>IF(N650="nulová",J650,0)</f>
        <v>0</v>
      </c>
      <c r="BJ650" s="16" t="s">
        <v>83</v>
      </c>
      <c r="BK650" s="145">
        <f>ROUND(I650*H650,2)</f>
        <v>0</v>
      </c>
      <c r="BL650" s="16" t="s">
        <v>243</v>
      </c>
      <c r="BM650" s="144" t="s">
        <v>1110</v>
      </c>
    </row>
    <row r="651" spans="2:51" s="12" customFormat="1" ht="12">
      <c r="B651" s="146"/>
      <c r="D651" s="147" t="s">
        <v>158</v>
      </c>
      <c r="E651" s="148" t="s">
        <v>1</v>
      </c>
      <c r="F651" s="149" t="s">
        <v>891</v>
      </c>
      <c r="H651" s="150">
        <v>201.5</v>
      </c>
      <c r="I651" s="151"/>
      <c r="L651" s="146"/>
      <c r="M651" s="152"/>
      <c r="T651" s="153"/>
      <c r="AT651" s="148" t="s">
        <v>158</v>
      </c>
      <c r="AU651" s="148" t="s">
        <v>85</v>
      </c>
      <c r="AV651" s="12" t="s">
        <v>85</v>
      </c>
      <c r="AW651" s="12" t="s">
        <v>32</v>
      </c>
      <c r="AX651" s="12" t="s">
        <v>83</v>
      </c>
      <c r="AY651" s="148" t="s">
        <v>150</v>
      </c>
    </row>
    <row r="652" spans="2:65" s="1" customFormat="1" ht="24.2" customHeight="1">
      <c r="B652" s="31"/>
      <c r="C652" s="132" t="s">
        <v>1111</v>
      </c>
      <c r="D652" s="132" t="s">
        <v>152</v>
      </c>
      <c r="E652" s="133" t="s">
        <v>1112</v>
      </c>
      <c r="F652" s="134" t="s">
        <v>1113</v>
      </c>
      <c r="G652" s="135" t="s">
        <v>155</v>
      </c>
      <c r="H652" s="136">
        <v>45.405</v>
      </c>
      <c r="I652" s="137"/>
      <c r="J652" s="138">
        <f>ROUND(I652*H652,2)</f>
        <v>0</v>
      </c>
      <c r="K652" s="139"/>
      <c r="L652" s="31"/>
      <c r="M652" s="140" t="s">
        <v>1</v>
      </c>
      <c r="N652" s="141" t="s">
        <v>41</v>
      </c>
      <c r="P652" s="142">
        <f>O652*H652</f>
        <v>0</v>
      </c>
      <c r="Q652" s="142">
        <v>0</v>
      </c>
      <c r="R652" s="142">
        <f>Q652*H652</f>
        <v>0</v>
      </c>
      <c r="S652" s="142">
        <v>0</v>
      </c>
      <c r="T652" s="143">
        <f>S652*H652</f>
        <v>0</v>
      </c>
      <c r="AR652" s="144" t="s">
        <v>243</v>
      </c>
      <c r="AT652" s="144" t="s">
        <v>152</v>
      </c>
      <c r="AU652" s="144" t="s">
        <v>85</v>
      </c>
      <c r="AY652" s="16" t="s">
        <v>150</v>
      </c>
      <c r="BE652" s="145">
        <f>IF(N652="základní",J652,0)</f>
        <v>0</v>
      </c>
      <c r="BF652" s="145">
        <f>IF(N652="snížená",J652,0)</f>
        <v>0</v>
      </c>
      <c r="BG652" s="145">
        <f>IF(N652="zákl. přenesená",J652,0)</f>
        <v>0</v>
      </c>
      <c r="BH652" s="145">
        <f>IF(N652="sníž. přenesená",J652,0)</f>
        <v>0</v>
      </c>
      <c r="BI652" s="145">
        <f>IF(N652="nulová",J652,0)</f>
        <v>0</v>
      </c>
      <c r="BJ652" s="16" t="s">
        <v>83</v>
      </c>
      <c r="BK652" s="145">
        <f>ROUND(I652*H652,2)</f>
        <v>0</v>
      </c>
      <c r="BL652" s="16" t="s">
        <v>243</v>
      </c>
      <c r="BM652" s="144" t="s">
        <v>1114</v>
      </c>
    </row>
    <row r="653" spans="2:51" s="12" customFormat="1" ht="12">
      <c r="B653" s="146"/>
      <c r="D653" s="147" t="s">
        <v>158</v>
      </c>
      <c r="E653" s="148" t="s">
        <v>1</v>
      </c>
      <c r="F653" s="149" t="s">
        <v>1115</v>
      </c>
      <c r="H653" s="150">
        <v>25.905</v>
      </c>
      <c r="I653" s="151"/>
      <c r="L653" s="146"/>
      <c r="M653" s="152"/>
      <c r="T653" s="153"/>
      <c r="AT653" s="148" t="s">
        <v>158</v>
      </c>
      <c r="AU653" s="148" t="s">
        <v>85</v>
      </c>
      <c r="AV653" s="12" t="s">
        <v>85</v>
      </c>
      <c r="AW653" s="12" t="s">
        <v>32</v>
      </c>
      <c r="AX653" s="12" t="s">
        <v>76</v>
      </c>
      <c r="AY653" s="148" t="s">
        <v>150</v>
      </c>
    </row>
    <row r="654" spans="2:51" s="12" customFormat="1" ht="12">
      <c r="B654" s="146"/>
      <c r="D654" s="147" t="s">
        <v>158</v>
      </c>
      <c r="E654" s="148" t="s">
        <v>1</v>
      </c>
      <c r="F654" s="149" t="s">
        <v>1116</v>
      </c>
      <c r="H654" s="150">
        <v>19.5</v>
      </c>
      <c r="I654" s="151"/>
      <c r="L654" s="146"/>
      <c r="M654" s="152"/>
      <c r="T654" s="153"/>
      <c r="AT654" s="148" t="s">
        <v>158</v>
      </c>
      <c r="AU654" s="148" t="s">
        <v>85</v>
      </c>
      <c r="AV654" s="12" t="s">
        <v>85</v>
      </c>
      <c r="AW654" s="12" t="s">
        <v>32</v>
      </c>
      <c r="AX654" s="12" t="s">
        <v>76</v>
      </c>
      <c r="AY654" s="148" t="s">
        <v>150</v>
      </c>
    </row>
    <row r="655" spans="2:51" s="13" customFormat="1" ht="12">
      <c r="B655" s="154"/>
      <c r="D655" s="147" t="s">
        <v>158</v>
      </c>
      <c r="E655" s="155" t="s">
        <v>1</v>
      </c>
      <c r="F655" s="156" t="s">
        <v>162</v>
      </c>
      <c r="H655" s="157">
        <v>45.405</v>
      </c>
      <c r="I655" s="158"/>
      <c r="L655" s="154"/>
      <c r="M655" s="159"/>
      <c r="T655" s="160"/>
      <c r="AT655" s="155" t="s">
        <v>158</v>
      </c>
      <c r="AU655" s="155" t="s">
        <v>85</v>
      </c>
      <c r="AV655" s="13" t="s">
        <v>156</v>
      </c>
      <c r="AW655" s="13" t="s">
        <v>32</v>
      </c>
      <c r="AX655" s="13" t="s">
        <v>83</v>
      </c>
      <c r="AY655" s="155" t="s">
        <v>150</v>
      </c>
    </row>
    <row r="656" spans="2:65" s="1" customFormat="1" ht="24.2" customHeight="1">
      <c r="B656" s="31"/>
      <c r="C656" s="167" t="s">
        <v>1117</v>
      </c>
      <c r="D656" s="167" t="s">
        <v>250</v>
      </c>
      <c r="E656" s="168" t="s">
        <v>1118</v>
      </c>
      <c r="F656" s="169" t="s">
        <v>1119</v>
      </c>
      <c r="G656" s="170" t="s">
        <v>165</v>
      </c>
      <c r="H656" s="171">
        <v>0.999</v>
      </c>
      <c r="I656" s="172"/>
      <c r="J656" s="173">
        <f>ROUND(I656*H656,2)</f>
        <v>0</v>
      </c>
      <c r="K656" s="174"/>
      <c r="L656" s="175"/>
      <c r="M656" s="176" t="s">
        <v>1</v>
      </c>
      <c r="N656" s="177" t="s">
        <v>41</v>
      </c>
      <c r="P656" s="142">
        <f>O656*H656</f>
        <v>0</v>
      </c>
      <c r="Q656" s="142">
        <v>0.55</v>
      </c>
      <c r="R656" s="142">
        <f>Q656*H656</f>
        <v>0.54945</v>
      </c>
      <c r="S656" s="142">
        <v>0</v>
      </c>
      <c r="T656" s="143">
        <f>S656*H656</f>
        <v>0</v>
      </c>
      <c r="AR656" s="144" t="s">
        <v>341</v>
      </c>
      <c r="AT656" s="144" t="s">
        <v>250</v>
      </c>
      <c r="AU656" s="144" t="s">
        <v>85</v>
      </c>
      <c r="AY656" s="16" t="s">
        <v>150</v>
      </c>
      <c r="BE656" s="145">
        <f>IF(N656="základní",J656,0)</f>
        <v>0</v>
      </c>
      <c r="BF656" s="145">
        <f>IF(N656="snížená",J656,0)</f>
        <v>0</v>
      </c>
      <c r="BG656" s="145">
        <f>IF(N656="zákl. přenesená",J656,0)</f>
        <v>0</v>
      </c>
      <c r="BH656" s="145">
        <f>IF(N656="sníž. přenesená",J656,0)</f>
        <v>0</v>
      </c>
      <c r="BI656" s="145">
        <f>IF(N656="nulová",J656,0)</f>
        <v>0</v>
      </c>
      <c r="BJ656" s="16" t="s">
        <v>83</v>
      </c>
      <c r="BK656" s="145">
        <f>ROUND(I656*H656,2)</f>
        <v>0</v>
      </c>
      <c r="BL656" s="16" t="s">
        <v>243</v>
      </c>
      <c r="BM656" s="144" t="s">
        <v>1120</v>
      </c>
    </row>
    <row r="657" spans="2:51" s="12" customFormat="1" ht="12">
      <c r="B657" s="146"/>
      <c r="D657" s="147" t="s">
        <v>158</v>
      </c>
      <c r="E657" s="148" t="s">
        <v>1</v>
      </c>
      <c r="F657" s="149" t="s">
        <v>1121</v>
      </c>
      <c r="H657" s="150">
        <v>0.999</v>
      </c>
      <c r="I657" s="151"/>
      <c r="L657" s="146"/>
      <c r="M657" s="152"/>
      <c r="T657" s="153"/>
      <c r="AT657" s="148" t="s">
        <v>158</v>
      </c>
      <c r="AU657" s="148" t="s">
        <v>85</v>
      </c>
      <c r="AV657" s="12" t="s">
        <v>85</v>
      </c>
      <c r="AW657" s="12" t="s">
        <v>32</v>
      </c>
      <c r="AX657" s="12" t="s">
        <v>83</v>
      </c>
      <c r="AY657" s="148" t="s">
        <v>150</v>
      </c>
    </row>
    <row r="658" spans="2:65" s="1" customFormat="1" ht="21.75" customHeight="1">
      <c r="B658" s="31"/>
      <c r="C658" s="132" t="s">
        <v>1122</v>
      </c>
      <c r="D658" s="132" t="s">
        <v>152</v>
      </c>
      <c r="E658" s="133" t="s">
        <v>1123</v>
      </c>
      <c r="F658" s="134" t="s">
        <v>1124</v>
      </c>
      <c r="G658" s="135" t="s">
        <v>155</v>
      </c>
      <c r="H658" s="136">
        <v>6.72</v>
      </c>
      <c r="I658" s="137"/>
      <c r="J658" s="138">
        <f>ROUND(I658*H658,2)</f>
        <v>0</v>
      </c>
      <c r="K658" s="139"/>
      <c r="L658" s="31"/>
      <c r="M658" s="140" t="s">
        <v>1</v>
      </c>
      <c r="N658" s="141" t="s">
        <v>41</v>
      </c>
      <c r="P658" s="142">
        <f>O658*H658</f>
        <v>0</v>
      </c>
      <c r="Q658" s="142">
        <v>0</v>
      </c>
      <c r="R658" s="142">
        <f>Q658*H658</f>
        <v>0</v>
      </c>
      <c r="S658" s="142">
        <v>0</v>
      </c>
      <c r="T658" s="143">
        <f>S658*H658</f>
        <v>0</v>
      </c>
      <c r="AR658" s="144" t="s">
        <v>243</v>
      </c>
      <c r="AT658" s="144" t="s">
        <v>152</v>
      </c>
      <c r="AU658" s="144" t="s">
        <v>85</v>
      </c>
      <c r="AY658" s="16" t="s">
        <v>150</v>
      </c>
      <c r="BE658" s="145">
        <f>IF(N658="základní",J658,0)</f>
        <v>0</v>
      </c>
      <c r="BF658" s="145">
        <f>IF(N658="snížená",J658,0)</f>
        <v>0</v>
      </c>
      <c r="BG658" s="145">
        <f>IF(N658="zákl. přenesená",J658,0)</f>
        <v>0</v>
      </c>
      <c r="BH658" s="145">
        <f>IF(N658="sníž. přenesená",J658,0)</f>
        <v>0</v>
      </c>
      <c r="BI658" s="145">
        <f>IF(N658="nulová",J658,0)</f>
        <v>0</v>
      </c>
      <c r="BJ658" s="16" t="s">
        <v>83</v>
      </c>
      <c r="BK658" s="145">
        <f>ROUND(I658*H658,2)</f>
        <v>0</v>
      </c>
      <c r="BL658" s="16" t="s">
        <v>243</v>
      </c>
      <c r="BM658" s="144" t="s">
        <v>1125</v>
      </c>
    </row>
    <row r="659" spans="2:51" s="12" customFormat="1" ht="12">
      <c r="B659" s="146"/>
      <c r="D659" s="147" t="s">
        <v>158</v>
      </c>
      <c r="E659" s="148" t="s">
        <v>1</v>
      </c>
      <c r="F659" s="149" t="s">
        <v>1126</v>
      </c>
      <c r="H659" s="150">
        <v>6.72</v>
      </c>
      <c r="I659" s="151"/>
      <c r="L659" s="146"/>
      <c r="M659" s="152"/>
      <c r="T659" s="153"/>
      <c r="AT659" s="148" t="s">
        <v>158</v>
      </c>
      <c r="AU659" s="148" t="s">
        <v>85</v>
      </c>
      <c r="AV659" s="12" t="s">
        <v>85</v>
      </c>
      <c r="AW659" s="12" t="s">
        <v>32</v>
      </c>
      <c r="AX659" s="12" t="s">
        <v>83</v>
      </c>
      <c r="AY659" s="148" t="s">
        <v>150</v>
      </c>
    </row>
    <row r="660" spans="2:65" s="1" customFormat="1" ht="16.5" customHeight="1">
      <c r="B660" s="31"/>
      <c r="C660" s="167" t="s">
        <v>1127</v>
      </c>
      <c r="D660" s="167" t="s">
        <v>250</v>
      </c>
      <c r="E660" s="168" t="s">
        <v>1128</v>
      </c>
      <c r="F660" s="169" t="s">
        <v>1129</v>
      </c>
      <c r="G660" s="170" t="s">
        <v>165</v>
      </c>
      <c r="H660" s="171">
        <v>0.269</v>
      </c>
      <c r="I660" s="172"/>
      <c r="J660" s="173">
        <f>ROUND(I660*H660,2)</f>
        <v>0</v>
      </c>
      <c r="K660" s="174"/>
      <c r="L660" s="175"/>
      <c r="M660" s="176" t="s">
        <v>1</v>
      </c>
      <c r="N660" s="177" t="s">
        <v>41</v>
      </c>
      <c r="P660" s="142">
        <f>O660*H660</f>
        <v>0</v>
      </c>
      <c r="Q660" s="142">
        <v>0.55</v>
      </c>
      <c r="R660" s="142">
        <f>Q660*H660</f>
        <v>0.14795000000000003</v>
      </c>
      <c r="S660" s="142">
        <v>0</v>
      </c>
      <c r="T660" s="143">
        <f>S660*H660</f>
        <v>0</v>
      </c>
      <c r="AR660" s="144" t="s">
        <v>341</v>
      </c>
      <c r="AT660" s="144" t="s">
        <v>250</v>
      </c>
      <c r="AU660" s="144" t="s">
        <v>85</v>
      </c>
      <c r="AY660" s="16" t="s">
        <v>150</v>
      </c>
      <c r="BE660" s="145">
        <f>IF(N660="základní",J660,0)</f>
        <v>0</v>
      </c>
      <c r="BF660" s="145">
        <f>IF(N660="snížená",J660,0)</f>
        <v>0</v>
      </c>
      <c r="BG660" s="145">
        <f>IF(N660="zákl. přenesená",J660,0)</f>
        <v>0</v>
      </c>
      <c r="BH660" s="145">
        <f>IF(N660="sníž. přenesená",J660,0)</f>
        <v>0</v>
      </c>
      <c r="BI660" s="145">
        <f>IF(N660="nulová",J660,0)</f>
        <v>0</v>
      </c>
      <c r="BJ660" s="16" t="s">
        <v>83</v>
      </c>
      <c r="BK660" s="145">
        <f>ROUND(I660*H660,2)</f>
        <v>0</v>
      </c>
      <c r="BL660" s="16" t="s">
        <v>243</v>
      </c>
      <c r="BM660" s="144" t="s">
        <v>1130</v>
      </c>
    </row>
    <row r="661" spans="2:51" s="12" customFormat="1" ht="12">
      <c r="B661" s="146"/>
      <c r="D661" s="147" t="s">
        <v>158</v>
      </c>
      <c r="E661" s="148" t="s">
        <v>1</v>
      </c>
      <c r="F661" s="149" t="s">
        <v>1131</v>
      </c>
      <c r="H661" s="150">
        <v>0.269</v>
      </c>
      <c r="I661" s="151"/>
      <c r="L661" s="146"/>
      <c r="M661" s="152"/>
      <c r="T661" s="153"/>
      <c r="AT661" s="148" t="s">
        <v>158</v>
      </c>
      <c r="AU661" s="148" t="s">
        <v>85</v>
      </c>
      <c r="AV661" s="12" t="s">
        <v>85</v>
      </c>
      <c r="AW661" s="12" t="s">
        <v>32</v>
      </c>
      <c r="AX661" s="12" t="s">
        <v>83</v>
      </c>
      <c r="AY661" s="148" t="s">
        <v>150</v>
      </c>
    </row>
    <row r="662" spans="2:65" s="1" customFormat="1" ht="24.2" customHeight="1">
      <c r="B662" s="31"/>
      <c r="C662" s="132" t="s">
        <v>1132</v>
      </c>
      <c r="D662" s="132" t="s">
        <v>152</v>
      </c>
      <c r="E662" s="133" t="s">
        <v>1133</v>
      </c>
      <c r="F662" s="134" t="s">
        <v>1134</v>
      </c>
      <c r="G662" s="135" t="s">
        <v>155</v>
      </c>
      <c r="H662" s="136">
        <v>201.5</v>
      </c>
      <c r="I662" s="137"/>
      <c r="J662" s="138">
        <f>ROUND(I662*H662,2)</f>
        <v>0</v>
      </c>
      <c r="K662" s="139"/>
      <c r="L662" s="31"/>
      <c r="M662" s="140" t="s">
        <v>1</v>
      </c>
      <c r="N662" s="141" t="s">
        <v>41</v>
      </c>
      <c r="P662" s="142">
        <f>O662*H662</f>
        <v>0</v>
      </c>
      <c r="Q662" s="142">
        <v>0</v>
      </c>
      <c r="R662" s="142">
        <f>Q662*H662</f>
        <v>0</v>
      </c>
      <c r="S662" s="142">
        <v>0</v>
      </c>
      <c r="T662" s="143">
        <f>S662*H662</f>
        <v>0</v>
      </c>
      <c r="AR662" s="144" t="s">
        <v>243</v>
      </c>
      <c r="AT662" s="144" t="s">
        <v>152</v>
      </c>
      <c r="AU662" s="144" t="s">
        <v>85</v>
      </c>
      <c r="AY662" s="16" t="s">
        <v>150</v>
      </c>
      <c r="BE662" s="145">
        <f>IF(N662="základní",J662,0)</f>
        <v>0</v>
      </c>
      <c r="BF662" s="145">
        <f>IF(N662="snížená",J662,0)</f>
        <v>0</v>
      </c>
      <c r="BG662" s="145">
        <f>IF(N662="zákl. přenesená",J662,0)</f>
        <v>0</v>
      </c>
      <c r="BH662" s="145">
        <f>IF(N662="sníž. přenesená",J662,0)</f>
        <v>0</v>
      </c>
      <c r="BI662" s="145">
        <f>IF(N662="nulová",J662,0)</f>
        <v>0</v>
      </c>
      <c r="BJ662" s="16" t="s">
        <v>83</v>
      </c>
      <c r="BK662" s="145">
        <f>ROUND(I662*H662,2)</f>
        <v>0</v>
      </c>
      <c r="BL662" s="16" t="s">
        <v>243</v>
      </c>
      <c r="BM662" s="144" t="s">
        <v>1135</v>
      </c>
    </row>
    <row r="663" spans="2:51" s="12" customFormat="1" ht="12">
      <c r="B663" s="146"/>
      <c r="D663" s="147" t="s">
        <v>158</v>
      </c>
      <c r="E663" s="148" t="s">
        <v>1</v>
      </c>
      <c r="F663" s="149" t="s">
        <v>891</v>
      </c>
      <c r="H663" s="150">
        <v>201.5</v>
      </c>
      <c r="I663" s="151"/>
      <c r="L663" s="146"/>
      <c r="M663" s="152"/>
      <c r="T663" s="153"/>
      <c r="AT663" s="148" t="s">
        <v>158</v>
      </c>
      <c r="AU663" s="148" t="s">
        <v>85</v>
      </c>
      <c r="AV663" s="12" t="s">
        <v>85</v>
      </c>
      <c r="AW663" s="12" t="s">
        <v>32</v>
      </c>
      <c r="AX663" s="12" t="s">
        <v>83</v>
      </c>
      <c r="AY663" s="148" t="s">
        <v>150</v>
      </c>
    </row>
    <row r="664" spans="2:65" s="1" customFormat="1" ht="16.5" customHeight="1">
      <c r="B664" s="31"/>
      <c r="C664" s="167" t="s">
        <v>1136</v>
      </c>
      <c r="D664" s="167" t="s">
        <v>250</v>
      </c>
      <c r="E664" s="168" t="s">
        <v>1137</v>
      </c>
      <c r="F664" s="169" t="s">
        <v>1138</v>
      </c>
      <c r="G664" s="170" t="s">
        <v>165</v>
      </c>
      <c r="H664" s="171">
        <v>1.897</v>
      </c>
      <c r="I664" s="172"/>
      <c r="J664" s="173">
        <f>ROUND(I664*H664,2)</f>
        <v>0</v>
      </c>
      <c r="K664" s="174"/>
      <c r="L664" s="175"/>
      <c r="M664" s="176" t="s">
        <v>1</v>
      </c>
      <c r="N664" s="177" t="s">
        <v>41</v>
      </c>
      <c r="P664" s="142">
        <f>O664*H664</f>
        <v>0</v>
      </c>
      <c r="Q664" s="142">
        <v>0.55</v>
      </c>
      <c r="R664" s="142">
        <f>Q664*H664</f>
        <v>1.04335</v>
      </c>
      <c r="S664" s="142">
        <v>0</v>
      </c>
      <c r="T664" s="143">
        <f>S664*H664</f>
        <v>0</v>
      </c>
      <c r="AR664" s="144" t="s">
        <v>341</v>
      </c>
      <c r="AT664" s="144" t="s">
        <v>250</v>
      </c>
      <c r="AU664" s="144" t="s">
        <v>85</v>
      </c>
      <c r="AY664" s="16" t="s">
        <v>150</v>
      </c>
      <c r="BE664" s="145">
        <f>IF(N664="základní",J664,0)</f>
        <v>0</v>
      </c>
      <c r="BF664" s="145">
        <f>IF(N664="snížená",J664,0)</f>
        <v>0</v>
      </c>
      <c r="BG664" s="145">
        <f>IF(N664="zákl. přenesená",J664,0)</f>
        <v>0</v>
      </c>
      <c r="BH664" s="145">
        <f>IF(N664="sníž. přenesená",J664,0)</f>
        <v>0</v>
      </c>
      <c r="BI664" s="145">
        <f>IF(N664="nulová",J664,0)</f>
        <v>0</v>
      </c>
      <c r="BJ664" s="16" t="s">
        <v>83</v>
      </c>
      <c r="BK664" s="145">
        <f>ROUND(I664*H664,2)</f>
        <v>0</v>
      </c>
      <c r="BL664" s="16" t="s">
        <v>243</v>
      </c>
      <c r="BM664" s="144" t="s">
        <v>1139</v>
      </c>
    </row>
    <row r="665" spans="2:51" s="12" customFormat="1" ht="12">
      <c r="B665" s="146"/>
      <c r="D665" s="147" t="s">
        <v>158</v>
      </c>
      <c r="E665" s="148" t="s">
        <v>1</v>
      </c>
      <c r="F665" s="149" t="s">
        <v>1140</v>
      </c>
      <c r="H665" s="150">
        <v>1.897</v>
      </c>
      <c r="I665" s="151"/>
      <c r="L665" s="146"/>
      <c r="M665" s="152"/>
      <c r="T665" s="153"/>
      <c r="AT665" s="148" t="s">
        <v>158</v>
      </c>
      <c r="AU665" s="148" t="s">
        <v>85</v>
      </c>
      <c r="AV665" s="12" t="s">
        <v>85</v>
      </c>
      <c r="AW665" s="12" t="s">
        <v>32</v>
      </c>
      <c r="AX665" s="12" t="s">
        <v>83</v>
      </c>
      <c r="AY665" s="148" t="s">
        <v>150</v>
      </c>
    </row>
    <row r="666" spans="2:65" s="1" customFormat="1" ht="21.75" customHeight="1">
      <c r="B666" s="31"/>
      <c r="C666" s="132" t="s">
        <v>1141</v>
      </c>
      <c r="D666" s="132" t="s">
        <v>152</v>
      </c>
      <c r="E666" s="133" t="s">
        <v>1142</v>
      </c>
      <c r="F666" s="134" t="s">
        <v>1143</v>
      </c>
      <c r="G666" s="135" t="s">
        <v>239</v>
      </c>
      <c r="H666" s="136">
        <v>819</v>
      </c>
      <c r="I666" s="137"/>
      <c r="J666" s="138">
        <f>ROUND(I666*H666,2)</f>
        <v>0</v>
      </c>
      <c r="K666" s="139"/>
      <c r="L666" s="31"/>
      <c r="M666" s="140" t="s">
        <v>1</v>
      </c>
      <c r="N666" s="141" t="s">
        <v>41</v>
      </c>
      <c r="P666" s="142">
        <f>O666*H666</f>
        <v>0</v>
      </c>
      <c r="Q666" s="142">
        <v>2E-05</v>
      </c>
      <c r="R666" s="142">
        <f>Q666*H666</f>
        <v>0.016380000000000002</v>
      </c>
      <c r="S666" s="142">
        <v>0</v>
      </c>
      <c r="T666" s="143">
        <f>S666*H666</f>
        <v>0</v>
      </c>
      <c r="AR666" s="144" t="s">
        <v>243</v>
      </c>
      <c r="AT666" s="144" t="s">
        <v>152</v>
      </c>
      <c r="AU666" s="144" t="s">
        <v>85</v>
      </c>
      <c r="AY666" s="16" t="s">
        <v>150</v>
      </c>
      <c r="BE666" s="145">
        <f>IF(N666="základní",J666,0)</f>
        <v>0</v>
      </c>
      <c r="BF666" s="145">
        <f>IF(N666="snížená",J666,0)</f>
        <v>0</v>
      </c>
      <c r="BG666" s="145">
        <f>IF(N666="zákl. přenesená",J666,0)</f>
        <v>0</v>
      </c>
      <c r="BH666" s="145">
        <f>IF(N666="sníž. přenesená",J666,0)</f>
        <v>0</v>
      </c>
      <c r="BI666" s="145">
        <f>IF(N666="nulová",J666,0)</f>
        <v>0</v>
      </c>
      <c r="BJ666" s="16" t="s">
        <v>83</v>
      </c>
      <c r="BK666" s="145">
        <f>ROUND(I666*H666,2)</f>
        <v>0</v>
      </c>
      <c r="BL666" s="16" t="s">
        <v>243</v>
      </c>
      <c r="BM666" s="144" t="s">
        <v>1144</v>
      </c>
    </row>
    <row r="667" spans="2:51" s="12" customFormat="1" ht="12">
      <c r="B667" s="146"/>
      <c r="D667" s="147" t="s">
        <v>158</v>
      </c>
      <c r="E667" s="148" t="s">
        <v>1</v>
      </c>
      <c r="F667" s="149" t="s">
        <v>1145</v>
      </c>
      <c r="H667" s="150">
        <v>819</v>
      </c>
      <c r="I667" s="151"/>
      <c r="L667" s="146"/>
      <c r="M667" s="152"/>
      <c r="T667" s="153"/>
      <c r="AT667" s="148" t="s">
        <v>158</v>
      </c>
      <c r="AU667" s="148" t="s">
        <v>85</v>
      </c>
      <c r="AV667" s="12" t="s">
        <v>85</v>
      </c>
      <c r="AW667" s="12" t="s">
        <v>32</v>
      </c>
      <c r="AX667" s="12" t="s">
        <v>83</v>
      </c>
      <c r="AY667" s="148" t="s">
        <v>150</v>
      </c>
    </row>
    <row r="668" spans="2:65" s="1" customFormat="1" ht="16.5" customHeight="1">
      <c r="B668" s="31"/>
      <c r="C668" s="167" t="s">
        <v>1146</v>
      </c>
      <c r="D668" s="167" t="s">
        <v>250</v>
      </c>
      <c r="E668" s="168" t="s">
        <v>1137</v>
      </c>
      <c r="F668" s="169" t="s">
        <v>1138</v>
      </c>
      <c r="G668" s="170" t="s">
        <v>165</v>
      </c>
      <c r="H668" s="171">
        <v>1.966</v>
      </c>
      <c r="I668" s="172"/>
      <c r="J668" s="173">
        <f>ROUND(I668*H668,2)</f>
        <v>0</v>
      </c>
      <c r="K668" s="174"/>
      <c r="L668" s="175"/>
      <c r="M668" s="176" t="s">
        <v>1</v>
      </c>
      <c r="N668" s="177" t="s">
        <v>41</v>
      </c>
      <c r="P668" s="142">
        <f>O668*H668</f>
        <v>0</v>
      </c>
      <c r="Q668" s="142">
        <v>0.55</v>
      </c>
      <c r="R668" s="142">
        <f>Q668*H668</f>
        <v>1.0813000000000001</v>
      </c>
      <c r="S668" s="142">
        <v>0</v>
      </c>
      <c r="T668" s="143">
        <f>S668*H668</f>
        <v>0</v>
      </c>
      <c r="AR668" s="144" t="s">
        <v>341</v>
      </c>
      <c r="AT668" s="144" t="s">
        <v>250</v>
      </c>
      <c r="AU668" s="144" t="s">
        <v>85</v>
      </c>
      <c r="AY668" s="16" t="s">
        <v>150</v>
      </c>
      <c r="BE668" s="145">
        <f>IF(N668="základní",J668,0)</f>
        <v>0</v>
      </c>
      <c r="BF668" s="145">
        <f>IF(N668="snížená",J668,0)</f>
        <v>0</v>
      </c>
      <c r="BG668" s="145">
        <f>IF(N668="zákl. přenesená",J668,0)</f>
        <v>0</v>
      </c>
      <c r="BH668" s="145">
        <f>IF(N668="sníž. přenesená",J668,0)</f>
        <v>0</v>
      </c>
      <c r="BI668" s="145">
        <f>IF(N668="nulová",J668,0)</f>
        <v>0</v>
      </c>
      <c r="BJ668" s="16" t="s">
        <v>83</v>
      </c>
      <c r="BK668" s="145">
        <f>ROUND(I668*H668,2)</f>
        <v>0</v>
      </c>
      <c r="BL668" s="16" t="s">
        <v>243</v>
      </c>
      <c r="BM668" s="144" t="s">
        <v>1147</v>
      </c>
    </row>
    <row r="669" spans="2:51" s="12" customFormat="1" ht="12">
      <c r="B669" s="146"/>
      <c r="D669" s="147" t="s">
        <v>158</v>
      </c>
      <c r="E669" s="148" t="s">
        <v>1</v>
      </c>
      <c r="F669" s="149" t="s">
        <v>1148</v>
      </c>
      <c r="H669" s="150">
        <v>1.966</v>
      </c>
      <c r="I669" s="151"/>
      <c r="L669" s="146"/>
      <c r="M669" s="152"/>
      <c r="T669" s="153"/>
      <c r="AT669" s="148" t="s">
        <v>158</v>
      </c>
      <c r="AU669" s="148" t="s">
        <v>85</v>
      </c>
      <c r="AV669" s="12" t="s">
        <v>85</v>
      </c>
      <c r="AW669" s="12" t="s">
        <v>32</v>
      </c>
      <c r="AX669" s="12" t="s">
        <v>83</v>
      </c>
      <c r="AY669" s="148" t="s">
        <v>150</v>
      </c>
    </row>
    <row r="670" spans="2:65" s="1" customFormat="1" ht="24.2" customHeight="1">
      <c r="B670" s="31"/>
      <c r="C670" s="132" t="s">
        <v>1149</v>
      </c>
      <c r="D670" s="132" t="s">
        <v>152</v>
      </c>
      <c r="E670" s="133" t="s">
        <v>1150</v>
      </c>
      <c r="F670" s="134" t="s">
        <v>1151</v>
      </c>
      <c r="G670" s="135" t="s">
        <v>165</v>
      </c>
      <c r="H670" s="136">
        <v>13.23</v>
      </c>
      <c r="I670" s="137"/>
      <c r="J670" s="138">
        <f>ROUND(I670*H670,2)</f>
        <v>0</v>
      </c>
      <c r="K670" s="139"/>
      <c r="L670" s="31"/>
      <c r="M670" s="140" t="s">
        <v>1</v>
      </c>
      <c r="N670" s="141" t="s">
        <v>41</v>
      </c>
      <c r="P670" s="142">
        <f>O670*H670</f>
        <v>0</v>
      </c>
      <c r="Q670" s="142">
        <v>0.02337</v>
      </c>
      <c r="R670" s="142">
        <f>Q670*H670</f>
        <v>0.3091851</v>
      </c>
      <c r="S670" s="142">
        <v>0</v>
      </c>
      <c r="T670" s="143">
        <f>S670*H670</f>
        <v>0</v>
      </c>
      <c r="AR670" s="144" t="s">
        <v>243</v>
      </c>
      <c r="AT670" s="144" t="s">
        <v>152</v>
      </c>
      <c r="AU670" s="144" t="s">
        <v>85</v>
      </c>
      <c r="AY670" s="16" t="s">
        <v>150</v>
      </c>
      <c r="BE670" s="145">
        <f>IF(N670="základní",J670,0)</f>
        <v>0</v>
      </c>
      <c r="BF670" s="145">
        <f>IF(N670="snížená",J670,0)</f>
        <v>0</v>
      </c>
      <c r="BG670" s="145">
        <f>IF(N670="zákl. přenesená",J670,0)</f>
        <v>0</v>
      </c>
      <c r="BH670" s="145">
        <f>IF(N670="sníž. přenesená",J670,0)</f>
        <v>0</v>
      </c>
      <c r="BI670" s="145">
        <f>IF(N670="nulová",J670,0)</f>
        <v>0</v>
      </c>
      <c r="BJ670" s="16" t="s">
        <v>83</v>
      </c>
      <c r="BK670" s="145">
        <f>ROUND(I670*H670,2)</f>
        <v>0</v>
      </c>
      <c r="BL670" s="16" t="s">
        <v>243</v>
      </c>
      <c r="BM670" s="144" t="s">
        <v>1152</v>
      </c>
    </row>
    <row r="671" spans="2:51" s="12" customFormat="1" ht="12">
      <c r="B671" s="146"/>
      <c r="D671" s="147" t="s">
        <v>158</v>
      </c>
      <c r="E671" s="148" t="s">
        <v>1</v>
      </c>
      <c r="F671" s="149" t="s">
        <v>1153</v>
      </c>
      <c r="H671" s="150">
        <v>13.23</v>
      </c>
      <c r="I671" s="151"/>
      <c r="L671" s="146"/>
      <c r="M671" s="152"/>
      <c r="T671" s="153"/>
      <c r="AT671" s="148" t="s">
        <v>158</v>
      </c>
      <c r="AU671" s="148" t="s">
        <v>85</v>
      </c>
      <c r="AV671" s="12" t="s">
        <v>85</v>
      </c>
      <c r="AW671" s="12" t="s">
        <v>32</v>
      </c>
      <c r="AX671" s="12" t="s">
        <v>83</v>
      </c>
      <c r="AY671" s="148" t="s">
        <v>150</v>
      </c>
    </row>
    <row r="672" spans="2:65" s="1" customFormat="1" ht="24.2" customHeight="1">
      <c r="B672" s="31"/>
      <c r="C672" s="132" t="s">
        <v>1154</v>
      </c>
      <c r="D672" s="132" t="s">
        <v>152</v>
      </c>
      <c r="E672" s="133" t="s">
        <v>1155</v>
      </c>
      <c r="F672" s="134" t="s">
        <v>1156</v>
      </c>
      <c r="G672" s="135" t="s">
        <v>155</v>
      </c>
      <c r="H672" s="136">
        <v>40.9</v>
      </c>
      <c r="I672" s="137"/>
      <c r="J672" s="138">
        <f>ROUND(I672*H672,2)</f>
        <v>0</v>
      </c>
      <c r="K672" s="139"/>
      <c r="L672" s="31"/>
      <c r="M672" s="140" t="s">
        <v>1</v>
      </c>
      <c r="N672" s="141" t="s">
        <v>41</v>
      </c>
      <c r="P672" s="142">
        <f>O672*H672</f>
        <v>0</v>
      </c>
      <c r="Q672" s="142">
        <v>0.01344</v>
      </c>
      <c r="R672" s="142">
        <f>Q672*H672</f>
        <v>0.549696</v>
      </c>
      <c r="S672" s="142">
        <v>0</v>
      </c>
      <c r="T672" s="143">
        <f>S672*H672</f>
        <v>0</v>
      </c>
      <c r="AR672" s="144" t="s">
        <v>243</v>
      </c>
      <c r="AT672" s="144" t="s">
        <v>152</v>
      </c>
      <c r="AU672" s="144" t="s">
        <v>85</v>
      </c>
      <c r="AY672" s="16" t="s">
        <v>150</v>
      </c>
      <c r="BE672" s="145">
        <f>IF(N672="základní",J672,0)</f>
        <v>0</v>
      </c>
      <c r="BF672" s="145">
        <f>IF(N672="snížená",J672,0)</f>
        <v>0</v>
      </c>
      <c r="BG672" s="145">
        <f>IF(N672="zákl. přenesená",J672,0)</f>
        <v>0</v>
      </c>
      <c r="BH672" s="145">
        <f>IF(N672="sníž. přenesená",J672,0)</f>
        <v>0</v>
      </c>
      <c r="BI672" s="145">
        <f>IF(N672="nulová",J672,0)</f>
        <v>0</v>
      </c>
      <c r="BJ672" s="16" t="s">
        <v>83</v>
      </c>
      <c r="BK672" s="145">
        <f>ROUND(I672*H672,2)</f>
        <v>0</v>
      </c>
      <c r="BL672" s="16" t="s">
        <v>243</v>
      </c>
      <c r="BM672" s="144" t="s">
        <v>1157</v>
      </c>
    </row>
    <row r="673" spans="2:51" s="12" customFormat="1" ht="12">
      <c r="B673" s="146"/>
      <c r="D673" s="147" t="s">
        <v>158</v>
      </c>
      <c r="E673" s="148" t="s">
        <v>1</v>
      </c>
      <c r="F673" s="149" t="s">
        <v>872</v>
      </c>
      <c r="H673" s="150">
        <v>6</v>
      </c>
      <c r="I673" s="151"/>
      <c r="L673" s="146"/>
      <c r="M673" s="152"/>
      <c r="T673" s="153"/>
      <c r="AT673" s="148" t="s">
        <v>158</v>
      </c>
      <c r="AU673" s="148" t="s">
        <v>85</v>
      </c>
      <c r="AV673" s="12" t="s">
        <v>85</v>
      </c>
      <c r="AW673" s="12" t="s">
        <v>32</v>
      </c>
      <c r="AX673" s="12" t="s">
        <v>76</v>
      </c>
      <c r="AY673" s="148" t="s">
        <v>150</v>
      </c>
    </row>
    <row r="674" spans="2:51" s="12" customFormat="1" ht="12">
      <c r="B674" s="146"/>
      <c r="D674" s="147" t="s">
        <v>158</v>
      </c>
      <c r="E674" s="148" t="s">
        <v>1</v>
      </c>
      <c r="F674" s="149" t="s">
        <v>885</v>
      </c>
      <c r="H674" s="150">
        <v>20</v>
      </c>
      <c r="I674" s="151"/>
      <c r="L674" s="146"/>
      <c r="M674" s="152"/>
      <c r="T674" s="153"/>
      <c r="AT674" s="148" t="s">
        <v>158</v>
      </c>
      <c r="AU674" s="148" t="s">
        <v>85</v>
      </c>
      <c r="AV674" s="12" t="s">
        <v>85</v>
      </c>
      <c r="AW674" s="12" t="s">
        <v>32</v>
      </c>
      <c r="AX674" s="12" t="s">
        <v>76</v>
      </c>
      <c r="AY674" s="148" t="s">
        <v>150</v>
      </c>
    </row>
    <row r="675" spans="2:51" s="12" customFormat="1" ht="12">
      <c r="B675" s="146"/>
      <c r="D675" s="147" t="s">
        <v>158</v>
      </c>
      <c r="E675" s="148" t="s">
        <v>1</v>
      </c>
      <c r="F675" s="149" t="s">
        <v>874</v>
      </c>
      <c r="H675" s="150">
        <v>14.9</v>
      </c>
      <c r="I675" s="151"/>
      <c r="L675" s="146"/>
      <c r="M675" s="152"/>
      <c r="T675" s="153"/>
      <c r="AT675" s="148" t="s">
        <v>158</v>
      </c>
      <c r="AU675" s="148" t="s">
        <v>85</v>
      </c>
      <c r="AV675" s="12" t="s">
        <v>85</v>
      </c>
      <c r="AW675" s="12" t="s">
        <v>32</v>
      </c>
      <c r="AX675" s="12" t="s">
        <v>76</v>
      </c>
      <c r="AY675" s="148" t="s">
        <v>150</v>
      </c>
    </row>
    <row r="676" spans="2:51" s="13" customFormat="1" ht="12">
      <c r="B676" s="154"/>
      <c r="D676" s="147" t="s">
        <v>158</v>
      </c>
      <c r="E676" s="155" t="s">
        <v>1</v>
      </c>
      <c r="F676" s="156" t="s">
        <v>162</v>
      </c>
      <c r="H676" s="157">
        <v>40.9</v>
      </c>
      <c r="I676" s="158"/>
      <c r="L676" s="154"/>
      <c r="M676" s="159"/>
      <c r="T676" s="160"/>
      <c r="AT676" s="155" t="s">
        <v>158</v>
      </c>
      <c r="AU676" s="155" t="s">
        <v>85</v>
      </c>
      <c r="AV676" s="13" t="s">
        <v>156</v>
      </c>
      <c r="AW676" s="13" t="s">
        <v>32</v>
      </c>
      <c r="AX676" s="13" t="s">
        <v>83</v>
      </c>
      <c r="AY676" s="155" t="s">
        <v>150</v>
      </c>
    </row>
    <row r="677" spans="2:65" s="1" customFormat="1" ht="24.2" customHeight="1">
      <c r="B677" s="31"/>
      <c r="C677" s="132" t="s">
        <v>1158</v>
      </c>
      <c r="D677" s="132" t="s">
        <v>152</v>
      </c>
      <c r="E677" s="133" t="s">
        <v>1159</v>
      </c>
      <c r="F677" s="134" t="s">
        <v>1160</v>
      </c>
      <c r="G677" s="135" t="s">
        <v>155</v>
      </c>
      <c r="H677" s="136">
        <v>6.731</v>
      </c>
      <c r="I677" s="137"/>
      <c r="J677" s="138">
        <f>ROUND(I677*H677,2)</f>
        <v>0</v>
      </c>
      <c r="K677" s="139"/>
      <c r="L677" s="31"/>
      <c r="M677" s="140" t="s">
        <v>1</v>
      </c>
      <c r="N677" s="141" t="s">
        <v>41</v>
      </c>
      <c r="P677" s="142">
        <f>O677*H677</f>
        <v>0</v>
      </c>
      <c r="Q677" s="142">
        <v>0</v>
      </c>
      <c r="R677" s="142">
        <f>Q677*H677</f>
        <v>0</v>
      </c>
      <c r="S677" s="142">
        <v>0</v>
      </c>
      <c r="T677" s="143">
        <f>S677*H677</f>
        <v>0</v>
      </c>
      <c r="AR677" s="144" t="s">
        <v>243</v>
      </c>
      <c r="AT677" s="144" t="s">
        <v>152</v>
      </c>
      <c r="AU677" s="144" t="s">
        <v>85</v>
      </c>
      <c r="AY677" s="16" t="s">
        <v>150</v>
      </c>
      <c r="BE677" s="145">
        <f>IF(N677="základní",J677,0)</f>
        <v>0</v>
      </c>
      <c r="BF677" s="145">
        <f>IF(N677="snížená",J677,0)</f>
        <v>0</v>
      </c>
      <c r="BG677" s="145">
        <f>IF(N677="zákl. přenesená",J677,0)</f>
        <v>0</v>
      </c>
      <c r="BH677" s="145">
        <f>IF(N677="sníž. přenesená",J677,0)</f>
        <v>0</v>
      </c>
      <c r="BI677" s="145">
        <f>IF(N677="nulová",J677,0)</f>
        <v>0</v>
      </c>
      <c r="BJ677" s="16" t="s">
        <v>83</v>
      </c>
      <c r="BK677" s="145">
        <f>ROUND(I677*H677,2)</f>
        <v>0</v>
      </c>
      <c r="BL677" s="16" t="s">
        <v>243</v>
      </c>
      <c r="BM677" s="144" t="s">
        <v>1161</v>
      </c>
    </row>
    <row r="678" spans="2:51" s="12" customFormat="1" ht="12">
      <c r="B678" s="146"/>
      <c r="D678" s="147" t="s">
        <v>158</v>
      </c>
      <c r="E678" s="148" t="s">
        <v>1</v>
      </c>
      <c r="F678" s="149" t="s">
        <v>1162</v>
      </c>
      <c r="H678" s="150">
        <v>6.731</v>
      </c>
      <c r="I678" s="151"/>
      <c r="L678" s="146"/>
      <c r="M678" s="152"/>
      <c r="T678" s="153"/>
      <c r="AT678" s="148" t="s">
        <v>158</v>
      </c>
      <c r="AU678" s="148" t="s">
        <v>85</v>
      </c>
      <c r="AV678" s="12" t="s">
        <v>85</v>
      </c>
      <c r="AW678" s="12" t="s">
        <v>32</v>
      </c>
      <c r="AX678" s="12" t="s">
        <v>83</v>
      </c>
      <c r="AY678" s="148" t="s">
        <v>150</v>
      </c>
    </row>
    <row r="679" spans="2:65" s="1" customFormat="1" ht="16.5" customHeight="1">
      <c r="B679" s="31"/>
      <c r="C679" s="167" t="s">
        <v>1163</v>
      </c>
      <c r="D679" s="167" t="s">
        <v>250</v>
      </c>
      <c r="E679" s="168" t="s">
        <v>1042</v>
      </c>
      <c r="F679" s="169" t="s">
        <v>1043</v>
      </c>
      <c r="G679" s="170" t="s">
        <v>165</v>
      </c>
      <c r="H679" s="171">
        <v>0.148</v>
      </c>
      <c r="I679" s="172"/>
      <c r="J679" s="173">
        <f>ROUND(I679*H679,2)</f>
        <v>0</v>
      </c>
      <c r="K679" s="174"/>
      <c r="L679" s="175"/>
      <c r="M679" s="176" t="s">
        <v>1</v>
      </c>
      <c r="N679" s="177" t="s">
        <v>41</v>
      </c>
      <c r="P679" s="142">
        <f>O679*H679</f>
        <v>0</v>
      </c>
      <c r="Q679" s="142">
        <v>0.55</v>
      </c>
      <c r="R679" s="142">
        <f>Q679*H679</f>
        <v>0.0814</v>
      </c>
      <c r="S679" s="142">
        <v>0</v>
      </c>
      <c r="T679" s="143">
        <f>S679*H679</f>
        <v>0</v>
      </c>
      <c r="AR679" s="144" t="s">
        <v>341</v>
      </c>
      <c r="AT679" s="144" t="s">
        <v>250</v>
      </c>
      <c r="AU679" s="144" t="s">
        <v>85</v>
      </c>
      <c r="AY679" s="16" t="s">
        <v>150</v>
      </c>
      <c r="BE679" s="145">
        <f>IF(N679="základní",J679,0)</f>
        <v>0</v>
      </c>
      <c r="BF679" s="145">
        <f>IF(N679="snížená",J679,0)</f>
        <v>0</v>
      </c>
      <c r="BG679" s="145">
        <f>IF(N679="zákl. přenesená",J679,0)</f>
        <v>0</v>
      </c>
      <c r="BH679" s="145">
        <f>IF(N679="sníž. přenesená",J679,0)</f>
        <v>0</v>
      </c>
      <c r="BI679" s="145">
        <f>IF(N679="nulová",J679,0)</f>
        <v>0</v>
      </c>
      <c r="BJ679" s="16" t="s">
        <v>83</v>
      </c>
      <c r="BK679" s="145">
        <f>ROUND(I679*H679,2)</f>
        <v>0</v>
      </c>
      <c r="BL679" s="16" t="s">
        <v>243</v>
      </c>
      <c r="BM679" s="144" t="s">
        <v>1164</v>
      </c>
    </row>
    <row r="680" spans="2:51" s="12" customFormat="1" ht="12">
      <c r="B680" s="146"/>
      <c r="D680" s="147" t="s">
        <v>158</v>
      </c>
      <c r="E680" s="148" t="s">
        <v>1</v>
      </c>
      <c r="F680" s="149" t="s">
        <v>1165</v>
      </c>
      <c r="H680" s="150">
        <v>0.148</v>
      </c>
      <c r="I680" s="151"/>
      <c r="L680" s="146"/>
      <c r="M680" s="152"/>
      <c r="T680" s="153"/>
      <c r="AT680" s="148" t="s">
        <v>158</v>
      </c>
      <c r="AU680" s="148" t="s">
        <v>85</v>
      </c>
      <c r="AV680" s="12" t="s">
        <v>85</v>
      </c>
      <c r="AW680" s="12" t="s">
        <v>32</v>
      </c>
      <c r="AX680" s="12" t="s">
        <v>83</v>
      </c>
      <c r="AY680" s="148" t="s">
        <v>150</v>
      </c>
    </row>
    <row r="681" spans="2:65" s="1" customFormat="1" ht="24.2" customHeight="1">
      <c r="B681" s="31"/>
      <c r="C681" s="132" t="s">
        <v>1166</v>
      </c>
      <c r="D681" s="132" t="s">
        <v>152</v>
      </c>
      <c r="E681" s="133" t="s">
        <v>1167</v>
      </c>
      <c r="F681" s="134" t="s">
        <v>1168</v>
      </c>
      <c r="G681" s="135" t="s">
        <v>165</v>
      </c>
      <c r="H681" s="136">
        <v>1.048</v>
      </c>
      <c r="I681" s="137"/>
      <c r="J681" s="138">
        <f>ROUND(I681*H681,2)</f>
        <v>0</v>
      </c>
      <c r="K681" s="139"/>
      <c r="L681" s="31"/>
      <c r="M681" s="140" t="s">
        <v>1</v>
      </c>
      <c r="N681" s="141" t="s">
        <v>41</v>
      </c>
      <c r="P681" s="142">
        <f>O681*H681</f>
        <v>0</v>
      </c>
      <c r="Q681" s="142">
        <v>0.00281</v>
      </c>
      <c r="R681" s="142">
        <f>Q681*H681</f>
        <v>0.00294488</v>
      </c>
      <c r="S681" s="142">
        <v>0</v>
      </c>
      <c r="T681" s="143">
        <f>S681*H681</f>
        <v>0</v>
      </c>
      <c r="AR681" s="144" t="s">
        <v>243</v>
      </c>
      <c r="AT681" s="144" t="s">
        <v>152</v>
      </c>
      <c r="AU681" s="144" t="s">
        <v>85</v>
      </c>
      <c r="AY681" s="16" t="s">
        <v>150</v>
      </c>
      <c r="BE681" s="145">
        <f>IF(N681="základní",J681,0)</f>
        <v>0</v>
      </c>
      <c r="BF681" s="145">
        <f>IF(N681="snížená",J681,0)</f>
        <v>0</v>
      </c>
      <c r="BG681" s="145">
        <f>IF(N681="zákl. přenesená",J681,0)</f>
        <v>0</v>
      </c>
      <c r="BH681" s="145">
        <f>IF(N681="sníž. přenesená",J681,0)</f>
        <v>0</v>
      </c>
      <c r="BI681" s="145">
        <f>IF(N681="nulová",J681,0)</f>
        <v>0</v>
      </c>
      <c r="BJ681" s="16" t="s">
        <v>83</v>
      </c>
      <c r="BK681" s="145">
        <f>ROUND(I681*H681,2)</f>
        <v>0</v>
      </c>
      <c r="BL681" s="16" t="s">
        <v>243</v>
      </c>
      <c r="BM681" s="144" t="s">
        <v>1169</v>
      </c>
    </row>
    <row r="682" spans="2:51" s="12" customFormat="1" ht="12">
      <c r="B682" s="146"/>
      <c r="D682" s="147" t="s">
        <v>158</v>
      </c>
      <c r="E682" s="148" t="s">
        <v>1</v>
      </c>
      <c r="F682" s="149" t="s">
        <v>1170</v>
      </c>
      <c r="H682" s="150">
        <v>1.048</v>
      </c>
      <c r="I682" s="151"/>
      <c r="L682" s="146"/>
      <c r="M682" s="152"/>
      <c r="T682" s="153"/>
      <c r="AT682" s="148" t="s">
        <v>158</v>
      </c>
      <c r="AU682" s="148" t="s">
        <v>85</v>
      </c>
      <c r="AV682" s="12" t="s">
        <v>85</v>
      </c>
      <c r="AW682" s="12" t="s">
        <v>32</v>
      </c>
      <c r="AX682" s="12" t="s">
        <v>83</v>
      </c>
      <c r="AY682" s="148" t="s">
        <v>150</v>
      </c>
    </row>
    <row r="683" spans="2:65" s="1" customFormat="1" ht="24.2" customHeight="1">
      <c r="B683" s="31"/>
      <c r="C683" s="132" t="s">
        <v>1171</v>
      </c>
      <c r="D683" s="132" t="s">
        <v>152</v>
      </c>
      <c r="E683" s="133" t="s">
        <v>1172</v>
      </c>
      <c r="F683" s="134" t="s">
        <v>1173</v>
      </c>
      <c r="G683" s="135" t="s">
        <v>803</v>
      </c>
      <c r="H683" s="178"/>
      <c r="I683" s="137"/>
      <c r="J683" s="138">
        <f>ROUND(I683*H683,2)</f>
        <v>0</v>
      </c>
      <c r="K683" s="139"/>
      <c r="L683" s="31"/>
      <c r="M683" s="140" t="s">
        <v>1</v>
      </c>
      <c r="N683" s="141" t="s">
        <v>41</v>
      </c>
      <c r="P683" s="142">
        <f>O683*H683</f>
        <v>0</v>
      </c>
      <c r="Q683" s="142">
        <v>0</v>
      </c>
      <c r="R683" s="142">
        <f>Q683*H683</f>
        <v>0</v>
      </c>
      <c r="S683" s="142">
        <v>0</v>
      </c>
      <c r="T683" s="143">
        <f>S683*H683</f>
        <v>0</v>
      </c>
      <c r="AR683" s="144" t="s">
        <v>243</v>
      </c>
      <c r="AT683" s="144" t="s">
        <v>152</v>
      </c>
      <c r="AU683" s="144" t="s">
        <v>85</v>
      </c>
      <c r="AY683" s="16" t="s">
        <v>150</v>
      </c>
      <c r="BE683" s="145">
        <f>IF(N683="základní",J683,0)</f>
        <v>0</v>
      </c>
      <c r="BF683" s="145">
        <f>IF(N683="snížená",J683,0)</f>
        <v>0</v>
      </c>
      <c r="BG683" s="145">
        <f>IF(N683="zákl. přenesená",J683,0)</f>
        <v>0</v>
      </c>
      <c r="BH683" s="145">
        <f>IF(N683="sníž. přenesená",J683,0)</f>
        <v>0</v>
      </c>
      <c r="BI683" s="145">
        <f>IF(N683="nulová",J683,0)</f>
        <v>0</v>
      </c>
      <c r="BJ683" s="16" t="s">
        <v>83</v>
      </c>
      <c r="BK683" s="145">
        <f>ROUND(I683*H683,2)</f>
        <v>0</v>
      </c>
      <c r="BL683" s="16" t="s">
        <v>243</v>
      </c>
      <c r="BM683" s="144" t="s">
        <v>1174</v>
      </c>
    </row>
    <row r="684" spans="2:63" s="11" customFormat="1" ht="22.7" customHeight="1">
      <c r="B684" s="120"/>
      <c r="D684" s="121" t="s">
        <v>75</v>
      </c>
      <c r="E684" s="130" t="s">
        <v>1175</v>
      </c>
      <c r="F684" s="130" t="s">
        <v>1176</v>
      </c>
      <c r="I684" s="123"/>
      <c r="J684" s="131">
        <f>BK684</f>
        <v>0</v>
      </c>
      <c r="L684" s="120"/>
      <c r="M684" s="125"/>
      <c r="P684" s="126">
        <f>SUM(P685:P746)</f>
        <v>0</v>
      </c>
      <c r="R684" s="126">
        <f>SUM(R685:R746)</f>
        <v>5.92716181</v>
      </c>
      <c r="T684" s="127">
        <f>SUM(T685:T746)</f>
        <v>0</v>
      </c>
      <c r="AR684" s="121" t="s">
        <v>85</v>
      </c>
      <c r="AT684" s="128" t="s">
        <v>75</v>
      </c>
      <c r="AU684" s="128" t="s">
        <v>83</v>
      </c>
      <c r="AY684" s="121" t="s">
        <v>150</v>
      </c>
      <c r="BK684" s="129">
        <f>SUM(BK685:BK746)</f>
        <v>0</v>
      </c>
    </row>
    <row r="685" spans="2:65" s="1" customFormat="1" ht="16.5" customHeight="1">
      <c r="B685" s="31"/>
      <c r="C685" s="132" t="s">
        <v>1177</v>
      </c>
      <c r="D685" s="132" t="s">
        <v>152</v>
      </c>
      <c r="E685" s="133" t="s">
        <v>1178</v>
      </c>
      <c r="F685" s="134" t="s">
        <v>1179</v>
      </c>
      <c r="G685" s="135" t="s">
        <v>155</v>
      </c>
      <c r="H685" s="136">
        <v>40.9</v>
      </c>
      <c r="I685" s="137"/>
      <c r="J685" s="138">
        <f>ROUND(I685*H685,2)</f>
        <v>0</v>
      </c>
      <c r="K685" s="139"/>
      <c r="L685" s="31"/>
      <c r="M685" s="140" t="s">
        <v>1</v>
      </c>
      <c r="N685" s="141" t="s">
        <v>41</v>
      </c>
      <c r="P685" s="142">
        <f>O685*H685</f>
        <v>0</v>
      </c>
      <c r="Q685" s="142">
        <v>0</v>
      </c>
      <c r="R685" s="142">
        <f>Q685*H685</f>
        <v>0</v>
      </c>
      <c r="S685" s="142">
        <v>0</v>
      </c>
      <c r="T685" s="143">
        <f>S685*H685</f>
        <v>0</v>
      </c>
      <c r="AR685" s="144" t="s">
        <v>243</v>
      </c>
      <c r="AT685" s="144" t="s">
        <v>152</v>
      </c>
      <c r="AU685" s="144" t="s">
        <v>85</v>
      </c>
      <c r="AY685" s="16" t="s">
        <v>150</v>
      </c>
      <c r="BE685" s="145">
        <f>IF(N685="základní",J685,0)</f>
        <v>0</v>
      </c>
      <c r="BF685" s="145">
        <f>IF(N685="snížená",J685,0)</f>
        <v>0</v>
      </c>
      <c r="BG685" s="145">
        <f>IF(N685="zákl. přenesená",J685,0)</f>
        <v>0</v>
      </c>
      <c r="BH685" s="145">
        <f>IF(N685="sníž. přenesená",J685,0)</f>
        <v>0</v>
      </c>
      <c r="BI685" s="145">
        <f>IF(N685="nulová",J685,0)</f>
        <v>0</v>
      </c>
      <c r="BJ685" s="16" t="s">
        <v>83</v>
      </c>
      <c r="BK685" s="145">
        <f>ROUND(I685*H685,2)</f>
        <v>0</v>
      </c>
      <c r="BL685" s="16" t="s">
        <v>243</v>
      </c>
      <c r="BM685" s="144" t="s">
        <v>1180</v>
      </c>
    </row>
    <row r="686" spans="2:51" s="12" customFormat="1" ht="12">
      <c r="B686" s="146"/>
      <c r="D686" s="147" t="s">
        <v>158</v>
      </c>
      <c r="E686" s="148" t="s">
        <v>1</v>
      </c>
      <c r="F686" s="149" t="s">
        <v>872</v>
      </c>
      <c r="H686" s="150">
        <v>6</v>
      </c>
      <c r="I686" s="151"/>
      <c r="L686" s="146"/>
      <c r="M686" s="152"/>
      <c r="T686" s="153"/>
      <c r="AT686" s="148" t="s">
        <v>158</v>
      </c>
      <c r="AU686" s="148" t="s">
        <v>85</v>
      </c>
      <c r="AV686" s="12" t="s">
        <v>85</v>
      </c>
      <c r="AW686" s="12" t="s">
        <v>32</v>
      </c>
      <c r="AX686" s="12" t="s">
        <v>76</v>
      </c>
      <c r="AY686" s="148" t="s">
        <v>150</v>
      </c>
    </row>
    <row r="687" spans="2:51" s="12" customFormat="1" ht="12">
      <c r="B687" s="146"/>
      <c r="D687" s="147" t="s">
        <v>158</v>
      </c>
      <c r="E687" s="148" t="s">
        <v>1</v>
      </c>
      <c r="F687" s="149" t="s">
        <v>885</v>
      </c>
      <c r="H687" s="150">
        <v>20</v>
      </c>
      <c r="I687" s="151"/>
      <c r="L687" s="146"/>
      <c r="M687" s="152"/>
      <c r="T687" s="153"/>
      <c r="AT687" s="148" t="s">
        <v>158</v>
      </c>
      <c r="AU687" s="148" t="s">
        <v>85</v>
      </c>
      <c r="AV687" s="12" t="s">
        <v>85</v>
      </c>
      <c r="AW687" s="12" t="s">
        <v>32</v>
      </c>
      <c r="AX687" s="12" t="s">
        <v>76</v>
      </c>
      <c r="AY687" s="148" t="s">
        <v>150</v>
      </c>
    </row>
    <row r="688" spans="2:51" s="12" customFormat="1" ht="12">
      <c r="B688" s="146"/>
      <c r="D688" s="147" t="s">
        <v>158</v>
      </c>
      <c r="E688" s="148" t="s">
        <v>1</v>
      </c>
      <c r="F688" s="149" t="s">
        <v>874</v>
      </c>
      <c r="H688" s="150">
        <v>14.9</v>
      </c>
      <c r="I688" s="151"/>
      <c r="L688" s="146"/>
      <c r="M688" s="152"/>
      <c r="T688" s="153"/>
      <c r="AT688" s="148" t="s">
        <v>158</v>
      </c>
      <c r="AU688" s="148" t="s">
        <v>85</v>
      </c>
      <c r="AV688" s="12" t="s">
        <v>85</v>
      </c>
      <c r="AW688" s="12" t="s">
        <v>32</v>
      </c>
      <c r="AX688" s="12" t="s">
        <v>76</v>
      </c>
      <c r="AY688" s="148" t="s">
        <v>150</v>
      </c>
    </row>
    <row r="689" spans="2:51" s="13" customFormat="1" ht="12">
      <c r="B689" s="154"/>
      <c r="D689" s="147" t="s">
        <v>158</v>
      </c>
      <c r="E689" s="155" t="s">
        <v>1</v>
      </c>
      <c r="F689" s="156" t="s">
        <v>162</v>
      </c>
      <c r="H689" s="157">
        <v>40.9</v>
      </c>
      <c r="I689" s="158"/>
      <c r="L689" s="154"/>
      <c r="M689" s="159"/>
      <c r="T689" s="160"/>
      <c r="AT689" s="155" t="s">
        <v>158</v>
      </c>
      <c r="AU689" s="155" t="s">
        <v>85</v>
      </c>
      <c r="AV689" s="13" t="s">
        <v>156</v>
      </c>
      <c r="AW689" s="13" t="s">
        <v>32</v>
      </c>
      <c r="AX689" s="13" t="s">
        <v>83</v>
      </c>
      <c r="AY689" s="155" t="s">
        <v>150</v>
      </c>
    </row>
    <row r="690" spans="2:65" s="1" customFormat="1" ht="24.2" customHeight="1">
      <c r="B690" s="31"/>
      <c r="C690" s="167" t="s">
        <v>1181</v>
      </c>
      <c r="D690" s="167" t="s">
        <v>250</v>
      </c>
      <c r="E690" s="168" t="s">
        <v>1182</v>
      </c>
      <c r="F690" s="169" t="s">
        <v>1183</v>
      </c>
      <c r="G690" s="170" t="s">
        <v>155</v>
      </c>
      <c r="H690" s="171">
        <v>45.951</v>
      </c>
      <c r="I690" s="172"/>
      <c r="J690" s="173">
        <f>ROUND(I690*H690,2)</f>
        <v>0</v>
      </c>
      <c r="K690" s="174"/>
      <c r="L690" s="175"/>
      <c r="M690" s="176" t="s">
        <v>1</v>
      </c>
      <c r="N690" s="177" t="s">
        <v>41</v>
      </c>
      <c r="P690" s="142">
        <f>O690*H690</f>
        <v>0</v>
      </c>
      <c r="Q690" s="142">
        <v>0.00011</v>
      </c>
      <c r="R690" s="142">
        <f>Q690*H690</f>
        <v>0.00505461</v>
      </c>
      <c r="S690" s="142">
        <v>0</v>
      </c>
      <c r="T690" s="143">
        <f>S690*H690</f>
        <v>0</v>
      </c>
      <c r="AR690" s="144" t="s">
        <v>341</v>
      </c>
      <c r="AT690" s="144" t="s">
        <v>250</v>
      </c>
      <c r="AU690" s="144" t="s">
        <v>85</v>
      </c>
      <c r="AY690" s="16" t="s">
        <v>150</v>
      </c>
      <c r="BE690" s="145">
        <f>IF(N690="základní",J690,0)</f>
        <v>0</v>
      </c>
      <c r="BF690" s="145">
        <f>IF(N690="snížená",J690,0)</f>
        <v>0</v>
      </c>
      <c r="BG690" s="145">
        <f>IF(N690="zákl. přenesená",J690,0)</f>
        <v>0</v>
      </c>
      <c r="BH690" s="145">
        <f>IF(N690="sníž. přenesená",J690,0)</f>
        <v>0</v>
      </c>
      <c r="BI690" s="145">
        <f>IF(N690="nulová",J690,0)</f>
        <v>0</v>
      </c>
      <c r="BJ690" s="16" t="s">
        <v>83</v>
      </c>
      <c r="BK690" s="145">
        <f>ROUND(I690*H690,2)</f>
        <v>0</v>
      </c>
      <c r="BL690" s="16" t="s">
        <v>243</v>
      </c>
      <c r="BM690" s="144" t="s">
        <v>1184</v>
      </c>
    </row>
    <row r="691" spans="2:51" s="12" customFormat="1" ht="12">
      <c r="B691" s="146"/>
      <c r="D691" s="147" t="s">
        <v>158</v>
      </c>
      <c r="F691" s="149" t="s">
        <v>1185</v>
      </c>
      <c r="H691" s="150">
        <v>45.951</v>
      </c>
      <c r="I691" s="151"/>
      <c r="L691" s="146"/>
      <c r="M691" s="152"/>
      <c r="T691" s="153"/>
      <c r="AT691" s="148" t="s">
        <v>158</v>
      </c>
      <c r="AU691" s="148" t="s">
        <v>85</v>
      </c>
      <c r="AV691" s="12" t="s">
        <v>85</v>
      </c>
      <c r="AW691" s="12" t="s">
        <v>4</v>
      </c>
      <c r="AX691" s="12" t="s">
        <v>83</v>
      </c>
      <c r="AY691" s="148" t="s">
        <v>150</v>
      </c>
    </row>
    <row r="692" spans="2:65" s="1" customFormat="1" ht="24.2" customHeight="1">
      <c r="B692" s="31"/>
      <c r="C692" s="132" t="s">
        <v>1186</v>
      </c>
      <c r="D692" s="132" t="s">
        <v>152</v>
      </c>
      <c r="E692" s="133" t="s">
        <v>1187</v>
      </c>
      <c r="F692" s="134" t="s">
        <v>1188</v>
      </c>
      <c r="G692" s="135" t="s">
        <v>155</v>
      </c>
      <c r="H692" s="136">
        <v>2.73</v>
      </c>
      <c r="I692" s="137"/>
      <c r="J692" s="138">
        <f>ROUND(I692*H692,2)</f>
        <v>0</v>
      </c>
      <c r="K692" s="139"/>
      <c r="L692" s="31"/>
      <c r="M692" s="140" t="s">
        <v>1</v>
      </c>
      <c r="N692" s="141" t="s">
        <v>41</v>
      </c>
      <c r="P692" s="142">
        <f>O692*H692</f>
        <v>0</v>
      </c>
      <c r="Q692" s="142">
        <v>0.07518</v>
      </c>
      <c r="R692" s="142">
        <f>Q692*H692</f>
        <v>0.2052414</v>
      </c>
      <c r="S692" s="142">
        <v>0</v>
      </c>
      <c r="T692" s="143">
        <f>S692*H692</f>
        <v>0</v>
      </c>
      <c r="AR692" s="144" t="s">
        <v>243</v>
      </c>
      <c r="AT692" s="144" t="s">
        <v>152</v>
      </c>
      <c r="AU692" s="144" t="s">
        <v>85</v>
      </c>
      <c r="AY692" s="16" t="s">
        <v>150</v>
      </c>
      <c r="BE692" s="145">
        <f>IF(N692="základní",J692,0)</f>
        <v>0</v>
      </c>
      <c r="BF692" s="145">
        <f>IF(N692="snížená",J692,0)</f>
        <v>0</v>
      </c>
      <c r="BG692" s="145">
        <f>IF(N692="zákl. přenesená",J692,0)</f>
        <v>0</v>
      </c>
      <c r="BH692" s="145">
        <f>IF(N692="sníž. přenesená",J692,0)</f>
        <v>0</v>
      </c>
      <c r="BI692" s="145">
        <f>IF(N692="nulová",J692,0)</f>
        <v>0</v>
      </c>
      <c r="BJ692" s="16" t="s">
        <v>83</v>
      </c>
      <c r="BK692" s="145">
        <f>ROUND(I692*H692,2)</f>
        <v>0</v>
      </c>
      <c r="BL692" s="16" t="s">
        <v>243</v>
      </c>
      <c r="BM692" s="144" t="s">
        <v>1189</v>
      </c>
    </row>
    <row r="693" spans="2:51" s="12" customFormat="1" ht="12">
      <c r="B693" s="146"/>
      <c r="D693" s="147" t="s">
        <v>158</v>
      </c>
      <c r="E693" s="148" t="s">
        <v>1</v>
      </c>
      <c r="F693" s="149" t="s">
        <v>1190</v>
      </c>
      <c r="H693" s="150">
        <v>2.73</v>
      </c>
      <c r="I693" s="151"/>
      <c r="L693" s="146"/>
      <c r="M693" s="152"/>
      <c r="T693" s="153"/>
      <c r="AT693" s="148" t="s">
        <v>158</v>
      </c>
      <c r="AU693" s="148" t="s">
        <v>85</v>
      </c>
      <c r="AV693" s="12" t="s">
        <v>85</v>
      </c>
      <c r="AW693" s="12" t="s">
        <v>32</v>
      </c>
      <c r="AX693" s="12" t="s">
        <v>83</v>
      </c>
      <c r="AY693" s="148" t="s">
        <v>150</v>
      </c>
    </row>
    <row r="694" spans="2:65" s="1" customFormat="1" ht="24.2" customHeight="1">
      <c r="B694" s="31"/>
      <c r="C694" s="132" t="s">
        <v>1191</v>
      </c>
      <c r="D694" s="132" t="s">
        <v>152</v>
      </c>
      <c r="E694" s="133" t="s">
        <v>1192</v>
      </c>
      <c r="F694" s="134" t="s">
        <v>1193</v>
      </c>
      <c r="G694" s="135" t="s">
        <v>155</v>
      </c>
      <c r="H694" s="136">
        <v>11.8</v>
      </c>
      <c r="I694" s="137"/>
      <c r="J694" s="138">
        <f>ROUND(I694*H694,2)</f>
        <v>0</v>
      </c>
      <c r="K694" s="139"/>
      <c r="L694" s="31"/>
      <c r="M694" s="140" t="s">
        <v>1</v>
      </c>
      <c r="N694" s="141" t="s">
        <v>41</v>
      </c>
      <c r="P694" s="142">
        <f>O694*H694</f>
        <v>0</v>
      </c>
      <c r="Q694" s="142">
        <v>0.01088</v>
      </c>
      <c r="R694" s="142">
        <f>Q694*H694</f>
        <v>0.12838400000000003</v>
      </c>
      <c r="S694" s="142">
        <v>0</v>
      </c>
      <c r="T694" s="143">
        <f>S694*H694</f>
        <v>0</v>
      </c>
      <c r="AR694" s="144" t="s">
        <v>243</v>
      </c>
      <c r="AT694" s="144" t="s">
        <v>152</v>
      </c>
      <c r="AU694" s="144" t="s">
        <v>85</v>
      </c>
      <c r="AY694" s="16" t="s">
        <v>150</v>
      </c>
      <c r="BE694" s="145">
        <f>IF(N694="základní",J694,0)</f>
        <v>0</v>
      </c>
      <c r="BF694" s="145">
        <f>IF(N694="snížená",J694,0)</f>
        <v>0</v>
      </c>
      <c r="BG694" s="145">
        <f>IF(N694="zákl. přenesená",J694,0)</f>
        <v>0</v>
      </c>
      <c r="BH694" s="145">
        <f>IF(N694="sníž. přenesená",J694,0)</f>
        <v>0</v>
      </c>
      <c r="BI694" s="145">
        <f>IF(N694="nulová",J694,0)</f>
        <v>0</v>
      </c>
      <c r="BJ694" s="16" t="s">
        <v>83</v>
      </c>
      <c r="BK694" s="145">
        <f>ROUND(I694*H694,2)</f>
        <v>0</v>
      </c>
      <c r="BL694" s="16" t="s">
        <v>243</v>
      </c>
      <c r="BM694" s="144" t="s">
        <v>1194</v>
      </c>
    </row>
    <row r="695" spans="2:51" s="12" customFormat="1" ht="12">
      <c r="B695" s="146"/>
      <c r="D695" s="147" t="s">
        <v>158</v>
      </c>
      <c r="E695" s="148" t="s">
        <v>1</v>
      </c>
      <c r="F695" s="149" t="s">
        <v>1195</v>
      </c>
      <c r="H695" s="150">
        <v>11.8</v>
      </c>
      <c r="I695" s="151"/>
      <c r="L695" s="146"/>
      <c r="M695" s="152"/>
      <c r="T695" s="153"/>
      <c r="AT695" s="148" t="s">
        <v>158</v>
      </c>
      <c r="AU695" s="148" t="s">
        <v>85</v>
      </c>
      <c r="AV695" s="12" t="s">
        <v>85</v>
      </c>
      <c r="AW695" s="12" t="s">
        <v>32</v>
      </c>
      <c r="AX695" s="12" t="s">
        <v>83</v>
      </c>
      <c r="AY695" s="148" t="s">
        <v>150</v>
      </c>
    </row>
    <row r="696" spans="2:65" s="1" customFormat="1" ht="33" customHeight="1">
      <c r="B696" s="31"/>
      <c r="C696" s="132" t="s">
        <v>1196</v>
      </c>
      <c r="D696" s="132" t="s">
        <v>152</v>
      </c>
      <c r="E696" s="133" t="s">
        <v>1197</v>
      </c>
      <c r="F696" s="134" t="s">
        <v>1198</v>
      </c>
      <c r="G696" s="135" t="s">
        <v>155</v>
      </c>
      <c r="H696" s="136">
        <v>8.959</v>
      </c>
      <c r="I696" s="137"/>
      <c r="J696" s="138">
        <f>ROUND(I696*H696,2)</f>
        <v>0</v>
      </c>
      <c r="K696" s="139"/>
      <c r="L696" s="31"/>
      <c r="M696" s="140" t="s">
        <v>1</v>
      </c>
      <c r="N696" s="141" t="s">
        <v>41</v>
      </c>
      <c r="P696" s="142">
        <f>O696*H696</f>
        <v>0</v>
      </c>
      <c r="Q696" s="142">
        <v>0.01088</v>
      </c>
      <c r="R696" s="142">
        <f>Q696*H696</f>
        <v>0.09747392</v>
      </c>
      <c r="S696" s="142">
        <v>0</v>
      </c>
      <c r="T696" s="143">
        <f>S696*H696</f>
        <v>0</v>
      </c>
      <c r="AR696" s="144" t="s">
        <v>243</v>
      </c>
      <c r="AT696" s="144" t="s">
        <v>152</v>
      </c>
      <c r="AU696" s="144" t="s">
        <v>85</v>
      </c>
      <c r="AY696" s="16" t="s">
        <v>150</v>
      </c>
      <c r="BE696" s="145">
        <f>IF(N696="základní",J696,0)</f>
        <v>0</v>
      </c>
      <c r="BF696" s="145">
        <f>IF(N696="snížená",J696,0)</f>
        <v>0</v>
      </c>
      <c r="BG696" s="145">
        <f>IF(N696="zákl. přenesená",J696,0)</f>
        <v>0</v>
      </c>
      <c r="BH696" s="145">
        <f>IF(N696="sníž. přenesená",J696,0)</f>
        <v>0</v>
      </c>
      <c r="BI696" s="145">
        <f>IF(N696="nulová",J696,0)</f>
        <v>0</v>
      </c>
      <c r="BJ696" s="16" t="s">
        <v>83</v>
      </c>
      <c r="BK696" s="145">
        <f>ROUND(I696*H696,2)</f>
        <v>0</v>
      </c>
      <c r="BL696" s="16" t="s">
        <v>243</v>
      </c>
      <c r="BM696" s="144" t="s">
        <v>1199</v>
      </c>
    </row>
    <row r="697" spans="2:51" s="12" customFormat="1" ht="12">
      <c r="B697" s="146"/>
      <c r="D697" s="147" t="s">
        <v>158</v>
      </c>
      <c r="E697" s="148" t="s">
        <v>1</v>
      </c>
      <c r="F697" s="149" t="s">
        <v>1200</v>
      </c>
      <c r="H697" s="150">
        <v>2.4</v>
      </c>
      <c r="I697" s="151"/>
      <c r="L697" s="146"/>
      <c r="M697" s="152"/>
      <c r="T697" s="153"/>
      <c r="AT697" s="148" t="s">
        <v>158</v>
      </c>
      <c r="AU697" s="148" t="s">
        <v>85</v>
      </c>
      <c r="AV697" s="12" t="s">
        <v>85</v>
      </c>
      <c r="AW697" s="12" t="s">
        <v>32</v>
      </c>
      <c r="AX697" s="12" t="s">
        <v>76</v>
      </c>
      <c r="AY697" s="148" t="s">
        <v>150</v>
      </c>
    </row>
    <row r="698" spans="2:51" s="12" customFormat="1" ht="12">
      <c r="B698" s="146"/>
      <c r="D698" s="147" t="s">
        <v>158</v>
      </c>
      <c r="E698" s="148" t="s">
        <v>1</v>
      </c>
      <c r="F698" s="149" t="s">
        <v>1201</v>
      </c>
      <c r="H698" s="150">
        <v>6.559</v>
      </c>
      <c r="I698" s="151"/>
      <c r="L698" s="146"/>
      <c r="M698" s="152"/>
      <c r="T698" s="153"/>
      <c r="AT698" s="148" t="s">
        <v>158</v>
      </c>
      <c r="AU698" s="148" t="s">
        <v>85</v>
      </c>
      <c r="AV698" s="12" t="s">
        <v>85</v>
      </c>
      <c r="AW698" s="12" t="s">
        <v>32</v>
      </c>
      <c r="AX698" s="12" t="s">
        <v>76</v>
      </c>
      <c r="AY698" s="148" t="s">
        <v>150</v>
      </c>
    </row>
    <row r="699" spans="2:51" s="13" customFormat="1" ht="12">
      <c r="B699" s="154"/>
      <c r="D699" s="147" t="s">
        <v>158</v>
      </c>
      <c r="E699" s="155" t="s">
        <v>1</v>
      </c>
      <c r="F699" s="156" t="s">
        <v>162</v>
      </c>
      <c r="H699" s="157">
        <v>8.959</v>
      </c>
      <c r="I699" s="158"/>
      <c r="L699" s="154"/>
      <c r="M699" s="159"/>
      <c r="T699" s="160"/>
      <c r="AT699" s="155" t="s">
        <v>158</v>
      </c>
      <c r="AU699" s="155" t="s">
        <v>85</v>
      </c>
      <c r="AV699" s="13" t="s">
        <v>156</v>
      </c>
      <c r="AW699" s="13" t="s">
        <v>32</v>
      </c>
      <c r="AX699" s="13" t="s">
        <v>83</v>
      </c>
      <c r="AY699" s="155" t="s">
        <v>150</v>
      </c>
    </row>
    <row r="700" spans="2:65" s="1" customFormat="1" ht="24.2" customHeight="1">
      <c r="B700" s="31"/>
      <c r="C700" s="132" t="s">
        <v>1202</v>
      </c>
      <c r="D700" s="132" t="s">
        <v>152</v>
      </c>
      <c r="E700" s="133" t="s">
        <v>1203</v>
      </c>
      <c r="F700" s="134" t="s">
        <v>1204</v>
      </c>
      <c r="G700" s="135" t="s">
        <v>155</v>
      </c>
      <c r="H700" s="136">
        <v>26</v>
      </c>
      <c r="I700" s="137"/>
      <c r="J700" s="138">
        <f>ROUND(I700*H700,2)</f>
        <v>0</v>
      </c>
      <c r="K700" s="139"/>
      <c r="L700" s="31"/>
      <c r="M700" s="140" t="s">
        <v>1</v>
      </c>
      <c r="N700" s="141" t="s">
        <v>41</v>
      </c>
      <c r="P700" s="142">
        <f>O700*H700</f>
        <v>0</v>
      </c>
      <c r="Q700" s="142">
        <v>0.01182</v>
      </c>
      <c r="R700" s="142">
        <f>Q700*H700</f>
        <v>0.30732000000000004</v>
      </c>
      <c r="S700" s="142">
        <v>0</v>
      </c>
      <c r="T700" s="143">
        <f>S700*H700</f>
        <v>0</v>
      </c>
      <c r="AR700" s="144" t="s">
        <v>243</v>
      </c>
      <c r="AT700" s="144" t="s">
        <v>152</v>
      </c>
      <c r="AU700" s="144" t="s">
        <v>85</v>
      </c>
      <c r="AY700" s="16" t="s">
        <v>150</v>
      </c>
      <c r="BE700" s="145">
        <f>IF(N700="základní",J700,0)</f>
        <v>0</v>
      </c>
      <c r="BF700" s="145">
        <f>IF(N700="snížená",J700,0)</f>
        <v>0</v>
      </c>
      <c r="BG700" s="145">
        <f>IF(N700="zákl. přenesená",J700,0)</f>
        <v>0</v>
      </c>
      <c r="BH700" s="145">
        <f>IF(N700="sníž. přenesená",J700,0)</f>
        <v>0</v>
      </c>
      <c r="BI700" s="145">
        <f>IF(N700="nulová",J700,0)</f>
        <v>0</v>
      </c>
      <c r="BJ700" s="16" t="s">
        <v>83</v>
      </c>
      <c r="BK700" s="145">
        <f>ROUND(I700*H700,2)</f>
        <v>0</v>
      </c>
      <c r="BL700" s="16" t="s">
        <v>243</v>
      </c>
      <c r="BM700" s="144" t="s">
        <v>1205</v>
      </c>
    </row>
    <row r="701" spans="2:51" s="12" customFormat="1" ht="12">
      <c r="B701" s="146"/>
      <c r="D701" s="147" t="s">
        <v>158</v>
      </c>
      <c r="E701" s="148" t="s">
        <v>1</v>
      </c>
      <c r="F701" s="149" t="s">
        <v>872</v>
      </c>
      <c r="H701" s="150">
        <v>6</v>
      </c>
      <c r="I701" s="151"/>
      <c r="L701" s="146"/>
      <c r="M701" s="152"/>
      <c r="T701" s="153"/>
      <c r="AT701" s="148" t="s">
        <v>158</v>
      </c>
      <c r="AU701" s="148" t="s">
        <v>85</v>
      </c>
      <c r="AV701" s="12" t="s">
        <v>85</v>
      </c>
      <c r="AW701" s="12" t="s">
        <v>32</v>
      </c>
      <c r="AX701" s="12" t="s">
        <v>76</v>
      </c>
      <c r="AY701" s="148" t="s">
        <v>150</v>
      </c>
    </row>
    <row r="702" spans="2:51" s="12" customFormat="1" ht="12">
      <c r="B702" s="146"/>
      <c r="D702" s="147" t="s">
        <v>158</v>
      </c>
      <c r="E702" s="148" t="s">
        <v>1</v>
      </c>
      <c r="F702" s="149" t="s">
        <v>885</v>
      </c>
      <c r="H702" s="150">
        <v>20</v>
      </c>
      <c r="I702" s="151"/>
      <c r="L702" s="146"/>
      <c r="M702" s="152"/>
      <c r="T702" s="153"/>
      <c r="AT702" s="148" t="s">
        <v>158</v>
      </c>
      <c r="AU702" s="148" t="s">
        <v>85</v>
      </c>
      <c r="AV702" s="12" t="s">
        <v>85</v>
      </c>
      <c r="AW702" s="12" t="s">
        <v>32</v>
      </c>
      <c r="AX702" s="12" t="s">
        <v>76</v>
      </c>
      <c r="AY702" s="148" t="s">
        <v>150</v>
      </c>
    </row>
    <row r="703" spans="2:51" s="13" customFormat="1" ht="12">
      <c r="B703" s="154"/>
      <c r="D703" s="147" t="s">
        <v>158</v>
      </c>
      <c r="E703" s="155" t="s">
        <v>1</v>
      </c>
      <c r="F703" s="156" t="s">
        <v>162</v>
      </c>
      <c r="H703" s="157">
        <v>26</v>
      </c>
      <c r="I703" s="158"/>
      <c r="L703" s="154"/>
      <c r="M703" s="159"/>
      <c r="T703" s="160"/>
      <c r="AT703" s="155" t="s">
        <v>158</v>
      </c>
      <c r="AU703" s="155" t="s">
        <v>85</v>
      </c>
      <c r="AV703" s="13" t="s">
        <v>156</v>
      </c>
      <c r="AW703" s="13" t="s">
        <v>32</v>
      </c>
      <c r="AX703" s="13" t="s">
        <v>83</v>
      </c>
      <c r="AY703" s="155" t="s">
        <v>150</v>
      </c>
    </row>
    <row r="704" spans="2:65" s="1" customFormat="1" ht="33" customHeight="1">
      <c r="B704" s="31"/>
      <c r="C704" s="132" t="s">
        <v>1206</v>
      </c>
      <c r="D704" s="132" t="s">
        <v>152</v>
      </c>
      <c r="E704" s="133" t="s">
        <v>1207</v>
      </c>
      <c r="F704" s="134" t="s">
        <v>1208</v>
      </c>
      <c r="G704" s="135" t="s">
        <v>155</v>
      </c>
      <c r="H704" s="136">
        <v>7.036</v>
      </c>
      <c r="I704" s="137"/>
      <c r="J704" s="138">
        <f>ROUND(I704*H704,2)</f>
        <v>0</v>
      </c>
      <c r="K704" s="139"/>
      <c r="L704" s="31"/>
      <c r="M704" s="140" t="s">
        <v>1</v>
      </c>
      <c r="N704" s="141" t="s">
        <v>41</v>
      </c>
      <c r="P704" s="142">
        <f>O704*H704</f>
        <v>0</v>
      </c>
      <c r="Q704" s="142">
        <v>0.01213</v>
      </c>
      <c r="R704" s="142">
        <f>Q704*H704</f>
        <v>0.08534668</v>
      </c>
      <c r="S704" s="142">
        <v>0</v>
      </c>
      <c r="T704" s="143">
        <f>S704*H704</f>
        <v>0</v>
      </c>
      <c r="AR704" s="144" t="s">
        <v>243</v>
      </c>
      <c r="AT704" s="144" t="s">
        <v>152</v>
      </c>
      <c r="AU704" s="144" t="s">
        <v>85</v>
      </c>
      <c r="AY704" s="16" t="s">
        <v>150</v>
      </c>
      <c r="BE704" s="145">
        <f>IF(N704="základní",J704,0)</f>
        <v>0</v>
      </c>
      <c r="BF704" s="145">
        <f>IF(N704="snížená",J704,0)</f>
        <v>0</v>
      </c>
      <c r="BG704" s="145">
        <f>IF(N704="zákl. přenesená",J704,0)</f>
        <v>0</v>
      </c>
      <c r="BH704" s="145">
        <f>IF(N704="sníž. přenesená",J704,0)</f>
        <v>0</v>
      </c>
      <c r="BI704" s="145">
        <f>IF(N704="nulová",J704,0)</f>
        <v>0</v>
      </c>
      <c r="BJ704" s="16" t="s">
        <v>83</v>
      </c>
      <c r="BK704" s="145">
        <f>ROUND(I704*H704,2)</f>
        <v>0</v>
      </c>
      <c r="BL704" s="16" t="s">
        <v>243</v>
      </c>
      <c r="BM704" s="144" t="s">
        <v>1209</v>
      </c>
    </row>
    <row r="705" spans="2:51" s="12" customFormat="1" ht="12">
      <c r="B705" s="146"/>
      <c r="D705" s="147" t="s">
        <v>158</v>
      </c>
      <c r="E705" s="148" t="s">
        <v>1</v>
      </c>
      <c r="F705" s="149" t="s">
        <v>1210</v>
      </c>
      <c r="H705" s="150">
        <v>7.036</v>
      </c>
      <c r="I705" s="151"/>
      <c r="L705" s="146"/>
      <c r="M705" s="152"/>
      <c r="T705" s="153"/>
      <c r="AT705" s="148" t="s">
        <v>158</v>
      </c>
      <c r="AU705" s="148" t="s">
        <v>85</v>
      </c>
      <c r="AV705" s="12" t="s">
        <v>85</v>
      </c>
      <c r="AW705" s="12" t="s">
        <v>32</v>
      </c>
      <c r="AX705" s="12" t="s">
        <v>83</v>
      </c>
      <c r="AY705" s="148" t="s">
        <v>150</v>
      </c>
    </row>
    <row r="706" spans="2:65" s="1" customFormat="1" ht="33" customHeight="1">
      <c r="B706" s="31"/>
      <c r="C706" s="132" t="s">
        <v>1211</v>
      </c>
      <c r="D706" s="132" t="s">
        <v>152</v>
      </c>
      <c r="E706" s="133" t="s">
        <v>1212</v>
      </c>
      <c r="F706" s="134" t="s">
        <v>1213</v>
      </c>
      <c r="G706" s="135" t="s">
        <v>155</v>
      </c>
      <c r="H706" s="136">
        <v>14.9</v>
      </c>
      <c r="I706" s="137"/>
      <c r="J706" s="138">
        <f>ROUND(I706*H706,2)</f>
        <v>0</v>
      </c>
      <c r="K706" s="139"/>
      <c r="L706" s="31"/>
      <c r="M706" s="140" t="s">
        <v>1</v>
      </c>
      <c r="N706" s="141" t="s">
        <v>41</v>
      </c>
      <c r="P706" s="142">
        <f>O706*H706</f>
        <v>0</v>
      </c>
      <c r="Q706" s="142">
        <v>0.0164</v>
      </c>
      <c r="R706" s="142">
        <f>Q706*H706</f>
        <v>0.24436000000000002</v>
      </c>
      <c r="S706" s="142">
        <v>0</v>
      </c>
      <c r="T706" s="143">
        <f>S706*H706</f>
        <v>0</v>
      </c>
      <c r="AR706" s="144" t="s">
        <v>243</v>
      </c>
      <c r="AT706" s="144" t="s">
        <v>152</v>
      </c>
      <c r="AU706" s="144" t="s">
        <v>85</v>
      </c>
      <c r="AY706" s="16" t="s">
        <v>150</v>
      </c>
      <c r="BE706" s="145">
        <f>IF(N706="základní",J706,0)</f>
        <v>0</v>
      </c>
      <c r="BF706" s="145">
        <f>IF(N706="snížená",J706,0)</f>
        <v>0</v>
      </c>
      <c r="BG706" s="145">
        <f>IF(N706="zákl. přenesená",J706,0)</f>
        <v>0</v>
      </c>
      <c r="BH706" s="145">
        <f>IF(N706="sníž. přenesená",J706,0)</f>
        <v>0</v>
      </c>
      <c r="BI706" s="145">
        <f>IF(N706="nulová",J706,0)</f>
        <v>0</v>
      </c>
      <c r="BJ706" s="16" t="s">
        <v>83</v>
      </c>
      <c r="BK706" s="145">
        <f>ROUND(I706*H706,2)</f>
        <v>0</v>
      </c>
      <c r="BL706" s="16" t="s">
        <v>243</v>
      </c>
      <c r="BM706" s="144" t="s">
        <v>1214</v>
      </c>
    </row>
    <row r="707" spans="2:51" s="12" customFormat="1" ht="12">
      <c r="B707" s="146"/>
      <c r="D707" s="147" t="s">
        <v>158</v>
      </c>
      <c r="E707" s="148" t="s">
        <v>1</v>
      </c>
      <c r="F707" s="149" t="s">
        <v>874</v>
      </c>
      <c r="H707" s="150">
        <v>14.9</v>
      </c>
      <c r="I707" s="151"/>
      <c r="L707" s="146"/>
      <c r="M707" s="152"/>
      <c r="T707" s="153"/>
      <c r="AT707" s="148" t="s">
        <v>158</v>
      </c>
      <c r="AU707" s="148" t="s">
        <v>85</v>
      </c>
      <c r="AV707" s="12" t="s">
        <v>85</v>
      </c>
      <c r="AW707" s="12" t="s">
        <v>32</v>
      </c>
      <c r="AX707" s="12" t="s">
        <v>83</v>
      </c>
      <c r="AY707" s="148" t="s">
        <v>150</v>
      </c>
    </row>
    <row r="708" spans="2:65" s="1" customFormat="1" ht="24.2" customHeight="1">
      <c r="B708" s="31"/>
      <c r="C708" s="132" t="s">
        <v>1215</v>
      </c>
      <c r="D708" s="132" t="s">
        <v>152</v>
      </c>
      <c r="E708" s="133" t="s">
        <v>1216</v>
      </c>
      <c r="F708" s="134" t="s">
        <v>1217</v>
      </c>
      <c r="G708" s="135" t="s">
        <v>155</v>
      </c>
      <c r="H708" s="136">
        <v>4.916</v>
      </c>
      <c r="I708" s="137"/>
      <c r="J708" s="138">
        <f>ROUND(I708*H708,2)</f>
        <v>0</v>
      </c>
      <c r="K708" s="139"/>
      <c r="L708" s="31"/>
      <c r="M708" s="140" t="s">
        <v>1</v>
      </c>
      <c r="N708" s="141" t="s">
        <v>41</v>
      </c>
      <c r="P708" s="142">
        <f>O708*H708</f>
        <v>0</v>
      </c>
      <c r="Q708" s="142">
        <v>0.0272</v>
      </c>
      <c r="R708" s="142">
        <f>Q708*H708</f>
        <v>0.1337152</v>
      </c>
      <c r="S708" s="142">
        <v>0</v>
      </c>
      <c r="T708" s="143">
        <f>S708*H708</f>
        <v>0</v>
      </c>
      <c r="AR708" s="144" t="s">
        <v>243</v>
      </c>
      <c r="AT708" s="144" t="s">
        <v>152</v>
      </c>
      <c r="AU708" s="144" t="s">
        <v>85</v>
      </c>
      <c r="AY708" s="16" t="s">
        <v>150</v>
      </c>
      <c r="BE708" s="145">
        <f>IF(N708="základní",J708,0)</f>
        <v>0</v>
      </c>
      <c r="BF708" s="145">
        <f>IF(N708="snížená",J708,0)</f>
        <v>0</v>
      </c>
      <c r="BG708" s="145">
        <f>IF(N708="zákl. přenesená",J708,0)</f>
        <v>0</v>
      </c>
      <c r="BH708" s="145">
        <f>IF(N708="sníž. přenesená",J708,0)</f>
        <v>0</v>
      </c>
      <c r="BI708" s="145">
        <f>IF(N708="nulová",J708,0)</f>
        <v>0</v>
      </c>
      <c r="BJ708" s="16" t="s">
        <v>83</v>
      </c>
      <c r="BK708" s="145">
        <f>ROUND(I708*H708,2)</f>
        <v>0</v>
      </c>
      <c r="BL708" s="16" t="s">
        <v>243</v>
      </c>
      <c r="BM708" s="144" t="s">
        <v>1218</v>
      </c>
    </row>
    <row r="709" spans="2:51" s="12" customFormat="1" ht="12">
      <c r="B709" s="146"/>
      <c r="D709" s="147" t="s">
        <v>158</v>
      </c>
      <c r="E709" s="148" t="s">
        <v>1</v>
      </c>
      <c r="F709" s="149" t="s">
        <v>1219</v>
      </c>
      <c r="H709" s="150">
        <v>4.916</v>
      </c>
      <c r="I709" s="151"/>
      <c r="L709" s="146"/>
      <c r="M709" s="152"/>
      <c r="T709" s="153"/>
      <c r="AT709" s="148" t="s">
        <v>158</v>
      </c>
      <c r="AU709" s="148" t="s">
        <v>85</v>
      </c>
      <c r="AV709" s="12" t="s">
        <v>85</v>
      </c>
      <c r="AW709" s="12" t="s">
        <v>32</v>
      </c>
      <c r="AX709" s="12" t="s">
        <v>83</v>
      </c>
      <c r="AY709" s="148" t="s">
        <v>150</v>
      </c>
    </row>
    <row r="710" spans="2:65" s="1" customFormat="1" ht="24.2" customHeight="1">
      <c r="B710" s="31"/>
      <c r="C710" s="132" t="s">
        <v>1220</v>
      </c>
      <c r="D710" s="132" t="s">
        <v>152</v>
      </c>
      <c r="E710" s="133" t="s">
        <v>1221</v>
      </c>
      <c r="F710" s="134" t="s">
        <v>1222</v>
      </c>
      <c r="G710" s="135" t="s">
        <v>155</v>
      </c>
      <c r="H710" s="136">
        <v>21.327</v>
      </c>
      <c r="I710" s="137"/>
      <c r="J710" s="138">
        <f>ROUND(I710*H710,2)</f>
        <v>0</v>
      </c>
      <c r="K710" s="139"/>
      <c r="L710" s="31"/>
      <c r="M710" s="140" t="s">
        <v>1</v>
      </c>
      <c r="N710" s="141" t="s">
        <v>41</v>
      </c>
      <c r="P710" s="142">
        <f>O710*H710</f>
        <v>0</v>
      </c>
      <c r="Q710" s="142">
        <v>0.0323</v>
      </c>
      <c r="R710" s="142">
        <f>Q710*H710</f>
        <v>0.6888621000000001</v>
      </c>
      <c r="S710" s="142">
        <v>0</v>
      </c>
      <c r="T710" s="143">
        <f>S710*H710</f>
        <v>0</v>
      </c>
      <c r="AR710" s="144" t="s">
        <v>243</v>
      </c>
      <c r="AT710" s="144" t="s">
        <v>152</v>
      </c>
      <c r="AU710" s="144" t="s">
        <v>85</v>
      </c>
      <c r="AY710" s="16" t="s">
        <v>150</v>
      </c>
      <c r="BE710" s="145">
        <f>IF(N710="základní",J710,0)</f>
        <v>0</v>
      </c>
      <c r="BF710" s="145">
        <f>IF(N710="snížená",J710,0)</f>
        <v>0</v>
      </c>
      <c r="BG710" s="145">
        <f>IF(N710="zákl. přenesená",J710,0)</f>
        <v>0</v>
      </c>
      <c r="BH710" s="145">
        <f>IF(N710="sníž. přenesená",J710,0)</f>
        <v>0</v>
      </c>
      <c r="BI710" s="145">
        <f>IF(N710="nulová",J710,0)</f>
        <v>0</v>
      </c>
      <c r="BJ710" s="16" t="s">
        <v>83</v>
      </c>
      <c r="BK710" s="145">
        <f>ROUND(I710*H710,2)</f>
        <v>0</v>
      </c>
      <c r="BL710" s="16" t="s">
        <v>243</v>
      </c>
      <c r="BM710" s="144" t="s">
        <v>1223</v>
      </c>
    </row>
    <row r="711" spans="2:51" s="12" customFormat="1" ht="12">
      <c r="B711" s="146"/>
      <c r="D711" s="147" t="s">
        <v>158</v>
      </c>
      <c r="E711" s="148" t="s">
        <v>1</v>
      </c>
      <c r="F711" s="149" t="s">
        <v>1224</v>
      </c>
      <c r="H711" s="150">
        <v>15.456</v>
      </c>
      <c r="I711" s="151"/>
      <c r="L711" s="146"/>
      <c r="M711" s="152"/>
      <c r="T711" s="153"/>
      <c r="AT711" s="148" t="s">
        <v>158</v>
      </c>
      <c r="AU711" s="148" t="s">
        <v>85</v>
      </c>
      <c r="AV711" s="12" t="s">
        <v>85</v>
      </c>
      <c r="AW711" s="12" t="s">
        <v>32</v>
      </c>
      <c r="AX711" s="12" t="s">
        <v>76</v>
      </c>
      <c r="AY711" s="148" t="s">
        <v>150</v>
      </c>
    </row>
    <row r="712" spans="2:51" s="12" customFormat="1" ht="12">
      <c r="B712" s="146"/>
      <c r="D712" s="147" t="s">
        <v>158</v>
      </c>
      <c r="E712" s="148" t="s">
        <v>1</v>
      </c>
      <c r="F712" s="149" t="s">
        <v>1225</v>
      </c>
      <c r="H712" s="150">
        <v>5.871</v>
      </c>
      <c r="I712" s="151"/>
      <c r="L712" s="146"/>
      <c r="M712" s="152"/>
      <c r="T712" s="153"/>
      <c r="AT712" s="148" t="s">
        <v>158</v>
      </c>
      <c r="AU712" s="148" t="s">
        <v>85</v>
      </c>
      <c r="AV712" s="12" t="s">
        <v>85</v>
      </c>
      <c r="AW712" s="12" t="s">
        <v>32</v>
      </c>
      <c r="AX712" s="12" t="s">
        <v>76</v>
      </c>
      <c r="AY712" s="148" t="s">
        <v>150</v>
      </c>
    </row>
    <row r="713" spans="2:51" s="13" customFormat="1" ht="12">
      <c r="B713" s="154"/>
      <c r="D713" s="147" t="s">
        <v>158</v>
      </c>
      <c r="E713" s="155" t="s">
        <v>1</v>
      </c>
      <c r="F713" s="156" t="s">
        <v>162</v>
      </c>
      <c r="H713" s="157">
        <v>21.327</v>
      </c>
      <c r="I713" s="158"/>
      <c r="L713" s="154"/>
      <c r="M713" s="159"/>
      <c r="T713" s="160"/>
      <c r="AT713" s="155" t="s">
        <v>158</v>
      </c>
      <c r="AU713" s="155" t="s">
        <v>85</v>
      </c>
      <c r="AV713" s="13" t="s">
        <v>156</v>
      </c>
      <c r="AW713" s="13" t="s">
        <v>32</v>
      </c>
      <c r="AX713" s="13" t="s">
        <v>83</v>
      </c>
      <c r="AY713" s="155" t="s">
        <v>150</v>
      </c>
    </row>
    <row r="714" spans="2:65" s="1" customFormat="1" ht="16.5" customHeight="1">
      <c r="B714" s="31"/>
      <c r="C714" s="132" t="s">
        <v>1226</v>
      </c>
      <c r="D714" s="132" t="s">
        <v>152</v>
      </c>
      <c r="E714" s="133" t="s">
        <v>1227</v>
      </c>
      <c r="F714" s="134" t="s">
        <v>1228</v>
      </c>
      <c r="G714" s="135" t="s">
        <v>155</v>
      </c>
      <c r="H714" s="136">
        <v>96.768</v>
      </c>
      <c r="I714" s="137"/>
      <c r="J714" s="138">
        <f>ROUND(I714*H714,2)</f>
        <v>0</v>
      </c>
      <c r="K714" s="139"/>
      <c r="L714" s="31"/>
      <c r="M714" s="140" t="s">
        <v>1</v>
      </c>
      <c r="N714" s="141" t="s">
        <v>41</v>
      </c>
      <c r="P714" s="142">
        <f>O714*H714</f>
        <v>0</v>
      </c>
      <c r="Q714" s="142">
        <v>0.0001</v>
      </c>
      <c r="R714" s="142">
        <f>Q714*H714</f>
        <v>0.009676800000000001</v>
      </c>
      <c r="S714" s="142">
        <v>0</v>
      </c>
      <c r="T714" s="143">
        <f>S714*H714</f>
        <v>0</v>
      </c>
      <c r="AR714" s="144" t="s">
        <v>243</v>
      </c>
      <c r="AT714" s="144" t="s">
        <v>152</v>
      </c>
      <c r="AU714" s="144" t="s">
        <v>85</v>
      </c>
      <c r="AY714" s="16" t="s">
        <v>150</v>
      </c>
      <c r="BE714" s="145">
        <f>IF(N714="základní",J714,0)</f>
        <v>0</v>
      </c>
      <c r="BF714" s="145">
        <f>IF(N714="snížená",J714,0)</f>
        <v>0</v>
      </c>
      <c r="BG714" s="145">
        <f>IF(N714="zákl. přenesená",J714,0)</f>
        <v>0</v>
      </c>
      <c r="BH714" s="145">
        <f>IF(N714="sníž. přenesená",J714,0)</f>
        <v>0</v>
      </c>
      <c r="BI714" s="145">
        <f>IF(N714="nulová",J714,0)</f>
        <v>0</v>
      </c>
      <c r="BJ714" s="16" t="s">
        <v>83</v>
      </c>
      <c r="BK714" s="145">
        <f>ROUND(I714*H714,2)</f>
        <v>0</v>
      </c>
      <c r="BL714" s="16" t="s">
        <v>243</v>
      </c>
      <c r="BM714" s="144" t="s">
        <v>1229</v>
      </c>
    </row>
    <row r="715" spans="2:51" s="12" customFormat="1" ht="12">
      <c r="B715" s="146"/>
      <c r="D715" s="147" t="s">
        <v>158</v>
      </c>
      <c r="E715" s="148" t="s">
        <v>1</v>
      </c>
      <c r="F715" s="149" t="s">
        <v>1230</v>
      </c>
      <c r="H715" s="150">
        <v>96.768</v>
      </c>
      <c r="I715" s="151"/>
      <c r="L715" s="146"/>
      <c r="M715" s="152"/>
      <c r="T715" s="153"/>
      <c r="AT715" s="148" t="s">
        <v>158</v>
      </c>
      <c r="AU715" s="148" t="s">
        <v>85</v>
      </c>
      <c r="AV715" s="12" t="s">
        <v>85</v>
      </c>
      <c r="AW715" s="12" t="s">
        <v>32</v>
      </c>
      <c r="AX715" s="12" t="s">
        <v>83</v>
      </c>
      <c r="AY715" s="148" t="s">
        <v>150</v>
      </c>
    </row>
    <row r="716" spans="2:65" s="1" customFormat="1" ht="24.2" customHeight="1">
      <c r="B716" s="31"/>
      <c r="C716" s="132" t="s">
        <v>1231</v>
      </c>
      <c r="D716" s="132" t="s">
        <v>152</v>
      </c>
      <c r="E716" s="133" t="s">
        <v>1232</v>
      </c>
      <c r="F716" s="134" t="s">
        <v>1233</v>
      </c>
      <c r="G716" s="135" t="s">
        <v>155</v>
      </c>
      <c r="H716" s="136">
        <v>39.157</v>
      </c>
      <c r="I716" s="137"/>
      <c r="J716" s="138">
        <f>ROUND(I716*H716,2)</f>
        <v>0</v>
      </c>
      <c r="K716" s="139"/>
      <c r="L716" s="31"/>
      <c r="M716" s="140" t="s">
        <v>1</v>
      </c>
      <c r="N716" s="141" t="s">
        <v>41</v>
      </c>
      <c r="P716" s="142">
        <f>O716*H716</f>
        <v>0</v>
      </c>
      <c r="Q716" s="142">
        <v>0.0122</v>
      </c>
      <c r="R716" s="142">
        <f>Q716*H716</f>
        <v>0.4777154</v>
      </c>
      <c r="S716" s="142">
        <v>0</v>
      </c>
      <c r="T716" s="143">
        <f>S716*H716</f>
        <v>0</v>
      </c>
      <c r="AR716" s="144" t="s">
        <v>243</v>
      </c>
      <c r="AT716" s="144" t="s">
        <v>152</v>
      </c>
      <c r="AU716" s="144" t="s">
        <v>85</v>
      </c>
      <c r="AY716" s="16" t="s">
        <v>150</v>
      </c>
      <c r="BE716" s="145">
        <f>IF(N716="základní",J716,0)</f>
        <v>0</v>
      </c>
      <c r="BF716" s="145">
        <f>IF(N716="snížená",J716,0)</f>
        <v>0</v>
      </c>
      <c r="BG716" s="145">
        <f>IF(N716="zákl. přenesená",J716,0)</f>
        <v>0</v>
      </c>
      <c r="BH716" s="145">
        <f>IF(N716="sníž. přenesená",J716,0)</f>
        <v>0</v>
      </c>
      <c r="BI716" s="145">
        <f>IF(N716="nulová",J716,0)</f>
        <v>0</v>
      </c>
      <c r="BJ716" s="16" t="s">
        <v>83</v>
      </c>
      <c r="BK716" s="145">
        <f>ROUND(I716*H716,2)</f>
        <v>0</v>
      </c>
      <c r="BL716" s="16" t="s">
        <v>243</v>
      </c>
      <c r="BM716" s="144" t="s">
        <v>1234</v>
      </c>
    </row>
    <row r="717" spans="2:51" s="12" customFormat="1" ht="12">
      <c r="B717" s="146"/>
      <c r="D717" s="147" t="s">
        <v>158</v>
      </c>
      <c r="E717" s="148" t="s">
        <v>1</v>
      </c>
      <c r="F717" s="149" t="s">
        <v>1235</v>
      </c>
      <c r="H717" s="150">
        <v>39.157</v>
      </c>
      <c r="I717" s="151"/>
      <c r="L717" s="146"/>
      <c r="M717" s="152"/>
      <c r="T717" s="153"/>
      <c r="AT717" s="148" t="s">
        <v>158</v>
      </c>
      <c r="AU717" s="148" t="s">
        <v>85</v>
      </c>
      <c r="AV717" s="12" t="s">
        <v>85</v>
      </c>
      <c r="AW717" s="12" t="s">
        <v>32</v>
      </c>
      <c r="AX717" s="12" t="s">
        <v>83</v>
      </c>
      <c r="AY717" s="148" t="s">
        <v>150</v>
      </c>
    </row>
    <row r="718" spans="2:65" s="1" customFormat="1" ht="16.5" customHeight="1">
      <c r="B718" s="31"/>
      <c r="C718" s="132" t="s">
        <v>1236</v>
      </c>
      <c r="D718" s="132" t="s">
        <v>152</v>
      </c>
      <c r="E718" s="133" t="s">
        <v>1237</v>
      </c>
      <c r="F718" s="134" t="s">
        <v>1238</v>
      </c>
      <c r="G718" s="135" t="s">
        <v>155</v>
      </c>
      <c r="H718" s="136">
        <v>244.537</v>
      </c>
      <c r="I718" s="137"/>
      <c r="J718" s="138">
        <f>ROUND(I718*H718,2)</f>
        <v>0</v>
      </c>
      <c r="K718" s="139"/>
      <c r="L718" s="31"/>
      <c r="M718" s="140" t="s">
        <v>1</v>
      </c>
      <c r="N718" s="141" t="s">
        <v>41</v>
      </c>
      <c r="P718" s="142">
        <f>O718*H718</f>
        <v>0</v>
      </c>
      <c r="Q718" s="142">
        <v>0.0001</v>
      </c>
      <c r="R718" s="142">
        <f>Q718*H718</f>
        <v>0.024453700000000002</v>
      </c>
      <c r="S718" s="142">
        <v>0</v>
      </c>
      <c r="T718" s="143">
        <f>S718*H718</f>
        <v>0</v>
      </c>
      <c r="AR718" s="144" t="s">
        <v>243</v>
      </c>
      <c r="AT718" s="144" t="s">
        <v>152</v>
      </c>
      <c r="AU718" s="144" t="s">
        <v>85</v>
      </c>
      <c r="AY718" s="16" t="s">
        <v>150</v>
      </c>
      <c r="BE718" s="145">
        <f>IF(N718="základní",J718,0)</f>
        <v>0</v>
      </c>
      <c r="BF718" s="145">
        <f>IF(N718="snížená",J718,0)</f>
        <v>0</v>
      </c>
      <c r="BG718" s="145">
        <f>IF(N718="zákl. přenesená",J718,0)</f>
        <v>0</v>
      </c>
      <c r="BH718" s="145">
        <f>IF(N718="sníž. přenesená",J718,0)</f>
        <v>0</v>
      </c>
      <c r="BI718" s="145">
        <f>IF(N718="nulová",J718,0)</f>
        <v>0</v>
      </c>
      <c r="BJ718" s="16" t="s">
        <v>83</v>
      </c>
      <c r="BK718" s="145">
        <f>ROUND(I718*H718,2)</f>
        <v>0</v>
      </c>
      <c r="BL718" s="16" t="s">
        <v>243</v>
      </c>
      <c r="BM718" s="144" t="s">
        <v>1239</v>
      </c>
    </row>
    <row r="719" spans="2:51" s="12" customFormat="1" ht="12">
      <c r="B719" s="146"/>
      <c r="D719" s="147" t="s">
        <v>158</v>
      </c>
      <c r="E719" s="148" t="s">
        <v>1</v>
      </c>
      <c r="F719" s="149" t="s">
        <v>1240</v>
      </c>
      <c r="H719" s="150">
        <v>244.537</v>
      </c>
      <c r="I719" s="151"/>
      <c r="L719" s="146"/>
      <c r="M719" s="152"/>
      <c r="T719" s="153"/>
      <c r="AT719" s="148" t="s">
        <v>158</v>
      </c>
      <c r="AU719" s="148" t="s">
        <v>85</v>
      </c>
      <c r="AV719" s="12" t="s">
        <v>85</v>
      </c>
      <c r="AW719" s="12" t="s">
        <v>32</v>
      </c>
      <c r="AX719" s="12" t="s">
        <v>83</v>
      </c>
      <c r="AY719" s="148" t="s">
        <v>150</v>
      </c>
    </row>
    <row r="720" spans="2:65" s="1" customFormat="1" ht="37.7" customHeight="1">
      <c r="B720" s="31"/>
      <c r="C720" s="132" t="s">
        <v>1241</v>
      </c>
      <c r="D720" s="132" t="s">
        <v>152</v>
      </c>
      <c r="E720" s="133" t="s">
        <v>1242</v>
      </c>
      <c r="F720" s="134" t="s">
        <v>1243</v>
      </c>
      <c r="G720" s="135" t="s">
        <v>155</v>
      </c>
      <c r="H720" s="136">
        <v>78.24</v>
      </c>
      <c r="I720" s="137"/>
      <c r="J720" s="138">
        <f>ROUND(I720*H720,2)</f>
        <v>0</v>
      </c>
      <c r="K720" s="139"/>
      <c r="L720" s="31"/>
      <c r="M720" s="140" t="s">
        <v>1</v>
      </c>
      <c r="N720" s="141" t="s">
        <v>41</v>
      </c>
      <c r="P720" s="142">
        <f>O720*H720</f>
        <v>0</v>
      </c>
      <c r="Q720" s="142">
        <v>0.0166</v>
      </c>
      <c r="R720" s="142">
        <f>Q720*H720</f>
        <v>1.298784</v>
      </c>
      <c r="S720" s="142">
        <v>0</v>
      </c>
      <c r="T720" s="143">
        <f>S720*H720</f>
        <v>0</v>
      </c>
      <c r="AR720" s="144" t="s">
        <v>243</v>
      </c>
      <c r="AT720" s="144" t="s">
        <v>152</v>
      </c>
      <c r="AU720" s="144" t="s">
        <v>85</v>
      </c>
      <c r="AY720" s="16" t="s">
        <v>150</v>
      </c>
      <c r="BE720" s="145">
        <f>IF(N720="základní",J720,0)</f>
        <v>0</v>
      </c>
      <c r="BF720" s="145">
        <f>IF(N720="snížená",J720,0)</f>
        <v>0</v>
      </c>
      <c r="BG720" s="145">
        <f>IF(N720="zákl. přenesená",J720,0)</f>
        <v>0</v>
      </c>
      <c r="BH720" s="145">
        <f>IF(N720="sníž. přenesená",J720,0)</f>
        <v>0</v>
      </c>
      <c r="BI720" s="145">
        <f>IF(N720="nulová",J720,0)</f>
        <v>0</v>
      </c>
      <c r="BJ720" s="16" t="s">
        <v>83</v>
      </c>
      <c r="BK720" s="145">
        <f>ROUND(I720*H720,2)</f>
        <v>0</v>
      </c>
      <c r="BL720" s="16" t="s">
        <v>243</v>
      </c>
      <c r="BM720" s="144" t="s">
        <v>1244</v>
      </c>
    </row>
    <row r="721" spans="2:51" s="12" customFormat="1" ht="12">
      <c r="B721" s="146"/>
      <c r="D721" s="147" t="s">
        <v>158</v>
      </c>
      <c r="E721" s="148" t="s">
        <v>1</v>
      </c>
      <c r="F721" s="149" t="s">
        <v>1245</v>
      </c>
      <c r="H721" s="150">
        <v>78.24</v>
      </c>
      <c r="I721" s="151"/>
      <c r="L721" s="146"/>
      <c r="M721" s="152"/>
      <c r="T721" s="153"/>
      <c r="AT721" s="148" t="s">
        <v>158</v>
      </c>
      <c r="AU721" s="148" t="s">
        <v>85</v>
      </c>
      <c r="AV721" s="12" t="s">
        <v>85</v>
      </c>
      <c r="AW721" s="12" t="s">
        <v>32</v>
      </c>
      <c r="AX721" s="12" t="s">
        <v>83</v>
      </c>
      <c r="AY721" s="148" t="s">
        <v>150</v>
      </c>
    </row>
    <row r="722" spans="2:65" s="1" customFormat="1" ht="44.25" customHeight="1">
      <c r="B722" s="31"/>
      <c r="C722" s="132" t="s">
        <v>1246</v>
      </c>
      <c r="D722" s="132" t="s">
        <v>152</v>
      </c>
      <c r="E722" s="133" t="s">
        <v>1247</v>
      </c>
      <c r="F722" s="134" t="s">
        <v>1248</v>
      </c>
      <c r="G722" s="135" t="s">
        <v>155</v>
      </c>
      <c r="H722" s="136">
        <v>127.14</v>
      </c>
      <c r="I722" s="137"/>
      <c r="J722" s="138">
        <f>ROUND(I722*H722,2)</f>
        <v>0</v>
      </c>
      <c r="K722" s="139"/>
      <c r="L722" s="31"/>
      <c r="M722" s="140" t="s">
        <v>1</v>
      </c>
      <c r="N722" s="141" t="s">
        <v>41</v>
      </c>
      <c r="P722" s="142">
        <f>O722*H722</f>
        <v>0</v>
      </c>
      <c r="Q722" s="142">
        <v>0.0166</v>
      </c>
      <c r="R722" s="142">
        <f>Q722*H722</f>
        <v>2.110524</v>
      </c>
      <c r="S722" s="142">
        <v>0</v>
      </c>
      <c r="T722" s="143">
        <f>S722*H722</f>
        <v>0</v>
      </c>
      <c r="AR722" s="144" t="s">
        <v>243</v>
      </c>
      <c r="AT722" s="144" t="s">
        <v>152</v>
      </c>
      <c r="AU722" s="144" t="s">
        <v>85</v>
      </c>
      <c r="AY722" s="16" t="s">
        <v>150</v>
      </c>
      <c r="BE722" s="145">
        <f>IF(N722="základní",J722,0)</f>
        <v>0</v>
      </c>
      <c r="BF722" s="145">
        <f>IF(N722="snížená",J722,0)</f>
        <v>0</v>
      </c>
      <c r="BG722" s="145">
        <f>IF(N722="zákl. přenesená",J722,0)</f>
        <v>0</v>
      </c>
      <c r="BH722" s="145">
        <f>IF(N722="sníž. přenesená",J722,0)</f>
        <v>0</v>
      </c>
      <c r="BI722" s="145">
        <f>IF(N722="nulová",J722,0)</f>
        <v>0</v>
      </c>
      <c r="BJ722" s="16" t="s">
        <v>83</v>
      </c>
      <c r="BK722" s="145">
        <f>ROUND(I722*H722,2)</f>
        <v>0</v>
      </c>
      <c r="BL722" s="16" t="s">
        <v>243</v>
      </c>
      <c r="BM722" s="144" t="s">
        <v>1249</v>
      </c>
    </row>
    <row r="723" spans="2:51" s="12" customFormat="1" ht="12">
      <c r="B723" s="146"/>
      <c r="D723" s="147" t="s">
        <v>158</v>
      </c>
      <c r="E723" s="148" t="s">
        <v>1</v>
      </c>
      <c r="F723" s="149" t="s">
        <v>1250</v>
      </c>
      <c r="H723" s="150">
        <v>127.14</v>
      </c>
      <c r="I723" s="151"/>
      <c r="L723" s="146"/>
      <c r="M723" s="152"/>
      <c r="T723" s="153"/>
      <c r="AT723" s="148" t="s">
        <v>158</v>
      </c>
      <c r="AU723" s="148" t="s">
        <v>85</v>
      </c>
      <c r="AV723" s="12" t="s">
        <v>85</v>
      </c>
      <c r="AW723" s="12" t="s">
        <v>32</v>
      </c>
      <c r="AX723" s="12" t="s">
        <v>83</v>
      </c>
      <c r="AY723" s="148" t="s">
        <v>150</v>
      </c>
    </row>
    <row r="724" spans="2:65" s="1" customFormat="1" ht="24.2" customHeight="1">
      <c r="B724" s="31"/>
      <c r="C724" s="132" t="s">
        <v>1251</v>
      </c>
      <c r="D724" s="132" t="s">
        <v>152</v>
      </c>
      <c r="E724" s="133" t="s">
        <v>1252</v>
      </c>
      <c r="F724" s="134" t="s">
        <v>1253</v>
      </c>
      <c r="G724" s="135" t="s">
        <v>155</v>
      </c>
      <c r="H724" s="136">
        <v>7</v>
      </c>
      <c r="I724" s="137"/>
      <c r="J724" s="138">
        <f>ROUND(I724*H724,2)</f>
        <v>0</v>
      </c>
      <c r="K724" s="139"/>
      <c r="L724" s="31"/>
      <c r="M724" s="140" t="s">
        <v>1</v>
      </c>
      <c r="N724" s="141" t="s">
        <v>41</v>
      </c>
      <c r="P724" s="142">
        <f>O724*H724</f>
        <v>0</v>
      </c>
      <c r="Q724" s="142">
        <v>0.01575</v>
      </c>
      <c r="R724" s="142">
        <f>Q724*H724</f>
        <v>0.11025</v>
      </c>
      <c r="S724" s="142">
        <v>0</v>
      </c>
      <c r="T724" s="143">
        <f>S724*H724</f>
        <v>0</v>
      </c>
      <c r="AR724" s="144" t="s">
        <v>243</v>
      </c>
      <c r="AT724" s="144" t="s">
        <v>152</v>
      </c>
      <c r="AU724" s="144" t="s">
        <v>85</v>
      </c>
      <c r="AY724" s="16" t="s">
        <v>150</v>
      </c>
      <c r="BE724" s="145">
        <f>IF(N724="základní",J724,0)</f>
        <v>0</v>
      </c>
      <c r="BF724" s="145">
        <f>IF(N724="snížená",J724,0)</f>
        <v>0</v>
      </c>
      <c r="BG724" s="145">
        <f>IF(N724="zákl. přenesená",J724,0)</f>
        <v>0</v>
      </c>
      <c r="BH724" s="145">
        <f>IF(N724="sníž. přenesená",J724,0)</f>
        <v>0</v>
      </c>
      <c r="BI724" s="145">
        <f>IF(N724="nulová",J724,0)</f>
        <v>0</v>
      </c>
      <c r="BJ724" s="16" t="s">
        <v>83</v>
      </c>
      <c r="BK724" s="145">
        <f>ROUND(I724*H724,2)</f>
        <v>0</v>
      </c>
      <c r="BL724" s="16" t="s">
        <v>243</v>
      </c>
      <c r="BM724" s="144" t="s">
        <v>1254</v>
      </c>
    </row>
    <row r="725" spans="2:51" s="12" customFormat="1" ht="12">
      <c r="B725" s="146"/>
      <c r="D725" s="147" t="s">
        <v>158</v>
      </c>
      <c r="E725" s="148" t="s">
        <v>1</v>
      </c>
      <c r="F725" s="149" t="s">
        <v>1255</v>
      </c>
      <c r="H725" s="150">
        <v>7</v>
      </c>
      <c r="I725" s="151"/>
      <c r="L725" s="146"/>
      <c r="M725" s="152"/>
      <c r="T725" s="153"/>
      <c r="AT725" s="148" t="s">
        <v>158</v>
      </c>
      <c r="AU725" s="148" t="s">
        <v>85</v>
      </c>
      <c r="AV725" s="12" t="s">
        <v>85</v>
      </c>
      <c r="AW725" s="12" t="s">
        <v>32</v>
      </c>
      <c r="AX725" s="12" t="s">
        <v>83</v>
      </c>
      <c r="AY725" s="148" t="s">
        <v>150</v>
      </c>
    </row>
    <row r="726" spans="2:65" s="1" customFormat="1" ht="16.5" customHeight="1">
      <c r="B726" s="31"/>
      <c r="C726" s="132" t="s">
        <v>1256</v>
      </c>
      <c r="D726" s="132" t="s">
        <v>537</v>
      </c>
      <c r="E726" s="133" t="s">
        <v>1257</v>
      </c>
      <c r="F726" s="134" t="s">
        <v>1258</v>
      </c>
      <c r="G726" s="135" t="s">
        <v>155</v>
      </c>
      <c r="H726" s="136">
        <v>40.9</v>
      </c>
      <c r="I726" s="137"/>
      <c r="J726" s="138">
        <f>ROUND(I726*H726,2)</f>
        <v>0</v>
      </c>
      <c r="K726" s="139"/>
      <c r="L726" s="31"/>
      <c r="M726" s="140" t="s">
        <v>1</v>
      </c>
      <c r="N726" s="141" t="s">
        <v>41</v>
      </c>
      <c r="P726" s="142">
        <f>O726*H726</f>
        <v>0</v>
      </c>
      <c r="Q726" s="142">
        <v>0</v>
      </c>
      <c r="R726" s="142">
        <f>Q726*H726</f>
        <v>0</v>
      </c>
      <c r="S726" s="142">
        <v>0</v>
      </c>
      <c r="T726" s="143">
        <f>S726*H726</f>
        <v>0</v>
      </c>
      <c r="AR726" s="144" t="s">
        <v>243</v>
      </c>
      <c r="AT726" s="144" t="s">
        <v>152</v>
      </c>
      <c r="AU726" s="144" t="s">
        <v>85</v>
      </c>
      <c r="AY726" s="16" t="s">
        <v>150</v>
      </c>
      <c r="BE726" s="145">
        <f>IF(N726="základní",J726,0)</f>
        <v>0</v>
      </c>
      <c r="BF726" s="145">
        <f>IF(N726="snížená",J726,0)</f>
        <v>0</v>
      </c>
      <c r="BG726" s="145">
        <f>IF(N726="zákl. přenesená",J726,0)</f>
        <v>0</v>
      </c>
      <c r="BH726" s="145">
        <f>IF(N726="sníž. přenesená",J726,0)</f>
        <v>0</v>
      </c>
      <c r="BI726" s="145">
        <f>IF(N726="nulová",J726,0)</f>
        <v>0</v>
      </c>
      <c r="BJ726" s="16" t="s">
        <v>83</v>
      </c>
      <c r="BK726" s="145">
        <f>ROUND(I726*H726,2)</f>
        <v>0</v>
      </c>
      <c r="BL726" s="16" t="s">
        <v>243</v>
      </c>
      <c r="BM726" s="144" t="s">
        <v>1259</v>
      </c>
    </row>
    <row r="727" spans="2:51" s="12" customFormat="1" ht="12">
      <c r="B727" s="146"/>
      <c r="D727" s="147" t="s">
        <v>158</v>
      </c>
      <c r="E727" s="148" t="s">
        <v>1</v>
      </c>
      <c r="F727" s="149" t="s">
        <v>872</v>
      </c>
      <c r="H727" s="150">
        <v>6</v>
      </c>
      <c r="I727" s="151"/>
      <c r="L727" s="146"/>
      <c r="M727" s="152"/>
      <c r="T727" s="153"/>
      <c r="AT727" s="148" t="s">
        <v>158</v>
      </c>
      <c r="AU727" s="148" t="s">
        <v>85</v>
      </c>
      <c r="AV727" s="12" t="s">
        <v>85</v>
      </c>
      <c r="AW727" s="12" t="s">
        <v>32</v>
      </c>
      <c r="AX727" s="12" t="s">
        <v>76</v>
      </c>
      <c r="AY727" s="148" t="s">
        <v>150</v>
      </c>
    </row>
    <row r="728" spans="2:51" s="12" customFormat="1" ht="12">
      <c r="B728" s="146"/>
      <c r="D728" s="147" t="s">
        <v>158</v>
      </c>
      <c r="E728" s="148" t="s">
        <v>1</v>
      </c>
      <c r="F728" s="149" t="s">
        <v>885</v>
      </c>
      <c r="H728" s="150">
        <v>20</v>
      </c>
      <c r="I728" s="151"/>
      <c r="L728" s="146"/>
      <c r="M728" s="152"/>
      <c r="T728" s="153"/>
      <c r="AT728" s="148" t="s">
        <v>158</v>
      </c>
      <c r="AU728" s="148" t="s">
        <v>85</v>
      </c>
      <c r="AV728" s="12" t="s">
        <v>85</v>
      </c>
      <c r="AW728" s="12" t="s">
        <v>32</v>
      </c>
      <c r="AX728" s="12" t="s">
        <v>76</v>
      </c>
      <c r="AY728" s="148" t="s">
        <v>150</v>
      </c>
    </row>
    <row r="729" spans="2:51" s="12" customFormat="1" ht="12">
      <c r="B729" s="146"/>
      <c r="D729" s="147" t="s">
        <v>158</v>
      </c>
      <c r="E729" s="148" t="s">
        <v>1</v>
      </c>
      <c r="F729" s="149" t="s">
        <v>874</v>
      </c>
      <c r="H729" s="150">
        <v>14.9</v>
      </c>
      <c r="I729" s="151"/>
      <c r="L729" s="146"/>
      <c r="M729" s="152"/>
      <c r="T729" s="153"/>
      <c r="AT729" s="148" t="s">
        <v>158</v>
      </c>
      <c r="AU729" s="148" t="s">
        <v>85</v>
      </c>
      <c r="AV729" s="12" t="s">
        <v>85</v>
      </c>
      <c r="AW729" s="12" t="s">
        <v>32</v>
      </c>
      <c r="AX729" s="12" t="s">
        <v>76</v>
      </c>
      <c r="AY729" s="148" t="s">
        <v>150</v>
      </c>
    </row>
    <row r="730" spans="2:51" s="13" customFormat="1" ht="12">
      <c r="B730" s="154"/>
      <c r="D730" s="147" t="s">
        <v>158</v>
      </c>
      <c r="E730" s="155" t="s">
        <v>1</v>
      </c>
      <c r="F730" s="156" t="s">
        <v>162</v>
      </c>
      <c r="H730" s="157">
        <v>40.9</v>
      </c>
      <c r="I730" s="158"/>
      <c r="L730" s="154"/>
      <c r="M730" s="159"/>
      <c r="T730" s="160"/>
      <c r="AT730" s="155" t="s">
        <v>158</v>
      </c>
      <c r="AU730" s="155" t="s">
        <v>85</v>
      </c>
      <c r="AV730" s="13" t="s">
        <v>156</v>
      </c>
      <c r="AW730" s="13" t="s">
        <v>32</v>
      </c>
      <c r="AX730" s="13" t="s">
        <v>83</v>
      </c>
      <c r="AY730" s="155" t="s">
        <v>150</v>
      </c>
    </row>
    <row r="731" spans="2:65" s="1" customFormat="1" ht="21.75" customHeight="1">
      <c r="B731" s="31"/>
      <c r="C731" s="132" t="s">
        <v>1260</v>
      </c>
      <c r="D731" s="132" t="s">
        <v>537</v>
      </c>
      <c r="E731" s="133" t="s">
        <v>1261</v>
      </c>
      <c r="F731" s="134" t="s">
        <v>1262</v>
      </c>
      <c r="G731" s="135" t="s">
        <v>155</v>
      </c>
      <c r="H731" s="136">
        <v>40.9</v>
      </c>
      <c r="I731" s="137"/>
      <c r="J731" s="138">
        <f>ROUND(I731*H731,2)</f>
        <v>0</v>
      </c>
      <c r="K731" s="139"/>
      <c r="L731" s="31"/>
      <c r="M731" s="140" t="s">
        <v>1</v>
      </c>
      <c r="N731" s="141" t="s">
        <v>41</v>
      </c>
      <c r="P731" s="142">
        <f>O731*H731</f>
        <v>0</v>
      </c>
      <c r="Q731" s="142">
        <v>0</v>
      </c>
      <c r="R731" s="142">
        <f>Q731*H731</f>
        <v>0</v>
      </c>
      <c r="S731" s="142">
        <v>0</v>
      </c>
      <c r="T731" s="143">
        <f>S731*H731</f>
        <v>0</v>
      </c>
      <c r="AR731" s="144" t="s">
        <v>243</v>
      </c>
      <c r="AT731" s="144" t="s">
        <v>152</v>
      </c>
      <c r="AU731" s="144" t="s">
        <v>85</v>
      </c>
      <c r="AY731" s="16" t="s">
        <v>150</v>
      </c>
      <c r="BE731" s="145">
        <f>IF(N731="základní",J731,0)</f>
        <v>0</v>
      </c>
      <c r="BF731" s="145">
        <f>IF(N731="snížená",J731,0)</f>
        <v>0</v>
      </c>
      <c r="BG731" s="145">
        <f>IF(N731="zákl. přenesená",J731,0)</f>
        <v>0</v>
      </c>
      <c r="BH731" s="145">
        <f>IF(N731="sníž. přenesená",J731,0)</f>
        <v>0</v>
      </c>
      <c r="BI731" s="145">
        <f>IF(N731="nulová",J731,0)</f>
        <v>0</v>
      </c>
      <c r="BJ731" s="16" t="s">
        <v>83</v>
      </c>
      <c r="BK731" s="145">
        <f>ROUND(I731*H731,2)</f>
        <v>0</v>
      </c>
      <c r="BL731" s="16" t="s">
        <v>243</v>
      </c>
      <c r="BM731" s="144" t="s">
        <v>1263</v>
      </c>
    </row>
    <row r="732" spans="2:51" s="12" customFormat="1" ht="12">
      <c r="B732" s="146"/>
      <c r="D732" s="147" t="s">
        <v>158</v>
      </c>
      <c r="E732" s="148" t="s">
        <v>1</v>
      </c>
      <c r="F732" s="149" t="s">
        <v>872</v>
      </c>
      <c r="H732" s="150">
        <v>6</v>
      </c>
      <c r="I732" s="151"/>
      <c r="L732" s="146"/>
      <c r="M732" s="152"/>
      <c r="T732" s="153"/>
      <c r="AT732" s="148" t="s">
        <v>158</v>
      </c>
      <c r="AU732" s="148" t="s">
        <v>85</v>
      </c>
      <c r="AV732" s="12" t="s">
        <v>85</v>
      </c>
      <c r="AW732" s="12" t="s">
        <v>32</v>
      </c>
      <c r="AX732" s="12" t="s">
        <v>76</v>
      </c>
      <c r="AY732" s="148" t="s">
        <v>150</v>
      </c>
    </row>
    <row r="733" spans="2:51" s="12" customFormat="1" ht="12">
      <c r="B733" s="146"/>
      <c r="D733" s="147" t="s">
        <v>158</v>
      </c>
      <c r="E733" s="148" t="s">
        <v>1</v>
      </c>
      <c r="F733" s="149" t="s">
        <v>885</v>
      </c>
      <c r="H733" s="150">
        <v>20</v>
      </c>
      <c r="I733" s="151"/>
      <c r="L733" s="146"/>
      <c r="M733" s="152"/>
      <c r="T733" s="153"/>
      <c r="AT733" s="148" t="s">
        <v>158</v>
      </c>
      <c r="AU733" s="148" t="s">
        <v>85</v>
      </c>
      <c r="AV733" s="12" t="s">
        <v>85</v>
      </c>
      <c r="AW733" s="12" t="s">
        <v>32</v>
      </c>
      <c r="AX733" s="12" t="s">
        <v>76</v>
      </c>
      <c r="AY733" s="148" t="s">
        <v>150</v>
      </c>
    </row>
    <row r="734" spans="2:51" s="12" customFormat="1" ht="12">
      <c r="B734" s="146"/>
      <c r="D734" s="147" t="s">
        <v>158</v>
      </c>
      <c r="E734" s="148" t="s">
        <v>1</v>
      </c>
      <c r="F734" s="149" t="s">
        <v>874</v>
      </c>
      <c r="H734" s="150">
        <v>14.9</v>
      </c>
      <c r="I734" s="151"/>
      <c r="L734" s="146"/>
      <c r="M734" s="152"/>
      <c r="T734" s="153"/>
      <c r="AT734" s="148" t="s">
        <v>158</v>
      </c>
      <c r="AU734" s="148" t="s">
        <v>85</v>
      </c>
      <c r="AV734" s="12" t="s">
        <v>85</v>
      </c>
      <c r="AW734" s="12" t="s">
        <v>32</v>
      </c>
      <c r="AX734" s="12" t="s">
        <v>76</v>
      </c>
      <c r="AY734" s="148" t="s">
        <v>150</v>
      </c>
    </row>
    <row r="735" spans="2:51" s="13" customFormat="1" ht="12">
      <c r="B735" s="154"/>
      <c r="D735" s="147" t="s">
        <v>158</v>
      </c>
      <c r="E735" s="155" t="s">
        <v>1</v>
      </c>
      <c r="F735" s="156" t="s">
        <v>162</v>
      </c>
      <c r="H735" s="157">
        <v>40.9</v>
      </c>
      <c r="I735" s="158"/>
      <c r="L735" s="154"/>
      <c r="M735" s="159"/>
      <c r="T735" s="160"/>
      <c r="AT735" s="155" t="s">
        <v>158</v>
      </c>
      <c r="AU735" s="155" t="s">
        <v>85</v>
      </c>
      <c r="AV735" s="13" t="s">
        <v>156</v>
      </c>
      <c r="AW735" s="13" t="s">
        <v>32</v>
      </c>
      <c r="AX735" s="13" t="s">
        <v>83</v>
      </c>
      <c r="AY735" s="155" t="s">
        <v>150</v>
      </c>
    </row>
    <row r="736" spans="2:65" s="1" customFormat="1" ht="24.2" customHeight="1">
      <c r="B736" s="31"/>
      <c r="C736" s="132" t="s">
        <v>1264</v>
      </c>
      <c r="D736" s="132" t="s">
        <v>537</v>
      </c>
      <c r="E736" s="133" t="s">
        <v>1265</v>
      </c>
      <c r="F736" s="134" t="s">
        <v>1266</v>
      </c>
      <c r="G736" s="135" t="s">
        <v>155</v>
      </c>
      <c r="H736" s="136">
        <v>40.9</v>
      </c>
      <c r="I736" s="137"/>
      <c r="J736" s="138">
        <f>ROUND(I736*H736,2)</f>
        <v>0</v>
      </c>
      <c r="K736" s="139"/>
      <c r="L736" s="31"/>
      <c r="M736" s="140" t="s">
        <v>1</v>
      </c>
      <c r="N736" s="141" t="s">
        <v>41</v>
      </c>
      <c r="P736" s="142">
        <f>O736*H736</f>
        <v>0</v>
      </c>
      <c r="Q736" s="142">
        <v>0</v>
      </c>
      <c r="R736" s="142">
        <f>Q736*H736</f>
        <v>0</v>
      </c>
      <c r="S736" s="142">
        <v>0</v>
      </c>
      <c r="T736" s="143">
        <f>S736*H736</f>
        <v>0</v>
      </c>
      <c r="AR736" s="144" t="s">
        <v>243</v>
      </c>
      <c r="AT736" s="144" t="s">
        <v>152</v>
      </c>
      <c r="AU736" s="144" t="s">
        <v>85</v>
      </c>
      <c r="AY736" s="16" t="s">
        <v>150</v>
      </c>
      <c r="BE736" s="145">
        <f>IF(N736="základní",J736,0)</f>
        <v>0</v>
      </c>
      <c r="BF736" s="145">
        <f>IF(N736="snížená",J736,0)</f>
        <v>0</v>
      </c>
      <c r="BG736" s="145">
        <f>IF(N736="zákl. přenesená",J736,0)</f>
        <v>0</v>
      </c>
      <c r="BH736" s="145">
        <f>IF(N736="sníž. přenesená",J736,0)</f>
        <v>0</v>
      </c>
      <c r="BI736" s="145">
        <f>IF(N736="nulová",J736,0)</f>
        <v>0</v>
      </c>
      <c r="BJ736" s="16" t="s">
        <v>83</v>
      </c>
      <c r="BK736" s="145">
        <f>ROUND(I736*H736,2)</f>
        <v>0</v>
      </c>
      <c r="BL736" s="16" t="s">
        <v>243</v>
      </c>
      <c r="BM736" s="144" t="s">
        <v>1267</v>
      </c>
    </row>
    <row r="737" spans="2:51" s="12" customFormat="1" ht="12">
      <c r="B737" s="146"/>
      <c r="D737" s="147" t="s">
        <v>158</v>
      </c>
      <c r="E737" s="148" t="s">
        <v>1</v>
      </c>
      <c r="F737" s="149" t="s">
        <v>872</v>
      </c>
      <c r="H737" s="150">
        <v>6</v>
      </c>
      <c r="I737" s="151"/>
      <c r="L737" s="146"/>
      <c r="M737" s="152"/>
      <c r="T737" s="153"/>
      <c r="AT737" s="148" t="s">
        <v>158</v>
      </c>
      <c r="AU737" s="148" t="s">
        <v>85</v>
      </c>
      <c r="AV737" s="12" t="s">
        <v>85</v>
      </c>
      <c r="AW737" s="12" t="s">
        <v>32</v>
      </c>
      <c r="AX737" s="12" t="s">
        <v>76</v>
      </c>
      <c r="AY737" s="148" t="s">
        <v>150</v>
      </c>
    </row>
    <row r="738" spans="2:51" s="12" customFormat="1" ht="12">
      <c r="B738" s="146"/>
      <c r="D738" s="147" t="s">
        <v>158</v>
      </c>
      <c r="E738" s="148" t="s">
        <v>1</v>
      </c>
      <c r="F738" s="149" t="s">
        <v>885</v>
      </c>
      <c r="H738" s="150">
        <v>20</v>
      </c>
      <c r="I738" s="151"/>
      <c r="L738" s="146"/>
      <c r="M738" s="152"/>
      <c r="T738" s="153"/>
      <c r="AT738" s="148" t="s">
        <v>158</v>
      </c>
      <c r="AU738" s="148" t="s">
        <v>85</v>
      </c>
      <c r="AV738" s="12" t="s">
        <v>85</v>
      </c>
      <c r="AW738" s="12" t="s">
        <v>32</v>
      </c>
      <c r="AX738" s="12" t="s">
        <v>76</v>
      </c>
      <c r="AY738" s="148" t="s">
        <v>150</v>
      </c>
    </row>
    <row r="739" spans="2:51" s="12" customFormat="1" ht="12">
      <c r="B739" s="146"/>
      <c r="D739" s="147" t="s">
        <v>158</v>
      </c>
      <c r="E739" s="148" t="s">
        <v>1</v>
      </c>
      <c r="F739" s="149" t="s">
        <v>874</v>
      </c>
      <c r="H739" s="150">
        <v>14.9</v>
      </c>
      <c r="I739" s="151"/>
      <c r="L739" s="146"/>
      <c r="M739" s="152"/>
      <c r="T739" s="153"/>
      <c r="AT739" s="148" t="s">
        <v>158</v>
      </c>
      <c r="AU739" s="148" t="s">
        <v>85</v>
      </c>
      <c r="AV739" s="12" t="s">
        <v>85</v>
      </c>
      <c r="AW739" s="12" t="s">
        <v>32</v>
      </c>
      <c r="AX739" s="12" t="s">
        <v>76</v>
      </c>
      <c r="AY739" s="148" t="s">
        <v>150</v>
      </c>
    </row>
    <row r="740" spans="2:51" s="13" customFormat="1" ht="12">
      <c r="B740" s="154"/>
      <c r="D740" s="147" t="s">
        <v>158</v>
      </c>
      <c r="E740" s="155" t="s">
        <v>1</v>
      </c>
      <c r="F740" s="156" t="s">
        <v>162</v>
      </c>
      <c r="H740" s="157">
        <v>40.9</v>
      </c>
      <c r="I740" s="158"/>
      <c r="L740" s="154"/>
      <c r="M740" s="159"/>
      <c r="T740" s="160"/>
      <c r="AT740" s="155" t="s">
        <v>158</v>
      </c>
      <c r="AU740" s="155" t="s">
        <v>85</v>
      </c>
      <c r="AV740" s="13" t="s">
        <v>156</v>
      </c>
      <c r="AW740" s="13" t="s">
        <v>32</v>
      </c>
      <c r="AX740" s="13" t="s">
        <v>83</v>
      </c>
      <c r="AY740" s="155" t="s">
        <v>150</v>
      </c>
    </row>
    <row r="741" spans="2:65" s="1" customFormat="1" ht="16.5" customHeight="1">
      <c r="B741" s="31"/>
      <c r="C741" s="132" t="s">
        <v>1268</v>
      </c>
      <c r="D741" s="132" t="s">
        <v>537</v>
      </c>
      <c r="E741" s="133" t="s">
        <v>1269</v>
      </c>
      <c r="F741" s="134" t="s">
        <v>1270</v>
      </c>
      <c r="G741" s="135" t="s">
        <v>155</v>
      </c>
      <c r="H741" s="136">
        <v>40.9</v>
      </c>
      <c r="I741" s="137"/>
      <c r="J741" s="138">
        <f>ROUND(I741*H741,2)</f>
        <v>0</v>
      </c>
      <c r="K741" s="139"/>
      <c r="L741" s="31"/>
      <c r="M741" s="140" t="s">
        <v>1</v>
      </c>
      <c r="N741" s="141" t="s">
        <v>41</v>
      </c>
      <c r="P741" s="142">
        <f>O741*H741</f>
        <v>0</v>
      </c>
      <c r="Q741" s="142">
        <v>0</v>
      </c>
      <c r="R741" s="142">
        <f>Q741*H741</f>
        <v>0</v>
      </c>
      <c r="S741" s="142">
        <v>0</v>
      </c>
      <c r="T741" s="143">
        <f>S741*H741</f>
        <v>0</v>
      </c>
      <c r="AR741" s="144" t="s">
        <v>243</v>
      </c>
      <c r="AT741" s="144" t="s">
        <v>152</v>
      </c>
      <c r="AU741" s="144" t="s">
        <v>85</v>
      </c>
      <c r="AY741" s="16" t="s">
        <v>150</v>
      </c>
      <c r="BE741" s="145">
        <f>IF(N741="základní",J741,0)</f>
        <v>0</v>
      </c>
      <c r="BF741" s="145">
        <f>IF(N741="snížená",J741,0)</f>
        <v>0</v>
      </c>
      <c r="BG741" s="145">
        <f>IF(N741="zákl. přenesená",J741,0)</f>
        <v>0</v>
      </c>
      <c r="BH741" s="145">
        <f>IF(N741="sníž. přenesená",J741,0)</f>
        <v>0</v>
      </c>
      <c r="BI741" s="145">
        <f>IF(N741="nulová",J741,0)</f>
        <v>0</v>
      </c>
      <c r="BJ741" s="16" t="s">
        <v>83</v>
      </c>
      <c r="BK741" s="145">
        <f>ROUND(I741*H741,2)</f>
        <v>0</v>
      </c>
      <c r="BL741" s="16" t="s">
        <v>243</v>
      </c>
      <c r="BM741" s="144" t="s">
        <v>1271</v>
      </c>
    </row>
    <row r="742" spans="2:51" s="12" customFormat="1" ht="12">
      <c r="B742" s="146"/>
      <c r="D742" s="147" t="s">
        <v>158</v>
      </c>
      <c r="E742" s="148" t="s">
        <v>1</v>
      </c>
      <c r="F742" s="149" t="s">
        <v>872</v>
      </c>
      <c r="H742" s="150">
        <v>6</v>
      </c>
      <c r="I742" s="151"/>
      <c r="L742" s="146"/>
      <c r="M742" s="152"/>
      <c r="T742" s="153"/>
      <c r="AT742" s="148" t="s">
        <v>158</v>
      </c>
      <c r="AU742" s="148" t="s">
        <v>85</v>
      </c>
      <c r="AV742" s="12" t="s">
        <v>85</v>
      </c>
      <c r="AW742" s="12" t="s">
        <v>32</v>
      </c>
      <c r="AX742" s="12" t="s">
        <v>76</v>
      </c>
      <c r="AY742" s="148" t="s">
        <v>150</v>
      </c>
    </row>
    <row r="743" spans="2:51" s="12" customFormat="1" ht="12">
      <c r="B743" s="146"/>
      <c r="D743" s="147" t="s">
        <v>158</v>
      </c>
      <c r="E743" s="148" t="s">
        <v>1</v>
      </c>
      <c r="F743" s="149" t="s">
        <v>885</v>
      </c>
      <c r="H743" s="150">
        <v>20</v>
      </c>
      <c r="I743" s="151"/>
      <c r="L743" s="146"/>
      <c r="M743" s="152"/>
      <c r="T743" s="153"/>
      <c r="AT743" s="148" t="s">
        <v>158</v>
      </c>
      <c r="AU743" s="148" t="s">
        <v>85</v>
      </c>
      <c r="AV743" s="12" t="s">
        <v>85</v>
      </c>
      <c r="AW743" s="12" t="s">
        <v>32</v>
      </c>
      <c r="AX743" s="12" t="s">
        <v>76</v>
      </c>
      <c r="AY743" s="148" t="s">
        <v>150</v>
      </c>
    </row>
    <row r="744" spans="2:51" s="12" customFormat="1" ht="12">
      <c r="B744" s="146"/>
      <c r="D744" s="147" t="s">
        <v>158</v>
      </c>
      <c r="E744" s="148" t="s">
        <v>1</v>
      </c>
      <c r="F744" s="149" t="s">
        <v>874</v>
      </c>
      <c r="H744" s="150">
        <v>14.9</v>
      </c>
      <c r="I744" s="151"/>
      <c r="L744" s="146"/>
      <c r="M744" s="152"/>
      <c r="T744" s="153"/>
      <c r="AT744" s="148" t="s">
        <v>158</v>
      </c>
      <c r="AU744" s="148" t="s">
        <v>85</v>
      </c>
      <c r="AV744" s="12" t="s">
        <v>85</v>
      </c>
      <c r="AW744" s="12" t="s">
        <v>32</v>
      </c>
      <c r="AX744" s="12" t="s">
        <v>76</v>
      </c>
      <c r="AY744" s="148" t="s">
        <v>150</v>
      </c>
    </row>
    <row r="745" spans="2:51" s="13" customFormat="1" ht="12">
      <c r="B745" s="154"/>
      <c r="D745" s="147" t="s">
        <v>158</v>
      </c>
      <c r="E745" s="155" t="s">
        <v>1</v>
      </c>
      <c r="F745" s="156" t="s">
        <v>162</v>
      </c>
      <c r="H745" s="157">
        <v>40.9</v>
      </c>
      <c r="I745" s="158"/>
      <c r="L745" s="154"/>
      <c r="M745" s="159"/>
      <c r="T745" s="160"/>
      <c r="AT745" s="155" t="s">
        <v>158</v>
      </c>
      <c r="AU745" s="155" t="s">
        <v>85</v>
      </c>
      <c r="AV745" s="13" t="s">
        <v>156</v>
      </c>
      <c r="AW745" s="13" t="s">
        <v>32</v>
      </c>
      <c r="AX745" s="13" t="s">
        <v>83</v>
      </c>
      <c r="AY745" s="155" t="s">
        <v>150</v>
      </c>
    </row>
    <row r="746" spans="2:65" s="1" customFormat="1" ht="24.2" customHeight="1">
      <c r="B746" s="31"/>
      <c r="C746" s="132" t="s">
        <v>1272</v>
      </c>
      <c r="D746" s="132" t="s">
        <v>152</v>
      </c>
      <c r="E746" s="133" t="s">
        <v>1273</v>
      </c>
      <c r="F746" s="134" t="s">
        <v>1274</v>
      </c>
      <c r="G746" s="135" t="s">
        <v>803</v>
      </c>
      <c r="H746" s="178"/>
      <c r="I746" s="137"/>
      <c r="J746" s="138">
        <f>ROUND(I746*H746,2)</f>
        <v>0</v>
      </c>
      <c r="K746" s="139"/>
      <c r="L746" s="31"/>
      <c r="M746" s="140" t="s">
        <v>1</v>
      </c>
      <c r="N746" s="141" t="s">
        <v>41</v>
      </c>
      <c r="P746" s="142">
        <f>O746*H746</f>
        <v>0</v>
      </c>
      <c r="Q746" s="142">
        <v>0</v>
      </c>
      <c r="R746" s="142">
        <f>Q746*H746</f>
        <v>0</v>
      </c>
      <c r="S746" s="142">
        <v>0</v>
      </c>
      <c r="T746" s="143">
        <f>S746*H746</f>
        <v>0</v>
      </c>
      <c r="AR746" s="144" t="s">
        <v>243</v>
      </c>
      <c r="AT746" s="144" t="s">
        <v>152</v>
      </c>
      <c r="AU746" s="144" t="s">
        <v>85</v>
      </c>
      <c r="AY746" s="16" t="s">
        <v>150</v>
      </c>
      <c r="BE746" s="145">
        <f>IF(N746="základní",J746,0)</f>
        <v>0</v>
      </c>
      <c r="BF746" s="145">
        <f>IF(N746="snížená",J746,0)</f>
        <v>0</v>
      </c>
      <c r="BG746" s="145">
        <f>IF(N746="zákl. přenesená",J746,0)</f>
        <v>0</v>
      </c>
      <c r="BH746" s="145">
        <f>IF(N746="sníž. přenesená",J746,0)</f>
        <v>0</v>
      </c>
      <c r="BI746" s="145">
        <f>IF(N746="nulová",J746,0)</f>
        <v>0</v>
      </c>
      <c r="BJ746" s="16" t="s">
        <v>83</v>
      </c>
      <c r="BK746" s="145">
        <f>ROUND(I746*H746,2)</f>
        <v>0</v>
      </c>
      <c r="BL746" s="16" t="s">
        <v>243</v>
      </c>
      <c r="BM746" s="144" t="s">
        <v>1275</v>
      </c>
    </row>
    <row r="747" spans="2:63" s="11" customFormat="1" ht="22.7" customHeight="1">
      <c r="B747" s="120"/>
      <c r="D747" s="121" t="s">
        <v>75</v>
      </c>
      <c r="E747" s="130" t="s">
        <v>1276</v>
      </c>
      <c r="F747" s="130" t="s">
        <v>1277</v>
      </c>
      <c r="I747" s="123"/>
      <c r="J747" s="131">
        <f>BK747</f>
        <v>0</v>
      </c>
      <c r="L747" s="120"/>
      <c r="M747" s="125"/>
      <c r="P747" s="126">
        <f>SUM(P748:P756)</f>
        <v>0</v>
      </c>
      <c r="R747" s="126">
        <f>SUM(R748:R756)</f>
        <v>0.14095294</v>
      </c>
      <c r="T747" s="127">
        <f>SUM(T748:T756)</f>
        <v>0</v>
      </c>
      <c r="AR747" s="121" t="s">
        <v>85</v>
      </c>
      <c r="AT747" s="128" t="s">
        <v>75</v>
      </c>
      <c r="AU747" s="128" t="s">
        <v>83</v>
      </c>
      <c r="AY747" s="121" t="s">
        <v>150</v>
      </c>
      <c r="BK747" s="129">
        <f>SUM(BK748:BK756)</f>
        <v>0</v>
      </c>
    </row>
    <row r="748" spans="2:65" s="1" customFormat="1" ht="24.2" customHeight="1">
      <c r="B748" s="31"/>
      <c r="C748" s="132" t="s">
        <v>1278</v>
      </c>
      <c r="D748" s="132" t="s">
        <v>152</v>
      </c>
      <c r="E748" s="133" t="s">
        <v>1279</v>
      </c>
      <c r="F748" s="134" t="s">
        <v>1280</v>
      </c>
      <c r="G748" s="135" t="s">
        <v>155</v>
      </c>
      <c r="H748" s="136">
        <v>22.859</v>
      </c>
      <c r="I748" s="137"/>
      <c r="J748" s="138">
        <f>ROUND(I748*H748,2)</f>
        <v>0</v>
      </c>
      <c r="K748" s="139"/>
      <c r="L748" s="31"/>
      <c r="M748" s="140" t="s">
        <v>1</v>
      </c>
      <c r="N748" s="141" t="s">
        <v>41</v>
      </c>
      <c r="P748" s="142">
        <f>O748*H748</f>
        <v>0</v>
      </c>
      <c r="Q748" s="142">
        <v>0.00266</v>
      </c>
      <c r="R748" s="142">
        <f>Q748*H748</f>
        <v>0.06080494000000001</v>
      </c>
      <c r="S748" s="142">
        <v>0</v>
      </c>
      <c r="T748" s="143">
        <f>S748*H748</f>
        <v>0</v>
      </c>
      <c r="AR748" s="144" t="s">
        <v>243</v>
      </c>
      <c r="AT748" s="144" t="s">
        <v>152</v>
      </c>
      <c r="AU748" s="144" t="s">
        <v>85</v>
      </c>
      <c r="AY748" s="16" t="s">
        <v>150</v>
      </c>
      <c r="BE748" s="145">
        <f>IF(N748="základní",J748,0)</f>
        <v>0</v>
      </c>
      <c r="BF748" s="145">
        <f>IF(N748="snížená",J748,0)</f>
        <v>0</v>
      </c>
      <c r="BG748" s="145">
        <f>IF(N748="zákl. přenesená",J748,0)</f>
        <v>0</v>
      </c>
      <c r="BH748" s="145">
        <f>IF(N748="sníž. přenesená",J748,0)</f>
        <v>0</v>
      </c>
      <c r="BI748" s="145">
        <f>IF(N748="nulová",J748,0)</f>
        <v>0</v>
      </c>
      <c r="BJ748" s="16" t="s">
        <v>83</v>
      </c>
      <c r="BK748" s="145">
        <f>ROUND(I748*H748,2)</f>
        <v>0</v>
      </c>
      <c r="BL748" s="16" t="s">
        <v>243</v>
      </c>
      <c r="BM748" s="144" t="s">
        <v>1281</v>
      </c>
    </row>
    <row r="749" spans="2:51" s="12" customFormat="1" ht="12">
      <c r="B749" s="146"/>
      <c r="D749" s="147" t="s">
        <v>158</v>
      </c>
      <c r="E749" s="148" t="s">
        <v>1</v>
      </c>
      <c r="F749" s="149" t="s">
        <v>1282</v>
      </c>
      <c r="H749" s="150">
        <v>22.859</v>
      </c>
      <c r="I749" s="151"/>
      <c r="L749" s="146"/>
      <c r="M749" s="152"/>
      <c r="T749" s="153"/>
      <c r="AT749" s="148" t="s">
        <v>158</v>
      </c>
      <c r="AU749" s="148" t="s">
        <v>85</v>
      </c>
      <c r="AV749" s="12" t="s">
        <v>85</v>
      </c>
      <c r="AW749" s="12" t="s">
        <v>32</v>
      </c>
      <c r="AX749" s="12" t="s">
        <v>83</v>
      </c>
      <c r="AY749" s="148" t="s">
        <v>150</v>
      </c>
    </row>
    <row r="750" spans="2:65" s="1" customFormat="1" ht="24.2" customHeight="1">
      <c r="B750" s="31"/>
      <c r="C750" s="132" t="s">
        <v>1283</v>
      </c>
      <c r="D750" s="132" t="s">
        <v>152</v>
      </c>
      <c r="E750" s="133" t="s">
        <v>1284</v>
      </c>
      <c r="F750" s="134" t="s">
        <v>1285</v>
      </c>
      <c r="G750" s="135" t="s">
        <v>155</v>
      </c>
      <c r="H750" s="136">
        <v>15.075</v>
      </c>
      <c r="I750" s="137"/>
      <c r="J750" s="138">
        <f>ROUND(I750*H750,2)</f>
        <v>0</v>
      </c>
      <c r="K750" s="139"/>
      <c r="L750" s="31"/>
      <c r="M750" s="140" t="s">
        <v>1</v>
      </c>
      <c r="N750" s="141" t="s">
        <v>41</v>
      </c>
      <c r="P750" s="142">
        <f>O750*H750</f>
        <v>0</v>
      </c>
      <c r="Q750" s="142">
        <v>0.00264</v>
      </c>
      <c r="R750" s="142">
        <f>Q750*H750</f>
        <v>0.039798</v>
      </c>
      <c r="S750" s="142">
        <v>0</v>
      </c>
      <c r="T750" s="143">
        <f>S750*H750</f>
        <v>0</v>
      </c>
      <c r="AR750" s="144" t="s">
        <v>243</v>
      </c>
      <c r="AT750" s="144" t="s">
        <v>152</v>
      </c>
      <c r="AU750" s="144" t="s">
        <v>85</v>
      </c>
      <c r="AY750" s="16" t="s">
        <v>150</v>
      </c>
      <c r="BE750" s="145">
        <f>IF(N750="základní",J750,0)</f>
        <v>0</v>
      </c>
      <c r="BF750" s="145">
        <f>IF(N750="snížená",J750,0)</f>
        <v>0</v>
      </c>
      <c r="BG750" s="145">
        <f>IF(N750="zákl. přenesená",J750,0)</f>
        <v>0</v>
      </c>
      <c r="BH750" s="145">
        <f>IF(N750="sníž. přenesená",J750,0)</f>
        <v>0</v>
      </c>
      <c r="BI750" s="145">
        <f>IF(N750="nulová",J750,0)</f>
        <v>0</v>
      </c>
      <c r="BJ750" s="16" t="s">
        <v>83</v>
      </c>
      <c r="BK750" s="145">
        <f>ROUND(I750*H750,2)</f>
        <v>0</v>
      </c>
      <c r="BL750" s="16" t="s">
        <v>243</v>
      </c>
      <c r="BM750" s="144" t="s">
        <v>1286</v>
      </c>
    </row>
    <row r="751" spans="2:51" s="12" customFormat="1" ht="12">
      <c r="B751" s="146"/>
      <c r="D751" s="147" t="s">
        <v>158</v>
      </c>
      <c r="E751" s="148" t="s">
        <v>1</v>
      </c>
      <c r="F751" s="149" t="s">
        <v>1287</v>
      </c>
      <c r="H751" s="150">
        <v>15.075</v>
      </c>
      <c r="I751" s="151"/>
      <c r="L751" s="146"/>
      <c r="M751" s="152"/>
      <c r="T751" s="153"/>
      <c r="AT751" s="148" t="s">
        <v>158</v>
      </c>
      <c r="AU751" s="148" t="s">
        <v>85</v>
      </c>
      <c r="AV751" s="12" t="s">
        <v>85</v>
      </c>
      <c r="AW751" s="12" t="s">
        <v>32</v>
      </c>
      <c r="AX751" s="12" t="s">
        <v>83</v>
      </c>
      <c r="AY751" s="148" t="s">
        <v>150</v>
      </c>
    </row>
    <row r="752" spans="2:65" s="1" customFormat="1" ht="16.5" customHeight="1">
      <c r="B752" s="31"/>
      <c r="C752" s="132" t="s">
        <v>1288</v>
      </c>
      <c r="D752" s="132" t="s">
        <v>152</v>
      </c>
      <c r="E752" s="133" t="s">
        <v>1289</v>
      </c>
      <c r="F752" s="134" t="s">
        <v>1290</v>
      </c>
      <c r="G752" s="135" t="s">
        <v>239</v>
      </c>
      <c r="H752" s="136">
        <v>33.6</v>
      </c>
      <c r="I752" s="137"/>
      <c r="J752" s="138">
        <f>ROUND(I752*H752,2)</f>
        <v>0</v>
      </c>
      <c r="K752" s="139"/>
      <c r="L752" s="31"/>
      <c r="M752" s="140" t="s">
        <v>1</v>
      </c>
      <c r="N752" s="141" t="s">
        <v>41</v>
      </c>
      <c r="P752" s="142">
        <f>O752*H752</f>
        <v>0</v>
      </c>
      <c r="Q752" s="142">
        <v>0.00115</v>
      </c>
      <c r="R752" s="142">
        <f>Q752*H752</f>
        <v>0.03864</v>
      </c>
      <c r="S752" s="142">
        <v>0</v>
      </c>
      <c r="T752" s="143">
        <f>S752*H752</f>
        <v>0</v>
      </c>
      <c r="AR752" s="144" t="s">
        <v>243</v>
      </c>
      <c r="AT752" s="144" t="s">
        <v>152</v>
      </c>
      <c r="AU752" s="144" t="s">
        <v>85</v>
      </c>
      <c r="AY752" s="16" t="s">
        <v>150</v>
      </c>
      <c r="BE752" s="145">
        <f>IF(N752="základní",J752,0)</f>
        <v>0</v>
      </c>
      <c r="BF752" s="145">
        <f>IF(N752="snížená",J752,0)</f>
        <v>0</v>
      </c>
      <c r="BG752" s="145">
        <f>IF(N752="zákl. přenesená",J752,0)</f>
        <v>0</v>
      </c>
      <c r="BH752" s="145">
        <f>IF(N752="sníž. přenesená",J752,0)</f>
        <v>0</v>
      </c>
      <c r="BI752" s="145">
        <f>IF(N752="nulová",J752,0)</f>
        <v>0</v>
      </c>
      <c r="BJ752" s="16" t="s">
        <v>83</v>
      </c>
      <c r="BK752" s="145">
        <f>ROUND(I752*H752,2)</f>
        <v>0</v>
      </c>
      <c r="BL752" s="16" t="s">
        <v>243</v>
      </c>
      <c r="BM752" s="144" t="s">
        <v>1291</v>
      </c>
    </row>
    <row r="753" spans="2:51" s="12" customFormat="1" ht="12">
      <c r="B753" s="146"/>
      <c r="D753" s="147" t="s">
        <v>158</v>
      </c>
      <c r="E753" s="148" t="s">
        <v>1</v>
      </c>
      <c r="F753" s="149" t="s">
        <v>1292</v>
      </c>
      <c r="H753" s="150">
        <v>33.6</v>
      </c>
      <c r="I753" s="151"/>
      <c r="L753" s="146"/>
      <c r="M753" s="152"/>
      <c r="T753" s="153"/>
      <c r="AT753" s="148" t="s">
        <v>158</v>
      </c>
      <c r="AU753" s="148" t="s">
        <v>85</v>
      </c>
      <c r="AV753" s="12" t="s">
        <v>85</v>
      </c>
      <c r="AW753" s="12" t="s">
        <v>32</v>
      </c>
      <c r="AX753" s="12" t="s">
        <v>83</v>
      </c>
      <c r="AY753" s="148" t="s">
        <v>150</v>
      </c>
    </row>
    <row r="754" spans="2:65" s="1" customFormat="1" ht="24.2" customHeight="1">
      <c r="B754" s="31"/>
      <c r="C754" s="132" t="s">
        <v>1293</v>
      </c>
      <c r="D754" s="132" t="s">
        <v>152</v>
      </c>
      <c r="E754" s="133" t="s">
        <v>1294</v>
      </c>
      <c r="F754" s="134" t="s">
        <v>1295</v>
      </c>
      <c r="G754" s="135" t="s">
        <v>239</v>
      </c>
      <c r="H754" s="136">
        <v>1</v>
      </c>
      <c r="I754" s="137"/>
      <c r="J754" s="138">
        <f>ROUND(I754*H754,2)</f>
        <v>0</v>
      </c>
      <c r="K754" s="139"/>
      <c r="L754" s="31"/>
      <c r="M754" s="140" t="s">
        <v>1</v>
      </c>
      <c r="N754" s="141" t="s">
        <v>41</v>
      </c>
      <c r="P754" s="142">
        <f>O754*H754</f>
        <v>0</v>
      </c>
      <c r="Q754" s="142">
        <v>0.00171</v>
      </c>
      <c r="R754" s="142">
        <f>Q754*H754</f>
        <v>0.00171</v>
      </c>
      <c r="S754" s="142">
        <v>0</v>
      </c>
      <c r="T754" s="143">
        <f>S754*H754</f>
        <v>0</v>
      </c>
      <c r="AR754" s="144" t="s">
        <v>243</v>
      </c>
      <c r="AT754" s="144" t="s">
        <v>152</v>
      </c>
      <c r="AU754" s="144" t="s">
        <v>85</v>
      </c>
      <c r="AY754" s="16" t="s">
        <v>150</v>
      </c>
      <c r="BE754" s="145">
        <f>IF(N754="základní",J754,0)</f>
        <v>0</v>
      </c>
      <c r="BF754" s="145">
        <f>IF(N754="snížená",J754,0)</f>
        <v>0</v>
      </c>
      <c r="BG754" s="145">
        <f>IF(N754="zákl. přenesená",J754,0)</f>
        <v>0</v>
      </c>
      <c r="BH754" s="145">
        <f>IF(N754="sníž. přenesená",J754,0)</f>
        <v>0</v>
      </c>
      <c r="BI754" s="145">
        <f>IF(N754="nulová",J754,0)</f>
        <v>0</v>
      </c>
      <c r="BJ754" s="16" t="s">
        <v>83</v>
      </c>
      <c r="BK754" s="145">
        <f>ROUND(I754*H754,2)</f>
        <v>0</v>
      </c>
      <c r="BL754" s="16" t="s">
        <v>243</v>
      </c>
      <c r="BM754" s="144" t="s">
        <v>1296</v>
      </c>
    </row>
    <row r="755" spans="2:51" s="12" customFormat="1" ht="12">
      <c r="B755" s="146"/>
      <c r="D755" s="147" t="s">
        <v>158</v>
      </c>
      <c r="E755" s="148" t="s">
        <v>1</v>
      </c>
      <c r="F755" s="149" t="s">
        <v>1297</v>
      </c>
      <c r="H755" s="150">
        <v>1</v>
      </c>
      <c r="I755" s="151"/>
      <c r="L755" s="146"/>
      <c r="M755" s="152"/>
      <c r="T755" s="153"/>
      <c r="AT755" s="148" t="s">
        <v>158</v>
      </c>
      <c r="AU755" s="148" t="s">
        <v>85</v>
      </c>
      <c r="AV755" s="12" t="s">
        <v>85</v>
      </c>
      <c r="AW755" s="12" t="s">
        <v>32</v>
      </c>
      <c r="AX755" s="12" t="s">
        <v>83</v>
      </c>
      <c r="AY755" s="148" t="s">
        <v>150</v>
      </c>
    </row>
    <row r="756" spans="2:65" s="1" customFormat="1" ht="24.2" customHeight="1">
      <c r="B756" s="31"/>
      <c r="C756" s="132" t="s">
        <v>1298</v>
      </c>
      <c r="D756" s="132" t="s">
        <v>152</v>
      </c>
      <c r="E756" s="133" t="s">
        <v>1299</v>
      </c>
      <c r="F756" s="134" t="s">
        <v>1300</v>
      </c>
      <c r="G756" s="135" t="s">
        <v>803</v>
      </c>
      <c r="H756" s="178"/>
      <c r="I756" s="137"/>
      <c r="J756" s="138">
        <f>ROUND(I756*H756,2)</f>
        <v>0</v>
      </c>
      <c r="K756" s="139"/>
      <c r="L756" s="31"/>
      <c r="M756" s="140" t="s">
        <v>1</v>
      </c>
      <c r="N756" s="141" t="s">
        <v>41</v>
      </c>
      <c r="P756" s="142">
        <f>O756*H756</f>
        <v>0</v>
      </c>
      <c r="Q756" s="142">
        <v>0</v>
      </c>
      <c r="R756" s="142">
        <f>Q756*H756</f>
        <v>0</v>
      </c>
      <c r="S756" s="142">
        <v>0</v>
      </c>
      <c r="T756" s="143">
        <f>S756*H756</f>
        <v>0</v>
      </c>
      <c r="AR756" s="144" t="s">
        <v>243</v>
      </c>
      <c r="AT756" s="144" t="s">
        <v>152</v>
      </c>
      <c r="AU756" s="144" t="s">
        <v>85</v>
      </c>
      <c r="AY756" s="16" t="s">
        <v>150</v>
      </c>
      <c r="BE756" s="145">
        <f>IF(N756="základní",J756,0)</f>
        <v>0</v>
      </c>
      <c r="BF756" s="145">
        <f>IF(N756="snížená",J756,0)</f>
        <v>0</v>
      </c>
      <c r="BG756" s="145">
        <f>IF(N756="zákl. přenesená",J756,0)</f>
        <v>0</v>
      </c>
      <c r="BH756" s="145">
        <f>IF(N756="sníž. přenesená",J756,0)</f>
        <v>0</v>
      </c>
      <c r="BI756" s="145">
        <f>IF(N756="nulová",J756,0)</f>
        <v>0</v>
      </c>
      <c r="BJ756" s="16" t="s">
        <v>83</v>
      </c>
      <c r="BK756" s="145">
        <f>ROUND(I756*H756,2)</f>
        <v>0</v>
      </c>
      <c r="BL756" s="16" t="s">
        <v>243</v>
      </c>
      <c r="BM756" s="144" t="s">
        <v>1301</v>
      </c>
    </row>
    <row r="757" spans="2:63" s="11" customFormat="1" ht="22.7" customHeight="1">
      <c r="B757" s="120"/>
      <c r="D757" s="121" t="s">
        <v>75</v>
      </c>
      <c r="E757" s="130" t="s">
        <v>1302</v>
      </c>
      <c r="F757" s="130" t="s">
        <v>1303</v>
      </c>
      <c r="I757" s="123"/>
      <c r="J757" s="131">
        <f>BK757</f>
        <v>0</v>
      </c>
      <c r="L757" s="120"/>
      <c r="M757" s="125"/>
      <c r="P757" s="126">
        <f>SUM(P758:P768)</f>
        <v>0</v>
      </c>
      <c r="R757" s="126">
        <f>SUM(R758:R768)</f>
        <v>4.9833655199999995</v>
      </c>
      <c r="T757" s="127">
        <f>SUM(T758:T768)</f>
        <v>0</v>
      </c>
      <c r="AR757" s="121" t="s">
        <v>85</v>
      </c>
      <c r="AT757" s="128" t="s">
        <v>75</v>
      </c>
      <c r="AU757" s="128" t="s">
        <v>83</v>
      </c>
      <c r="AY757" s="121" t="s">
        <v>150</v>
      </c>
      <c r="BK757" s="129">
        <f>SUM(BK758:BK768)</f>
        <v>0</v>
      </c>
    </row>
    <row r="758" spans="2:65" s="1" customFormat="1" ht="24.2" customHeight="1">
      <c r="B758" s="31"/>
      <c r="C758" s="132" t="s">
        <v>1304</v>
      </c>
      <c r="D758" s="132" t="s">
        <v>152</v>
      </c>
      <c r="E758" s="133" t="s">
        <v>1305</v>
      </c>
      <c r="F758" s="134" t="s">
        <v>1306</v>
      </c>
      <c r="G758" s="135" t="s">
        <v>155</v>
      </c>
      <c r="H758" s="136">
        <v>27.72</v>
      </c>
      <c r="I758" s="137"/>
      <c r="J758" s="138">
        <f>ROUND(I758*H758,2)</f>
        <v>0</v>
      </c>
      <c r="K758" s="139"/>
      <c r="L758" s="31"/>
      <c r="M758" s="140" t="s">
        <v>1</v>
      </c>
      <c r="N758" s="141" t="s">
        <v>41</v>
      </c>
      <c r="P758" s="142">
        <f>O758*H758</f>
        <v>0</v>
      </c>
      <c r="Q758" s="142">
        <v>0.00016</v>
      </c>
      <c r="R758" s="142">
        <f>Q758*H758</f>
        <v>0.0044352</v>
      </c>
      <c r="S758" s="142">
        <v>0</v>
      </c>
      <c r="T758" s="143">
        <f>S758*H758</f>
        <v>0</v>
      </c>
      <c r="AR758" s="144" t="s">
        <v>243</v>
      </c>
      <c r="AT758" s="144" t="s">
        <v>152</v>
      </c>
      <c r="AU758" s="144" t="s">
        <v>85</v>
      </c>
      <c r="AY758" s="16" t="s">
        <v>150</v>
      </c>
      <c r="BE758" s="145">
        <f>IF(N758="základní",J758,0)</f>
        <v>0</v>
      </c>
      <c r="BF758" s="145">
        <f>IF(N758="snížená",J758,0)</f>
        <v>0</v>
      </c>
      <c r="BG758" s="145">
        <f>IF(N758="zákl. přenesená",J758,0)</f>
        <v>0</v>
      </c>
      <c r="BH758" s="145">
        <f>IF(N758="sníž. přenesená",J758,0)</f>
        <v>0</v>
      </c>
      <c r="BI758" s="145">
        <f>IF(N758="nulová",J758,0)</f>
        <v>0</v>
      </c>
      <c r="BJ758" s="16" t="s">
        <v>83</v>
      </c>
      <c r="BK758" s="145">
        <f>ROUND(I758*H758,2)</f>
        <v>0</v>
      </c>
      <c r="BL758" s="16" t="s">
        <v>243</v>
      </c>
      <c r="BM758" s="144" t="s">
        <v>1307</v>
      </c>
    </row>
    <row r="759" spans="2:51" s="12" customFormat="1" ht="12">
      <c r="B759" s="146"/>
      <c r="D759" s="147" t="s">
        <v>158</v>
      </c>
      <c r="E759" s="148" t="s">
        <v>1</v>
      </c>
      <c r="F759" s="149" t="s">
        <v>1308</v>
      </c>
      <c r="H759" s="150">
        <v>27.72</v>
      </c>
      <c r="I759" s="151"/>
      <c r="L759" s="146"/>
      <c r="M759" s="152"/>
      <c r="T759" s="153"/>
      <c r="AT759" s="148" t="s">
        <v>158</v>
      </c>
      <c r="AU759" s="148" t="s">
        <v>85</v>
      </c>
      <c r="AV759" s="12" t="s">
        <v>85</v>
      </c>
      <c r="AW759" s="12" t="s">
        <v>32</v>
      </c>
      <c r="AX759" s="12" t="s">
        <v>83</v>
      </c>
      <c r="AY759" s="148" t="s">
        <v>150</v>
      </c>
    </row>
    <row r="760" spans="2:65" s="1" customFormat="1" ht="24.2" customHeight="1">
      <c r="B760" s="31"/>
      <c r="C760" s="167" t="s">
        <v>1309</v>
      </c>
      <c r="D760" s="167" t="s">
        <v>250</v>
      </c>
      <c r="E760" s="168" t="s">
        <v>1310</v>
      </c>
      <c r="F760" s="169" t="s">
        <v>1311</v>
      </c>
      <c r="G760" s="170" t="s">
        <v>426</v>
      </c>
      <c r="H760" s="171">
        <v>352.8</v>
      </c>
      <c r="I760" s="172"/>
      <c r="J760" s="173">
        <f>ROUND(I760*H760,2)</f>
        <v>0</v>
      </c>
      <c r="K760" s="174"/>
      <c r="L760" s="175"/>
      <c r="M760" s="176" t="s">
        <v>1</v>
      </c>
      <c r="N760" s="177" t="s">
        <v>41</v>
      </c>
      <c r="P760" s="142">
        <f>O760*H760</f>
        <v>0</v>
      </c>
      <c r="Q760" s="142">
        <v>0.00023</v>
      </c>
      <c r="R760" s="142">
        <f>Q760*H760</f>
        <v>0.08114400000000001</v>
      </c>
      <c r="S760" s="142">
        <v>0</v>
      </c>
      <c r="T760" s="143">
        <f>S760*H760</f>
        <v>0</v>
      </c>
      <c r="AR760" s="144" t="s">
        <v>341</v>
      </c>
      <c r="AT760" s="144" t="s">
        <v>250</v>
      </c>
      <c r="AU760" s="144" t="s">
        <v>85</v>
      </c>
      <c r="AY760" s="16" t="s">
        <v>150</v>
      </c>
      <c r="BE760" s="145">
        <f>IF(N760="základní",J760,0)</f>
        <v>0</v>
      </c>
      <c r="BF760" s="145">
        <f>IF(N760="snížená",J760,0)</f>
        <v>0</v>
      </c>
      <c r="BG760" s="145">
        <f>IF(N760="zákl. přenesená",J760,0)</f>
        <v>0</v>
      </c>
      <c r="BH760" s="145">
        <f>IF(N760="sníž. přenesená",J760,0)</f>
        <v>0</v>
      </c>
      <c r="BI760" s="145">
        <f>IF(N760="nulová",J760,0)</f>
        <v>0</v>
      </c>
      <c r="BJ760" s="16" t="s">
        <v>83</v>
      </c>
      <c r="BK760" s="145">
        <f>ROUND(I760*H760,2)</f>
        <v>0</v>
      </c>
      <c r="BL760" s="16" t="s">
        <v>243</v>
      </c>
      <c r="BM760" s="144" t="s">
        <v>1312</v>
      </c>
    </row>
    <row r="761" spans="2:65" s="1" customFormat="1" ht="24.2" customHeight="1">
      <c r="B761" s="31"/>
      <c r="C761" s="132" t="s">
        <v>1313</v>
      </c>
      <c r="D761" s="132" t="s">
        <v>152</v>
      </c>
      <c r="E761" s="133" t="s">
        <v>1314</v>
      </c>
      <c r="F761" s="134" t="s">
        <v>1315</v>
      </c>
      <c r="G761" s="135" t="s">
        <v>155</v>
      </c>
      <c r="H761" s="136">
        <v>252</v>
      </c>
      <c r="I761" s="137"/>
      <c r="J761" s="138">
        <f>ROUND(I761*H761,2)</f>
        <v>0</v>
      </c>
      <c r="K761" s="139"/>
      <c r="L761" s="31"/>
      <c r="M761" s="140" t="s">
        <v>1</v>
      </c>
      <c r="N761" s="141" t="s">
        <v>41</v>
      </c>
      <c r="P761" s="142">
        <f>O761*H761</f>
        <v>0</v>
      </c>
      <c r="Q761" s="142">
        <v>0.01927</v>
      </c>
      <c r="R761" s="142">
        <f>Q761*H761</f>
        <v>4.85604</v>
      </c>
      <c r="S761" s="142">
        <v>0</v>
      </c>
      <c r="T761" s="143">
        <f>S761*H761</f>
        <v>0</v>
      </c>
      <c r="AR761" s="144" t="s">
        <v>243</v>
      </c>
      <c r="AT761" s="144" t="s">
        <v>152</v>
      </c>
      <c r="AU761" s="144" t="s">
        <v>85</v>
      </c>
      <c r="AY761" s="16" t="s">
        <v>150</v>
      </c>
      <c r="BE761" s="145">
        <f>IF(N761="základní",J761,0)</f>
        <v>0</v>
      </c>
      <c r="BF761" s="145">
        <f>IF(N761="snížená",J761,0)</f>
        <v>0</v>
      </c>
      <c r="BG761" s="145">
        <f>IF(N761="zákl. přenesená",J761,0)</f>
        <v>0</v>
      </c>
      <c r="BH761" s="145">
        <f>IF(N761="sníž. přenesená",J761,0)</f>
        <v>0</v>
      </c>
      <c r="BI761" s="145">
        <f>IF(N761="nulová",J761,0)</f>
        <v>0</v>
      </c>
      <c r="BJ761" s="16" t="s">
        <v>83</v>
      </c>
      <c r="BK761" s="145">
        <f>ROUND(I761*H761,2)</f>
        <v>0</v>
      </c>
      <c r="BL761" s="16" t="s">
        <v>243</v>
      </c>
      <c r="BM761" s="144" t="s">
        <v>1316</v>
      </c>
    </row>
    <row r="762" spans="2:51" s="12" customFormat="1" ht="12">
      <c r="B762" s="146"/>
      <c r="D762" s="147" t="s">
        <v>158</v>
      </c>
      <c r="E762" s="148" t="s">
        <v>1</v>
      </c>
      <c r="F762" s="149" t="s">
        <v>1317</v>
      </c>
      <c r="H762" s="150">
        <v>252</v>
      </c>
      <c r="I762" s="151"/>
      <c r="L762" s="146"/>
      <c r="M762" s="152"/>
      <c r="T762" s="153"/>
      <c r="AT762" s="148" t="s">
        <v>158</v>
      </c>
      <c r="AU762" s="148" t="s">
        <v>85</v>
      </c>
      <c r="AV762" s="12" t="s">
        <v>85</v>
      </c>
      <c r="AW762" s="12" t="s">
        <v>32</v>
      </c>
      <c r="AX762" s="12" t="s">
        <v>83</v>
      </c>
      <c r="AY762" s="148" t="s">
        <v>150</v>
      </c>
    </row>
    <row r="763" spans="2:65" s="1" customFormat="1" ht="33" customHeight="1">
      <c r="B763" s="31"/>
      <c r="C763" s="132" t="s">
        <v>1318</v>
      </c>
      <c r="D763" s="132" t="s">
        <v>152</v>
      </c>
      <c r="E763" s="133" t="s">
        <v>1319</v>
      </c>
      <c r="F763" s="134" t="s">
        <v>1320</v>
      </c>
      <c r="G763" s="135" t="s">
        <v>155</v>
      </c>
      <c r="H763" s="136">
        <v>271.08</v>
      </c>
      <c r="I763" s="137"/>
      <c r="J763" s="138">
        <f>ROUND(I763*H763,2)</f>
        <v>0</v>
      </c>
      <c r="K763" s="139"/>
      <c r="L763" s="31"/>
      <c r="M763" s="140" t="s">
        <v>1</v>
      </c>
      <c r="N763" s="141" t="s">
        <v>41</v>
      </c>
      <c r="P763" s="142">
        <f>O763*H763</f>
        <v>0</v>
      </c>
      <c r="Q763" s="142">
        <v>0</v>
      </c>
      <c r="R763" s="142">
        <f>Q763*H763</f>
        <v>0</v>
      </c>
      <c r="S763" s="142">
        <v>0</v>
      </c>
      <c r="T763" s="143">
        <f>S763*H763</f>
        <v>0</v>
      </c>
      <c r="AR763" s="144" t="s">
        <v>243</v>
      </c>
      <c r="AT763" s="144" t="s">
        <v>152</v>
      </c>
      <c r="AU763" s="144" t="s">
        <v>85</v>
      </c>
      <c r="AY763" s="16" t="s">
        <v>150</v>
      </c>
      <c r="BE763" s="145">
        <f>IF(N763="základní",J763,0)</f>
        <v>0</v>
      </c>
      <c r="BF763" s="145">
        <f>IF(N763="snížená",J763,0)</f>
        <v>0</v>
      </c>
      <c r="BG763" s="145">
        <f>IF(N763="zákl. přenesená",J763,0)</f>
        <v>0</v>
      </c>
      <c r="BH763" s="145">
        <f>IF(N763="sníž. přenesená",J763,0)</f>
        <v>0</v>
      </c>
      <c r="BI763" s="145">
        <f>IF(N763="nulová",J763,0)</f>
        <v>0</v>
      </c>
      <c r="BJ763" s="16" t="s">
        <v>83</v>
      </c>
      <c r="BK763" s="145">
        <f>ROUND(I763*H763,2)</f>
        <v>0</v>
      </c>
      <c r="BL763" s="16" t="s">
        <v>243</v>
      </c>
      <c r="BM763" s="144" t="s">
        <v>1321</v>
      </c>
    </row>
    <row r="764" spans="2:51" s="12" customFormat="1" ht="12">
      <c r="B764" s="146"/>
      <c r="D764" s="147" t="s">
        <v>158</v>
      </c>
      <c r="E764" s="148" t="s">
        <v>1</v>
      </c>
      <c r="F764" s="149" t="s">
        <v>1322</v>
      </c>
      <c r="H764" s="150">
        <v>271.08</v>
      </c>
      <c r="I764" s="151"/>
      <c r="L764" s="146"/>
      <c r="M764" s="152"/>
      <c r="T764" s="153"/>
      <c r="AT764" s="148" t="s">
        <v>158</v>
      </c>
      <c r="AU764" s="148" t="s">
        <v>85</v>
      </c>
      <c r="AV764" s="12" t="s">
        <v>85</v>
      </c>
      <c r="AW764" s="12" t="s">
        <v>32</v>
      </c>
      <c r="AX764" s="12" t="s">
        <v>83</v>
      </c>
      <c r="AY764" s="148" t="s">
        <v>150</v>
      </c>
    </row>
    <row r="765" spans="2:65" s="1" customFormat="1" ht="24.2" customHeight="1">
      <c r="B765" s="31"/>
      <c r="C765" s="167" t="s">
        <v>1323</v>
      </c>
      <c r="D765" s="167" t="s">
        <v>250</v>
      </c>
      <c r="E765" s="168" t="s">
        <v>1324</v>
      </c>
      <c r="F765" s="169" t="s">
        <v>1325</v>
      </c>
      <c r="G765" s="170" t="s">
        <v>155</v>
      </c>
      <c r="H765" s="171">
        <v>298.188</v>
      </c>
      <c r="I765" s="172"/>
      <c r="J765" s="173">
        <f>ROUND(I765*H765,2)</f>
        <v>0</v>
      </c>
      <c r="K765" s="174"/>
      <c r="L765" s="175"/>
      <c r="M765" s="176" t="s">
        <v>1</v>
      </c>
      <c r="N765" s="177" t="s">
        <v>41</v>
      </c>
      <c r="P765" s="142">
        <f>O765*H765</f>
        <v>0</v>
      </c>
      <c r="Q765" s="142">
        <v>0.00014</v>
      </c>
      <c r="R765" s="142">
        <f>Q765*H765</f>
        <v>0.041746319999999996</v>
      </c>
      <c r="S765" s="142">
        <v>0</v>
      </c>
      <c r="T765" s="143">
        <f>S765*H765</f>
        <v>0</v>
      </c>
      <c r="AR765" s="144" t="s">
        <v>341</v>
      </c>
      <c r="AT765" s="144" t="s">
        <v>250</v>
      </c>
      <c r="AU765" s="144" t="s">
        <v>85</v>
      </c>
      <c r="AY765" s="16" t="s">
        <v>150</v>
      </c>
      <c r="BE765" s="145">
        <f>IF(N765="základní",J765,0)</f>
        <v>0</v>
      </c>
      <c r="BF765" s="145">
        <f>IF(N765="snížená",J765,0)</f>
        <v>0</v>
      </c>
      <c r="BG765" s="145">
        <f>IF(N765="zákl. přenesená",J765,0)</f>
        <v>0</v>
      </c>
      <c r="BH765" s="145">
        <f>IF(N765="sníž. přenesená",J765,0)</f>
        <v>0</v>
      </c>
      <c r="BI765" s="145">
        <f>IF(N765="nulová",J765,0)</f>
        <v>0</v>
      </c>
      <c r="BJ765" s="16" t="s">
        <v>83</v>
      </c>
      <c r="BK765" s="145">
        <f>ROUND(I765*H765,2)</f>
        <v>0</v>
      </c>
      <c r="BL765" s="16" t="s">
        <v>243</v>
      </c>
      <c r="BM765" s="144" t="s">
        <v>1326</v>
      </c>
    </row>
    <row r="766" spans="2:51" s="12" customFormat="1" ht="12">
      <c r="B766" s="146"/>
      <c r="D766" s="147" t="s">
        <v>158</v>
      </c>
      <c r="F766" s="149" t="s">
        <v>1327</v>
      </c>
      <c r="H766" s="150">
        <v>298.188</v>
      </c>
      <c r="I766" s="151"/>
      <c r="L766" s="146"/>
      <c r="M766" s="152"/>
      <c r="T766" s="153"/>
      <c r="AT766" s="148" t="s">
        <v>158</v>
      </c>
      <c r="AU766" s="148" t="s">
        <v>85</v>
      </c>
      <c r="AV766" s="12" t="s">
        <v>85</v>
      </c>
      <c r="AW766" s="12" t="s">
        <v>4</v>
      </c>
      <c r="AX766" s="12" t="s">
        <v>83</v>
      </c>
      <c r="AY766" s="148" t="s">
        <v>150</v>
      </c>
    </row>
    <row r="767" spans="2:65" s="1" customFormat="1" ht="24.2" customHeight="1">
      <c r="B767" s="31"/>
      <c r="C767" s="132" t="s">
        <v>1328</v>
      </c>
      <c r="D767" s="132" t="s">
        <v>152</v>
      </c>
      <c r="E767" s="133" t="s">
        <v>1329</v>
      </c>
      <c r="F767" s="134" t="s">
        <v>1330</v>
      </c>
      <c r="G767" s="135" t="s">
        <v>155</v>
      </c>
      <c r="H767" s="136">
        <v>271.08</v>
      </c>
      <c r="I767" s="137"/>
      <c r="J767" s="138">
        <f>ROUND(I767*H767,2)</f>
        <v>0</v>
      </c>
      <c r="K767" s="139"/>
      <c r="L767" s="31"/>
      <c r="M767" s="140" t="s">
        <v>1</v>
      </c>
      <c r="N767" s="141" t="s">
        <v>41</v>
      </c>
      <c r="P767" s="142">
        <f>O767*H767</f>
        <v>0</v>
      </c>
      <c r="Q767" s="142">
        <v>0</v>
      </c>
      <c r="R767" s="142">
        <f>Q767*H767</f>
        <v>0</v>
      </c>
      <c r="S767" s="142">
        <v>0</v>
      </c>
      <c r="T767" s="143">
        <f>S767*H767</f>
        <v>0</v>
      </c>
      <c r="AR767" s="144" t="s">
        <v>243</v>
      </c>
      <c r="AT767" s="144" t="s">
        <v>152</v>
      </c>
      <c r="AU767" s="144" t="s">
        <v>85</v>
      </c>
      <c r="AY767" s="16" t="s">
        <v>150</v>
      </c>
      <c r="BE767" s="145">
        <f>IF(N767="základní",J767,0)</f>
        <v>0</v>
      </c>
      <c r="BF767" s="145">
        <f>IF(N767="snížená",J767,0)</f>
        <v>0</v>
      </c>
      <c r="BG767" s="145">
        <f>IF(N767="zákl. přenesená",J767,0)</f>
        <v>0</v>
      </c>
      <c r="BH767" s="145">
        <f>IF(N767="sníž. přenesená",J767,0)</f>
        <v>0</v>
      </c>
      <c r="BI767" s="145">
        <f>IF(N767="nulová",J767,0)</f>
        <v>0</v>
      </c>
      <c r="BJ767" s="16" t="s">
        <v>83</v>
      </c>
      <c r="BK767" s="145">
        <f>ROUND(I767*H767,2)</f>
        <v>0</v>
      </c>
      <c r="BL767" s="16" t="s">
        <v>243</v>
      </c>
      <c r="BM767" s="144" t="s">
        <v>1331</v>
      </c>
    </row>
    <row r="768" spans="2:65" s="1" customFormat="1" ht="24.2" customHeight="1">
      <c r="B768" s="31"/>
      <c r="C768" s="132" t="s">
        <v>1332</v>
      </c>
      <c r="D768" s="132" t="s">
        <v>152</v>
      </c>
      <c r="E768" s="133" t="s">
        <v>1333</v>
      </c>
      <c r="F768" s="134" t="s">
        <v>1334</v>
      </c>
      <c r="G768" s="135" t="s">
        <v>803</v>
      </c>
      <c r="H768" s="178"/>
      <c r="I768" s="137"/>
      <c r="J768" s="138">
        <f>ROUND(I768*H768,2)</f>
        <v>0</v>
      </c>
      <c r="K768" s="139"/>
      <c r="L768" s="31"/>
      <c r="M768" s="140" t="s">
        <v>1</v>
      </c>
      <c r="N768" s="141" t="s">
        <v>41</v>
      </c>
      <c r="P768" s="142">
        <f>O768*H768</f>
        <v>0</v>
      </c>
      <c r="Q768" s="142">
        <v>0</v>
      </c>
      <c r="R768" s="142">
        <f>Q768*H768</f>
        <v>0</v>
      </c>
      <c r="S768" s="142">
        <v>0</v>
      </c>
      <c r="T768" s="143">
        <f>S768*H768</f>
        <v>0</v>
      </c>
      <c r="AR768" s="144" t="s">
        <v>243</v>
      </c>
      <c r="AT768" s="144" t="s">
        <v>152</v>
      </c>
      <c r="AU768" s="144" t="s">
        <v>85</v>
      </c>
      <c r="AY768" s="16" t="s">
        <v>150</v>
      </c>
      <c r="BE768" s="145">
        <f>IF(N768="základní",J768,0)</f>
        <v>0</v>
      </c>
      <c r="BF768" s="145">
        <f>IF(N768="snížená",J768,0)</f>
        <v>0</v>
      </c>
      <c r="BG768" s="145">
        <f>IF(N768="zákl. přenesená",J768,0)</f>
        <v>0</v>
      </c>
      <c r="BH768" s="145">
        <f>IF(N768="sníž. přenesená",J768,0)</f>
        <v>0</v>
      </c>
      <c r="BI768" s="145">
        <f>IF(N768="nulová",J768,0)</f>
        <v>0</v>
      </c>
      <c r="BJ768" s="16" t="s">
        <v>83</v>
      </c>
      <c r="BK768" s="145">
        <f>ROUND(I768*H768,2)</f>
        <v>0</v>
      </c>
      <c r="BL768" s="16" t="s">
        <v>243</v>
      </c>
      <c r="BM768" s="144" t="s">
        <v>1335</v>
      </c>
    </row>
    <row r="769" spans="2:63" s="11" customFormat="1" ht="22.7" customHeight="1">
      <c r="B769" s="120"/>
      <c r="D769" s="121" t="s">
        <v>75</v>
      </c>
      <c r="E769" s="130" t="s">
        <v>1336</v>
      </c>
      <c r="F769" s="130" t="s">
        <v>1337</v>
      </c>
      <c r="I769" s="123"/>
      <c r="J769" s="131">
        <f>BK769</f>
        <v>0</v>
      </c>
      <c r="L769" s="120"/>
      <c r="M769" s="125"/>
      <c r="P769" s="126">
        <f>SUM(P770:P804)</f>
        <v>0</v>
      </c>
      <c r="R769" s="126">
        <f>SUM(R770:R804)</f>
        <v>0.008539999999999996</v>
      </c>
      <c r="T769" s="127">
        <f>SUM(T770:T804)</f>
        <v>0</v>
      </c>
      <c r="AR769" s="121" t="s">
        <v>85</v>
      </c>
      <c r="AT769" s="128" t="s">
        <v>75</v>
      </c>
      <c r="AU769" s="128" t="s">
        <v>83</v>
      </c>
      <c r="AY769" s="121" t="s">
        <v>150</v>
      </c>
      <c r="BK769" s="129">
        <f>SUM(BK770:BK804)</f>
        <v>0</v>
      </c>
    </row>
    <row r="770" spans="2:65" s="1" customFormat="1" ht="21.75" customHeight="1">
      <c r="B770" s="31"/>
      <c r="C770" s="132" t="s">
        <v>1338</v>
      </c>
      <c r="D770" s="132" t="s">
        <v>152</v>
      </c>
      <c r="E770" s="133" t="s">
        <v>1339</v>
      </c>
      <c r="F770" s="134" t="s">
        <v>1340</v>
      </c>
      <c r="G770" s="135" t="s">
        <v>683</v>
      </c>
      <c r="H770" s="136">
        <v>1</v>
      </c>
      <c r="I770" s="137"/>
      <c r="J770" s="138">
        <f aca="true" t="shared" si="10" ref="J770:J781">ROUND(I770*H770,2)</f>
        <v>0</v>
      </c>
      <c r="K770" s="139"/>
      <c r="L770" s="31"/>
      <c r="M770" s="140" t="s">
        <v>1</v>
      </c>
      <c r="N770" s="141" t="s">
        <v>41</v>
      </c>
      <c r="P770" s="142">
        <f aca="true" t="shared" si="11" ref="P770:P781">O770*H770</f>
        <v>0</v>
      </c>
      <c r="Q770" s="142">
        <v>0.00028</v>
      </c>
      <c r="R770" s="142">
        <f aca="true" t="shared" si="12" ref="R770:R781">Q770*H770</f>
        <v>0.00028</v>
      </c>
      <c r="S770" s="142">
        <v>0</v>
      </c>
      <c r="T770" s="143">
        <f aca="true" t="shared" si="13" ref="T770:T781">S770*H770</f>
        <v>0</v>
      </c>
      <c r="AR770" s="144" t="s">
        <v>156</v>
      </c>
      <c r="AT770" s="144" t="s">
        <v>152</v>
      </c>
      <c r="AU770" s="144" t="s">
        <v>85</v>
      </c>
      <c r="AY770" s="16" t="s">
        <v>150</v>
      </c>
      <c r="BE770" s="145">
        <f aca="true" t="shared" si="14" ref="BE770:BE781">IF(N770="základní",J770,0)</f>
        <v>0</v>
      </c>
      <c r="BF770" s="145">
        <f aca="true" t="shared" si="15" ref="BF770:BF781">IF(N770="snížená",J770,0)</f>
        <v>0</v>
      </c>
      <c r="BG770" s="145">
        <f aca="true" t="shared" si="16" ref="BG770:BG781">IF(N770="zákl. přenesená",J770,0)</f>
        <v>0</v>
      </c>
      <c r="BH770" s="145">
        <f aca="true" t="shared" si="17" ref="BH770:BH781">IF(N770="sníž. přenesená",J770,0)</f>
        <v>0</v>
      </c>
      <c r="BI770" s="145">
        <f aca="true" t="shared" si="18" ref="BI770:BI781">IF(N770="nulová",J770,0)</f>
        <v>0</v>
      </c>
      <c r="BJ770" s="16" t="s">
        <v>83</v>
      </c>
      <c r="BK770" s="145">
        <f aca="true" t="shared" si="19" ref="BK770:BK781">ROUND(I770*H770,2)</f>
        <v>0</v>
      </c>
      <c r="BL770" s="16" t="s">
        <v>156</v>
      </c>
      <c r="BM770" s="144" t="s">
        <v>1341</v>
      </c>
    </row>
    <row r="771" spans="2:65" s="1" customFormat="1" ht="21.75" customHeight="1">
      <c r="B771" s="31"/>
      <c r="C771" s="132" t="s">
        <v>1342</v>
      </c>
      <c r="D771" s="132" t="s">
        <v>152</v>
      </c>
      <c r="E771" s="133" t="s">
        <v>1343</v>
      </c>
      <c r="F771" s="134" t="s">
        <v>1344</v>
      </c>
      <c r="G771" s="135" t="s">
        <v>683</v>
      </c>
      <c r="H771" s="136">
        <v>1</v>
      </c>
      <c r="I771" s="137"/>
      <c r="J771" s="138">
        <f t="shared" si="10"/>
        <v>0</v>
      </c>
      <c r="K771" s="139"/>
      <c r="L771" s="31"/>
      <c r="M771" s="140" t="s">
        <v>1</v>
      </c>
      <c r="N771" s="141" t="s">
        <v>41</v>
      </c>
      <c r="P771" s="142">
        <f t="shared" si="11"/>
        <v>0</v>
      </c>
      <c r="Q771" s="142">
        <v>0.00028</v>
      </c>
      <c r="R771" s="142">
        <f t="shared" si="12"/>
        <v>0.00028</v>
      </c>
      <c r="S771" s="142">
        <v>0</v>
      </c>
      <c r="T771" s="143">
        <f t="shared" si="13"/>
        <v>0</v>
      </c>
      <c r="AR771" s="144" t="s">
        <v>156</v>
      </c>
      <c r="AT771" s="144" t="s">
        <v>152</v>
      </c>
      <c r="AU771" s="144" t="s">
        <v>85</v>
      </c>
      <c r="AY771" s="16" t="s">
        <v>150</v>
      </c>
      <c r="BE771" s="145">
        <f t="shared" si="14"/>
        <v>0</v>
      </c>
      <c r="BF771" s="145">
        <f t="shared" si="15"/>
        <v>0</v>
      </c>
      <c r="BG771" s="145">
        <f t="shared" si="16"/>
        <v>0</v>
      </c>
      <c r="BH771" s="145">
        <f t="shared" si="17"/>
        <v>0</v>
      </c>
      <c r="BI771" s="145">
        <f t="shared" si="18"/>
        <v>0</v>
      </c>
      <c r="BJ771" s="16" t="s">
        <v>83</v>
      </c>
      <c r="BK771" s="145">
        <f t="shared" si="19"/>
        <v>0</v>
      </c>
      <c r="BL771" s="16" t="s">
        <v>156</v>
      </c>
      <c r="BM771" s="144" t="s">
        <v>1345</v>
      </c>
    </row>
    <row r="772" spans="2:65" s="1" customFormat="1" ht="21.75" customHeight="1">
      <c r="B772" s="31"/>
      <c r="C772" s="132" t="s">
        <v>1346</v>
      </c>
      <c r="D772" s="132" t="s">
        <v>152</v>
      </c>
      <c r="E772" s="133" t="s">
        <v>1347</v>
      </c>
      <c r="F772" s="134" t="s">
        <v>1348</v>
      </c>
      <c r="G772" s="135" t="s">
        <v>683</v>
      </c>
      <c r="H772" s="136">
        <v>1</v>
      </c>
      <c r="I772" s="137"/>
      <c r="J772" s="138">
        <f t="shared" si="10"/>
        <v>0</v>
      </c>
      <c r="K772" s="139"/>
      <c r="L772" s="31"/>
      <c r="M772" s="140" t="s">
        <v>1</v>
      </c>
      <c r="N772" s="141" t="s">
        <v>41</v>
      </c>
      <c r="P772" s="142">
        <f t="shared" si="11"/>
        <v>0</v>
      </c>
      <c r="Q772" s="142">
        <v>0.00028</v>
      </c>
      <c r="R772" s="142">
        <f t="shared" si="12"/>
        <v>0.00028</v>
      </c>
      <c r="S772" s="142">
        <v>0</v>
      </c>
      <c r="T772" s="143">
        <f t="shared" si="13"/>
        <v>0</v>
      </c>
      <c r="AR772" s="144" t="s">
        <v>156</v>
      </c>
      <c r="AT772" s="144" t="s">
        <v>152</v>
      </c>
      <c r="AU772" s="144" t="s">
        <v>85</v>
      </c>
      <c r="AY772" s="16" t="s">
        <v>150</v>
      </c>
      <c r="BE772" s="145">
        <f t="shared" si="14"/>
        <v>0</v>
      </c>
      <c r="BF772" s="145">
        <f t="shared" si="15"/>
        <v>0</v>
      </c>
      <c r="BG772" s="145">
        <f t="shared" si="16"/>
        <v>0</v>
      </c>
      <c r="BH772" s="145">
        <f t="shared" si="17"/>
        <v>0</v>
      </c>
      <c r="BI772" s="145">
        <f t="shared" si="18"/>
        <v>0</v>
      </c>
      <c r="BJ772" s="16" t="s">
        <v>83</v>
      </c>
      <c r="BK772" s="145">
        <f t="shared" si="19"/>
        <v>0</v>
      </c>
      <c r="BL772" s="16" t="s">
        <v>156</v>
      </c>
      <c r="BM772" s="144" t="s">
        <v>1349</v>
      </c>
    </row>
    <row r="773" spans="2:65" s="1" customFormat="1" ht="21.75" customHeight="1">
      <c r="B773" s="31"/>
      <c r="C773" s="132" t="s">
        <v>1350</v>
      </c>
      <c r="D773" s="132" t="s">
        <v>152</v>
      </c>
      <c r="E773" s="133" t="s">
        <v>1351</v>
      </c>
      <c r="F773" s="134" t="s">
        <v>1352</v>
      </c>
      <c r="G773" s="135" t="s">
        <v>683</v>
      </c>
      <c r="H773" s="136">
        <v>1</v>
      </c>
      <c r="I773" s="137"/>
      <c r="J773" s="138">
        <f t="shared" si="10"/>
        <v>0</v>
      </c>
      <c r="K773" s="139"/>
      <c r="L773" s="31"/>
      <c r="M773" s="140" t="s">
        <v>1</v>
      </c>
      <c r="N773" s="141" t="s">
        <v>41</v>
      </c>
      <c r="P773" s="142">
        <f t="shared" si="11"/>
        <v>0</v>
      </c>
      <c r="Q773" s="142">
        <v>0.00028</v>
      </c>
      <c r="R773" s="142">
        <f t="shared" si="12"/>
        <v>0.00028</v>
      </c>
      <c r="S773" s="142">
        <v>0</v>
      </c>
      <c r="T773" s="143">
        <f t="shared" si="13"/>
        <v>0</v>
      </c>
      <c r="AR773" s="144" t="s">
        <v>156</v>
      </c>
      <c r="AT773" s="144" t="s">
        <v>152</v>
      </c>
      <c r="AU773" s="144" t="s">
        <v>85</v>
      </c>
      <c r="AY773" s="16" t="s">
        <v>150</v>
      </c>
      <c r="BE773" s="145">
        <f t="shared" si="14"/>
        <v>0</v>
      </c>
      <c r="BF773" s="145">
        <f t="shared" si="15"/>
        <v>0</v>
      </c>
      <c r="BG773" s="145">
        <f t="shared" si="16"/>
        <v>0</v>
      </c>
      <c r="BH773" s="145">
        <f t="shared" si="17"/>
        <v>0</v>
      </c>
      <c r="BI773" s="145">
        <f t="shared" si="18"/>
        <v>0</v>
      </c>
      <c r="BJ773" s="16" t="s">
        <v>83</v>
      </c>
      <c r="BK773" s="145">
        <f t="shared" si="19"/>
        <v>0</v>
      </c>
      <c r="BL773" s="16" t="s">
        <v>156</v>
      </c>
      <c r="BM773" s="144" t="s">
        <v>1353</v>
      </c>
    </row>
    <row r="774" spans="2:65" s="1" customFormat="1" ht="21.75" customHeight="1">
      <c r="B774" s="31"/>
      <c r="C774" s="132" t="s">
        <v>1354</v>
      </c>
      <c r="D774" s="132" t="s">
        <v>152</v>
      </c>
      <c r="E774" s="133" t="s">
        <v>1355</v>
      </c>
      <c r="F774" s="134" t="s">
        <v>1356</v>
      </c>
      <c r="G774" s="135" t="s">
        <v>683</v>
      </c>
      <c r="H774" s="136">
        <v>1</v>
      </c>
      <c r="I774" s="137"/>
      <c r="J774" s="138">
        <f t="shared" si="10"/>
        <v>0</v>
      </c>
      <c r="K774" s="139"/>
      <c r="L774" s="31"/>
      <c r="M774" s="140" t="s">
        <v>1</v>
      </c>
      <c r="N774" s="141" t="s">
        <v>41</v>
      </c>
      <c r="P774" s="142">
        <f t="shared" si="11"/>
        <v>0</v>
      </c>
      <c r="Q774" s="142">
        <v>0.00028</v>
      </c>
      <c r="R774" s="142">
        <f t="shared" si="12"/>
        <v>0.00028</v>
      </c>
      <c r="S774" s="142">
        <v>0</v>
      </c>
      <c r="T774" s="143">
        <f t="shared" si="13"/>
        <v>0</v>
      </c>
      <c r="AR774" s="144" t="s">
        <v>156</v>
      </c>
      <c r="AT774" s="144" t="s">
        <v>152</v>
      </c>
      <c r="AU774" s="144" t="s">
        <v>85</v>
      </c>
      <c r="AY774" s="16" t="s">
        <v>150</v>
      </c>
      <c r="BE774" s="145">
        <f t="shared" si="14"/>
        <v>0</v>
      </c>
      <c r="BF774" s="145">
        <f t="shared" si="15"/>
        <v>0</v>
      </c>
      <c r="BG774" s="145">
        <f t="shared" si="16"/>
        <v>0</v>
      </c>
      <c r="BH774" s="145">
        <f t="shared" si="17"/>
        <v>0</v>
      </c>
      <c r="BI774" s="145">
        <f t="shared" si="18"/>
        <v>0</v>
      </c>
      <c r="BJ774" s="16" t="s">
        <v>83</v>
      </c>
      <c r="BK774" s="145">
        <f t="shared" si="19"/>
        <v>0</v>
      </c>
      <c r="BL774" s="16" t="s">
        <v>156</v>
      </c>
      <c r="BM774" s="144" t="s">
        <v>1357</v>
      </c>
    </row>
    <row r="775" spans="2:65" s="1" customFormat="1" ht="21.75" customHeight="1">
      <c r="B775" s="31"/>
      <c r="C775" s="132" t="s">
        <v>1358</v>
      </c>
      <c r="D775" s="132" t="s">
        <v>152</v>
      </c>
      <c r="E775" s="133" t="s">
        <v>1359</v>
      </c>
      <c r="F775" s="134" t="s">
        <v>1360</v>
      </c>
      <c r="G775" s="135" t="s">
        <v>683</v>
      </c>
      <c r="H775" s="136">
        <v>1</v>
      </c>
      <c r="I775" s="137"/>
      <c r="J775" s="138">
        <f t="shared" si="10"/>
        <v>0</v>
      </c>
      <c r="K775" s="139"/>
      <c r="L775" s="31"/>
      <c r="M775" s="140" t="s">
        <v>1</v>
      </c>
      <c r="N775" s="141" t="s">
        <v>41</v>
      </c>
      <c r="P775" s="142">
        <f t="shared" si="11"/>
        <v>0</v>
      </c>
      <c r="Q775" s="142">
        <v>0.00028</v>
      </c>
      <c r="R775" s="142">
        <f t="shared" si="12"/>
        <v>0.00028</v>
      </c>
      <c r="S775" s="142">
        <v>0</v>
      </c>
      <c r="T775" s="143">
        <f t="shared" si="13"/>
        <v>0</v>
      </c>
      <c r="AR775" s="144" t="s">
        <v>156</v>
      </c>
      <c r="AT775" s="144" t="s">
        <v>152</v>
      </c>
      <c r="AU775" s="144" t="s">
        <v>85</v>
      </c>
      <c r="AY775" s="16" t="s">
        <v>150</v>
      </c>
      <c r="BE775" s="145">
        <f t="shared" si="14"/>
        <v>0</v>
      </c>
      <c r="BF775" s="145">
        <f t="shared" si="15"/>
        <v>0</v>
      </c>
      <c r="BG775" s="145">
        <f t="shared" si="16"/>
        <v>0</v>
      </c>
      <c r="BH775" s="145">
        <f t="shared" si="17"/>
        <v>0</v>
      </c>
      <c r="BI775" s="145">
        <f t="shared" si="18"/>
        <v>0</v>
      </c>
      <c r="BJ775" s="16" t="s">
        <v>83</v>
      </c>
      <c r="BK775" s="145">
        <f t="shared" si="19"/>
        <v>0</v>
      </c>
      <c r="BL775" s="16" t="s">
        <v>156</v>
      </c>
      <c r="BM775" s="144" t="s">
        <v>1361</v>
      </c>
    </row>
    <row r="776" spans="2:65" s="1" customFormat="1" ht="21.75" customHeight="1">
      <c r="B776" s="31"/>
      <c r="C776" s="132" t="s">
        <v>1362</v>
      </c>
      <c r="D776" s="132" t="s">
        <v>152</v>
      </c>
      <c r="E776" s="133" t="s">
        <v>1363</v>
      </c>
      <c r="F776" s="134" t="s">
        <v>1364</v>
      </c>
      <c r="G776" s="135" t="s">
        <v>683</v>
      </c>
      <c r="H776" s="136">
        <v>1</v>
      </c>
      <c r="I776" s="137"/>
      <c r="J776" s="138">
        <f t="shared" si="10"/>
        <v>0</v>
      </c>
      <c r="K776" s="139"/>
      <c r="L776" s="31"/>
      <c r="M776" s="140" t="s">
        <v>1</v>
      </c>
      <c r="N776" s="141" t="s">
        <v>41</v>
      </c>
      <c r="P776" s="142">
        <f t="shared" si="11"/>
        <v>0</v>
      </c>
      <c r="Q776" s="142">
        <v>0.00028</v>
      </c>
      <c r="R776" s="142">
        <f t="shared" si="12"/>
        <v>0.00028</v>
      </c>
      <c r="S776" s="142">
        <v>0</v>
      </c>
      <c r="T776" s="143">
        <f t="shared" si="13"/>
        <v>0</v>
      </c>
      <c r="AR776" s="144" t="s">
        <v>156</v>
      </c>
      <c r="AT776" s="144" t="s">
        <v>152</v>
      </c>
      <c r="AU776" s="144" t="s">
        <v>85</v>
      </c>
      <c r="AY776" s="16" t="s">
        <v>150</v>
      </c>
      <c r="BE776" s="145">
        <f t="shared" si="14"/>
        <v>0</v>
      </c>
      <c r="BF776" s="145">
        <f t="shared" si="15"/>
        <v>0</v>
      </c>
      <c r="BG776" s="145">
        <f t="shared" si="16"/>
        <v>0</v>
      </c>
      <c r="BH776" s="145">
        <f t="shared" si="17"/>
        <v>0</v>
      </c>
      <c r="BI776" s="145">
        <f t="shared" si="18"/>
        <v>0</v>
      </c>
      <c r="BJ776" s="16" t="s">
        <v>83</v>
      </c>
      <c r="BK776" s="145">
        <f t="shared" si="19"/>
        <v>0</v>
      </c>
      <c r="BL776" s="16" t="s">
        <v>156</v>
      </c>
      <c r="BM776" s="144" t="s">
        <v>1365</v>
      </c>
    </row>
    <row r="777" spans="2:65" s="1" customFormat="1" ht="21.75" customHeight="1">
      <c r="B777" s="31"/>
      <c r="C777" s="132" t="s">
        <v>1366</v>
      </c>
      <c r="D777" s="132" t="s">
        <v>152</v>
      </c>
      <c r="E777" s="133" t="s">
        <v>1367</v>
      </c>
      <c r="F777" s="134" t="s">
        <v>1368</v>
      </c>
      <c r="G777" s="135" t="s">
        <v>683</v>
      </c>
      <c r="H777" s="136">
        <v>1</v>
      </c>
      <c r="I777" s="137"/>
      <c r="J777" s="138">
        <f t="shared" si="10"/>
        <v>0</v>
      </c>
      <c r="K777" s="139"/>
      <c r="L777" s="31"/>
      <c r="M777" s="140" t="s">
        <v>1</v>
      </c>
      <c r="N777" s="141" t="s">
        <v>41</v>
      </c>
      <c r="P777" s="142">
        <f t="shared" si="11"/>
        <v>0</v>
      </c>
      <c r="Q777" s="142">
        <v>0.00028</v>
      </c>
      <c r="R777" s="142">
        <f t="shared" si="12"/>
        <v>0.00028</v>
      </c>
      <c r="S777" s="142">
        <v>0</v>
      </c>
      <c r="T777" s="143">
        <f t="shared" si="13"/>
        <v>0</v>
      </c>
      <c r="AR777" s="144" t="s">
        <v>156</v>
      </c>
      <c r="AT777" s="144" t="s">
        <v>152</v>
      </c>
      <c r="AU777" s="144" t="s">
        <v>85</v>
      </c>
      <c r="AY777" s="16" t="s">
        <v>150</v>
      </c>
      <c r="BE777" s="145">
        <f t="shared" si="14"/>
        <v>0</v>
      </c>
      <c r="BF777" s="145">
        <f t="shared" si="15"/>
        <v>0</v>
      </c>
      <c r="BG777" s="145">
        <f t="shared" si="16"/>
        <v>0</v>
      </c>
      <c r="BH777" s="145">
        <f t="shared" si="17"/>
        <v>0</v>
      </c>
      <c r="BI777" s="145">
        <f t="shared" si="18"/>
        <v>0</v>
      </c>
      <c r="BJ777" s="16" t="s">
        <v>83</v>
      </c>
      <c r="BK777" s="145">
        <f t="shared" si="19"/>
        <v>0</v>
      </c>
      <c r="BL777" s="16" t="s">
        <v>156</v>
      </c>
      <c r="BM777" s="144" t="s">
        <v>1369</v>
      </c>
    </row>
    <row r="778" spans="2:65" s="1" customFormat="1" ht="24.2" customHeight="1">
      <c r="B778" s="31"/>
      <c r="C778" s="132" t="s">
        <v>1370</v>
      </c>
      <c r="D778" s="132" t="s">
        <v>152</v>
      </c>
      <c r="E778" s="133" t="s">
        <v>1371</v>
      </c>
      <c r="F778" s="134" t="s">
        <v>1372</v>
      </c>
      <c r="G778" s="135" t="s">
        <v>683</v>
      </c>
      <c r="H778" s="136">
        <v>1</v>
      </c>
      <c r="I778" s="137"/>
      <c r="J778" s="138">
        <f t="shared" si="10"/>
        <v>0</v>
      </c>
      <c r="K778" s="139"/>
      <c r="L778" s="31"/>
      <c r="M778" s="140" t="s">
        <v>1</v>
      </c>
      <c r="N778" s="141" t="s">
        <v>41</v>
      </c>
      <c r="P778" s="142">
        <f t="shared" si="11"/>
        <v>0</v>
      </c>
      <c r="Q778" s="142">
        <v>0.00028</v>
      </c>
      <c r="R778" s="142">
        <f t="shared" si="12"/>
        <v>0.00028</v>
      </c>
      <c r="S778" s="142">
        <v>0</v>
      </c>
      <c r="T778" s="143">
        <f t="shared" si="13"/>
        <v>0</v>
      </c>
      <c r="AR778" s="144" t="s">
        <v>156</v>
      </c>
      <c r="AT778" s="144" t="s">
        <v>152</v>
      </c>
      <c r="AU778" s="144" t="s">
        <v>85</v>
      </c>
      <c r="AY778" s="16" t="s">
        <v>150</v>
      </c>
      <c r="BE778" s="145">
        <f t="shared" si="14"/>
        <v>0</v>
      </c>
      <c r="BF778" s="145">
        <f t="shared" si="15"/>
        <v>0</v>
      </c>
      <c r="BG778" s="145">
        <f t="shared" si="16"/>
        <v>0</v>
      </c>
      <c r="BH778" s="145">
        <f t="shared" si="17"/>
        <v>0</v>
      </c>
      <c r="BI778" s="145">
        <f t="shared" si="18"/>
        <v>0</v>
      </c>
      <c r="BJ778" s="16" t="s">
        <v>83</v>
      </c>
      <c r="BK778" s="145">
        <f t="shared" si="19"/>
        <v>0</v>
      </c>
      <c r="BL778" s="16" t="s">
        <v>156</v>
      </c>
      <c r="BM778" s="144" t="s">
        <v>1373</v>
      </c>
    </row>
    <row r="779" spans="2:65" s="1" customFormat="1" ht="21.75" customHeight="1">
      <c r="B779" s="31"/>
      <c r="C779" s="132" t="s">
        <v>1374</v>
      </c>
      <c r="D779" s="132" t="s">
        <v>152</v>
      </c>
      <c r="E779" s="133" t="s">
        <v>1375</v>
      </c>
      <c r="F779" s="134" t="s">
        <v>1376</v>
      </c>
      <c r="G779" s="135" t="s">
        <v>683</v>
      </c>
      <c r="H779" s="136">
        <v>1</v>
      </c>
      <c r="I779" s="137"/>
      <c r="J779" s="138">
        <f t="shared" si="10"/>
        <v>0</v>
      </c>
      <c r="K779" s="139"/>
      <c r="L779" s="31"/>
      <c r="M779" s="140" t="s">
        <v>1</v>
      </c>
      <c r="N779" s="141" t="s">
        <v>41</v>
      </c>
      <c r="P779" s="142">
        <f t="shared" si="11"/>
        <v>0</v>
      </c>
      <c r="Q779" s="142">
        <v>0.00028</v>
      </c>
      <c r="R779" s="142">
        <f t="shared" si="12"/>
        <v>0.00028</v>
      </c>
      <c r="S779" s="142">
        <v>0</v>
      </c>
      <c r="T779" s="143">
        <f t="shared" si="13"/>
        <v>0</v>
      </c>
      <c r="AR779" s="144" t="s">
        <v>156</v>
      </c>
      <c r="AT779" s="144" t="s">
        <v>152</v>
      </c>
      <c r="AU779" s="144" t="s">
        <v>85</v>
      </c>
      <c r="AY779" s="16" t="s">
        <v>150</v>
      </c>
      <c r="BE779" s="145">
        <f t="shared" si="14"/>
        <v>0</v>
      </c>
      <c r="BF779" s="145">
        <f t="shared" si="15"/>
        <v>0</v>
      </c>
      <c r="BG779" s="145">
        <f t="shared" si="16"/>
        <v>0</v>
      </c>
      <c r="BH779" s="145">
        <f t="shared" si="17"/>
        <v>0</v>
      </c>
      <c r="BI779" s="145">
        <f t="shared" si="18"/>
        <v>0</v>
      </c>
      <c r="BJ779" s="16" t="s">
        <v>83</v>
      </c>
      <c r="BK779" s="145">
        <f t="shared" si="19"/>
        <v>0</v>
      </c>
      <c r="BL779" s="16" t="s">
        <v>156</v>
      </c>
      <c r="BM779" s="144" t="s">
        <v>1377</v>
      </c>
    </row>
    <row r="780" spans="2:65" s="1" customFormat="1" ht="21.75" customHeight="1">
      <c r="B780" s="31"/>
      <c r="C780" s="132" t="s">
        <v>1378</v>
      </c>
      <c r="D780" s="132" t="s">
        <v>152</v>
      </c>
      <c r="E780" s="133" t="s">
        <v>1379</v>
      </c>
      <c r="F780" s="134" t="s">
        <v>1380</v>
      </c>
      <c r="G780" s="135" t="s">
        <v>683</v>
      </c>
      <c r="H780" s="136">
        <v>1</v>
      </c>
      <c r="I780" s="137"/>
      <c r="J780" s="138">
        <f t="shared" si="10"/>
        <v>0</v>
      </c>
      <c r="K780" s="139"/>
      <c r="L780" s="31"/>
      <c r="M780" s="140" t="s">
        <v>1</v>
      </c>
      <c r="N780" s="141" t="s">
        <v>41</v>
      </c>
      <c r="P780" s="142">
        <f t="shared" si="11"/>
        <v>0</v>
      </c>
      <c r="Q780" s="142">
        <v>0.00028</v>
      </c>
      <c r="R780" s="142">
        <f t="shared" si="12"/>
        <v>0.00028</v>
      </c>
      <c r="S780" s="142">
        <v>0</v>
      </c>
      <c r="T780" s="143">
        <f t="shared" si="13"/>
        <v>0</v>
      </c>
      <c r="AR780" s="144" t="s">
        <v>156</v>
      </c>
      <c r="AT780" s="144" t="s">
        <v>152</v>
      </c>
      <c r="AU780" s="144" t="s">
        <v>85</v>
      </c>
      <c r="AY780" s="16" t="s">
        <v>150</v>
      </c>
      <c r="BE780" s="145">
        <f t="shared" si="14"/>
        <v>0</v>
      </c>
      <c r="BF780" s="145">
        <f t="shared" si="15"/>
        <v>0</v>
      </c>
      <c r="BG780" s="145">
        <f t="shared" si="16"/>
        <v>0</v>
      </c>
      <c r="BH780" s="145">
        <f t="shared" si="17"/>
        <v>0</v>
      </c>
      <c r="BI780" s="145">
        <f t="shared" si="18"/>
        <v>0</v>
      </c>
      <c r="BJ780" s="16" t="s">
        <v>83</v>
      </c>
      <c r="BK780" s="145">
        <f t="shared" si="19"/>
        <v>0</v>
      </c>
      <c r="BL780" s="16" t="s">
        <v>156</v>
      </c>
      <c r="BM780" s="144" t="s">
        <v>1381</v>
      </c>
    </row>
    <row r="781" spans="2:65" s="1" customFormat="1" ht="16.5" customHeight="1">
      <c r="B781" s="31"/>
      <c r="C781" s="132" t="s">
        <v>1382</v>
      </c>
      <c r="D781" s="132" t="s">
        <v>152</v>
      </c>
      <c r="E781" s="133" t="s">
        <v>1383</v>
      </c>
      <c r="F781" s="134" t="s">
        <v>1384</v>
      </c>
      <c r="G781" s="135" t="s">
        <v>155</v>
      </c>
      <c r="H781" s="136">
        <v>14.9</v>
      </c>
      <c r="I781" s="137"/>
      <c r="J781" s="138">
        <f t="shared" si="10"/>
        <v>0</v>
      </c>
      <c r="K781" s="139"/>
      <c r="L781" s="31"/>
      <c r="M781" s="140" t="s">
        <v>1</v>
      </c>
      <c r="N781" s="141" t="s">
        <v>41</v>
      </c>
      <c r="P781" s="142">
        <f t="shared" si="11"/>
        <v>0</v>
      </c>
      <c r="Q781" s="142">
        <v>0</v>
      </c>
      <c r="R781" s="142">
        <f t="shared" si="12"/>
        <v>0</v>
      </c>
      <c r="S781" s="142">
        <v>0</v>
      </c>
      <c r="T781" s="143">
        <f t="shared" si="13"/>
        <v>0</v>
      </c>
      <c r="AR781" s="144" t="s">
        <v>243</v>
      </c>
      <c r="AT781" s="144" t="s">
        <v>152</v>
      </c>
      <c r="AU781" s="144" t="s">
        <v>85</v>
      </c>
      <c r="AY781" s="16" t="s">
        <v>150</v>
      </c>
      <c r="BE781" s="145">
        <f t="shared" si="14"/>
        <v>0</v>
      </c>
      <c r="BF781" s="145">
        <f t="shared" si="15"/>
        <v>0</v>
      </c>
      <c r="BG781" s="145">
        <f t="shared" si="16"/>
        <v>0</v>
      </c>
      <c r="BH781" s="145">
        <f t="shared" si="17"/>
        <v>0</v>
      </c>
      <c r="BI781" s="145">
        <f t="shared" si="18"/>
        <v>0</v>
      </c>
      <c r="BJ781" s="16" t="s">
        <v>83</v>
      </c>
      <c r="BK781" s="145">
        <f t="shared" si="19"/>
        <v>0</v>
      </c>
      <c r="BL781" s="16" t="s">
        <v>243</v>
      </c>
      <c r="BM781" s="144" t="s">
        <v>1385</v>
      </c>
    </row>
    <row r="782" spans="2:51" s="12" customFormat="1" ht="12">
      <c r="B782" s="146"/>
      <c r="D782" s="147" t="s">
        <v>158</v>
      </c>
      <c r="E782" s="148" t="s">
        <v>1</v>
      </c>
      <c r="F782" s="149" t="s">
        <v>874</v>
      </c>
      <c r="H782" s="150">
        <v>14.9</v>
      </c>
      <c r="I782" s="151"/>
      <c r="L782" s="146"/>
      <c r="M782" s="152"/>
      <c r="T782" s="153"/>
      <c r="AT782" s="148" t="s">
        <v>158</v>
      </c>
      <c r="AU782" s="148" t="s">
        <v>85</v>
      </c>
      <c r="AV782" s="12" t="s">
        <v>85</v>
      </c>
      <c r="AW782" s="12" t="s">
        <v>32</v>
      </c>
      <c r="AX782" s="12" t="s">
        <v>83</v>
      </c>
      <c r="AY782" s="148" t="s">
        <v>150</v>
      </c>
    </row>
    <row r="783" spans="2:65" s="1" customFormat="1" ht="24.2" customHeight="1">
      <c r="B783" s="31"/>
      <c r="C783" s="132" t="s">
        <v>1386</v>
      </c>
      <c r="D783" s="132" t="s">
        <v>152</v>
      </c>
      <c r="E783" s="133" t="s">
        <v>1387</v>
      </c>
      <c r="F783" s="134" t="s">
        <v>1388</v>
      </c>
      <c r="G783" s="135" t="s">
        <v>426</v>
      </c>
      <c r="H783" s="136">
        <v>1</v>
      </c>
      <c r="I783" s="137"/>
      <c r="J783" s="138">
        <f aca="true" t="shared" si="20" ref="J783:J804">ROUND(I783*H783,2)</f>
        <v>0</v>
      </c>
      <c r="K783" s="139"/>
      <c r="L783" s="31"/>
      <c r="M783" s="140" t="s">
        <v>1</v>
      </c>
      <c r="N783" s="141" t="s">
        <v>41</v>
      </c>
      <c r="P783" s="142">
        <f aca="true" t="shared" si="21" ref="P783:P804">O783*H783</f>
        <v>0</v>
      </c>
      <c r="Q783" s="142">
        <v>0.00026</v>
      </c>
      <c r="R783" s="142">
        <f aca="true" t="shared" si="22" ref="R783:R804">Q783*H783</f>
        <v>0.00026</v>
      </c>
      <c r="S783" s="142">
        <v>0</v>
      </c>
      <c r="T783" s="143">
        <f aca="true" t="shared" si="23" ref="T783:T804">S783*H783</f>
        <v>0</v>
      </c>
      <c r="AR783" s="144" t="s">
        <v>243</v>
      </c>
      <c r="AT783" s="144" t="s">
        <v>152</v>
      </c>
      <c r="AU783" s="144" t="s">
        <v>85</v>
      </c>
      <c r="AY783" s="16" t="s">
        <v>150</v>
      </c>
      <c r="BE783" s="145">
        <f aca="true" t="shared" si="24" ref="BE783:BE804">IF(N783="základní",J783,0)</f>
        <v>0</v>
      </c>
      <c r="BF783" s="145">
        <f aca="true" t="shared" si="25" ref="BF783:BF804">IF(N783="snížená",J783,0)</f>
        <v>0</v>
      </c>
      <c r="BG783" s="145">
        <f aca="true" t="shared" si="26" ref="BG783:BG804">IF(N783="zákl. přenesená",J783,0)</f>
        <v>0</v>
      </c>
      <c r="BH783" s="145">
        <f aca="true" t="shared" si="27" ref="BH783:BH804">IF(N783="sníž. přenesená",J783,0)</f>
        <v>0</v>
      </c>
      <c r="BI783" s="145">
        <f aca="true" t="shared" si="28" ref="BI783:BI804">IF(N783="nulová",J783,0)</f>
        <v>0</v>
      </c>
      <c r="BJ783" s="16" t="s">
        <v>83</v>
      </c>
      <c r="BK783" s="145">
        <f aca="true" t="shared" si="29" ref="BK783:BK804">ROUND(I783*H783,2)</f>
        <v>0</v>
      </c>
      <c r="BL783" s="16" t="s">
        <v>243</v>
      </c>
      <c r="BM783" s="144" t="s">
        <v>1389</v>
      </c>
    </row>
    <row r="784" spans="2:65" s="1" customFormat="1" ht="24.2" customHeight="1">
      <c r="B784" s="31"/>
      <c r="C784" s="132" t="s">
        <v>1390</v>
      </c>
      <c r="D784" s="132" t="s">
        <v>152</v>
      </c>
      <c r="E784" s="133" t="s">
        <v>1391</v>
      </c>
      <c r="F784" s="134" t="s">
        <v>1392</v>
      </c>
      <c r="G784" s="135" t="s">
        <v>426</v>
      </c>
      <c r="H784" s="136">
        <v>1</v>
      </c>
      <c r="I784" s="137"/>
      <c r="J784" s="138">
        <f t="shared" si="20"/>
        <v>0</v>
      </c>
      <c r="K784" s="139"/>
      <c r="L784" s="31"/>
      <c r="M784" s="140" t="s">
        <v>1</v>
      </c>
      <c r="N784" s="141" t="s">
        <v>41</v>
      </c>
      <c r="P784" s="142">
        <f t="shared" si="21"/>
        <v>0</v>
      </c>
      <c r="Q784" s="142">
        <v>0.00026</v>
      </c>
      <c r="R784" s="142">
        <f t="shared" si="22"/>
        <v>0.00026</v>
      </c>
      <c r="S784" s="142">
        <v>0</v>
      </c>
      <c r="T784" s="143">
        <f t="shared" si="23"/>
        <v>0</v>
      </c>
      <c r="AR784" s="144" t="s">
        <v>243</v>
      </c>
      <c r="AT784" s="144" t="s">
        <v>152</v>
      </c>
      <c r="AU784" s="144" t="s">
        <v>85</v>
      </c>
      <c r="AY784" s="16" t="s">
        <v>150</v>
      </c>
      <c r="BE784" s="145">
        <f t="shared" si="24"/>
        <v>0</v>
      </c>
      <c r="BF784" s="145">
        <f t="shared" si="25"/>
        <v>0</v>
      </c>
      <c r="BG784" s="145">
        <f t="shared" si="26"/>
        <v>0</v>
      </c>
      <c r="BH784" s="145">
        <f t="shared" si="27"/>
        <v>0</v>
      </c>
      <c r="BI784" s="145">
        <f t="shared" si="28"/>
        <v>0</v>
      </c>
      <c r="BJ784" s="16" t="s">
        <v>83</v>
      </c>
      <c r="BK784" s="145">
        <f t="shared" si="29"/>
        <v>0</v>
      </c>
      <c r="BL784" s="16" t="s">
        <v>243</v>
      </c>
      <c r="BM784" s="144" t="s">
        <v>1393</v>
      </c>
    </row>
    <row r="785" spans="2:65" s="1" customFormat="1" ht="24.2" customHeight="1">
      <c r="B785" s="31"/>
      <c r="C785" s="132" t="s">
        <v>1394</v>
      </c>
      <c r="D785" s="132" t="s">
        <v>152</v>
      </c>
      <c r="E785" s="133" t="s">
        <v>1395</v>
      </c>
      <c r="F785" s="134" t="s">
        <v>1396</v>
      </c>
      <c r="G785" s="135" t="s">
        <v>426</v>
      </c>
      <c r="H785" s="136">
        <v>1</v>
      </c>
      <c r="I785" s="137"/>
      <c r="J785" s="138">
        <f t="shared" si="20"/>
        <v>0</v>
      </c>
      <c r="K785" s="139"/>
      <c r="L785" s="31"/>
      <c r="M785" s="140" t="s">
        <v>1</v>
      </c>
      <c r="N785" s="141" t="s">
        <v>41</v>
      </c>
      <c r="P785" s="142">
        <f t="shared" si="21"/>
        <v>0</v>
      </c>
      <c r="Q785" s="142">
        <v>0.00026</v>
      </c>
      <c r="R785" s="142">
        <f t="shared" si="22"/>
        <v>0.00026</v>
      </c>
      <c r="S785" s="142">
        <v>0</v>
      </c>
      <c r="T785" s="143">
        <f t="shared" si="23"/>
        <v>0</v>
      </c>
      <c r="AR785" s="144" t="s">
        <v>243</v>
      </c>
      <c r="AT785" s="144" t="s">
        <v>152</v>
      </c>
      <c r="AU785" s="144" t="s">
        <v>85</v>
      </c>
      <c r="AY785" s="16" t="s">
        <v>150</v>
      </c>
      <c r="BE785" s="145">
        <f t="shared" si="24"/>
        <v>0</v>
      </c>
      <c r="BF785" s="145">
        <f t="shared" si="25"/>
        <v>0</v>
      </c>
      <c r="BG785" s="145">
        <f t="shared" si="26"/>
        <v>0</v>
      </c>
      <c r="BH785" s="145">
        <f t="shared" si="27"/>
        <v>0</v>
      </c>
      <c r="BI785" s="145">
        <f t="shared" si="28"/>
        <v>0</v>
      </c>
      <c r="BJ785" s="16" t="s">
        <v>83</v>
      </c>
      <c r="BK785" s="145">
        <f t="shared" si="29"/>
        <v>0</v>
      </c>
      <c r="BL785" s="16" t="s">
        <v>243</v>
      </c>
      <c r="BM785" s="144" t="s">
        <v>1397</v>
      </c>
    </row>
    <row r="786" spans="2:65" s="1" customFormat="1" ht="24.2" customHeight="1">
      <c r="B786" s="31"/>
      <c r="C786" s="132" t="s">
        <v>1398</v>
      </c>
      <c r="D786" s="132" t="s">
        <v>152</v>
      </c>
      <c r="E786" s="133" t="s">
        <v>1399</v>
      </c>
      <c r="F786" s="134" t="s">
        <v>1400</v>
      </c>
      <c r="G786" s="135" t="s">
        <v>426</v>
      </c>
      <c r="H786" s="136">
        <v>1</v>
      </c>
      <c r="I786" s="137"/>
      <c r="J786" s="138">
        <f t="shared" si="20"/>
        <v>0</v>
      </c>
      <c r="K786" s="139"/>
      <c r="L786" s="31"/>
      <c r="M786" s="140" t="s">
        <v>1</v>
      </c>
      <c r="N786" s="141" t="s">
        <v>41</v>
      </c>
      <c r="P786" s="142">
        <f t="shared" si="21"/>
        <v>0</v>
      </c>
      <c r="Q786" s="142">
        <v>0.00026</v>
      </c>
      <c r="R786" s="142">
        <f t="shared" si="22"/>
        <v>0.00026</v>
      </c>
      <c r="S786" s="142">
        <v>0</v>
      </c>
      <c r="T786" s="143">
        <f t="shared" si="23"/>
        <v>0</v>
      </c>
      <c r="AR786" s="144" t="s">
        <v>243</v>
      </c>
      <c r="AT786" s="144" t="s">
        <v>152</v>
      </c>
      <c r="AU786" s="144" t="s">
        <v>85</v>
      </c>
      <c r="AY786" s="16" t="s">
        <v>150</v>
      </c>
      <c r="BE786" s="145">
        <f t="shared" si="24"/>
        <v>0</v>
      </c>
      <c r="BF786" s="145">
        <f t="shared" si="25"/>
        <v>0</v>
      </c>
      <c r="BG786" s="145">
        <f t="shared" si="26"/>
        <v>0</v>
      </c>
      <c r="BH786" s="145">
        <f t="shared" si="27"/>
        <v>0</v>
      </c>
      <c r="BI786" s="145">
        <f t="shared" si="28"/>
        <v>0</v>
      </c>
      <c r="BJ786" s="16" t="s">
        <v>83</v>
      </c>
      <c r="BK786" s="145">
        <f t="shared" si="29"/>
        <v>0</v>
      </c>
      <c r="BL786" s="16" t="s">
        <v>243</v>
      </c>
      <c r="BM786" s="144" t="s">
        <v>1401</v>
      </c>
    </row>
    <row r="787" spans="2:65" s="1" customFormat="1" ht="24.2" customHeight="1">
      <c r="B787" s="31"/>
      <c r="C787" s="132" t="s">
        <v>1402</v>
      </c>
      <c r="D787" s="132" t="s">
        <v>152</v>
      </c>
      <c r="E787" s="133" t="s">
        <v>1403</v>
      </c>
      <c r="F787" s="134" t="s">
        <v>1404</v>
      </c>
      <c r="G787" s="135" t="s">
        <v>426</v>
      </c>
      <c r="H787" s="136">
        <v>1</v>
      </c>
      <c r="I787" s="137"/>
      <c r="J787" s="138">
        <f t="shared" si="20"/>
        <v>0</v>
      </c>
      <c r="K787" s="139"/>
      <c r="L787" s="31"/>
      <c r="M787" s="140" t="s">
        <v>1</v>
      </c>
      <c r="N787" s="141" t="s">
        <v>41</v>
      </c>
      <c r="P787" s="142">
        <f t="shared" si="21"/>
        <v>0</v>
      </c>
      <c r="Q787" s="142">
        <v>0.00026</v>
      </c>
      <c r="R787" s="142">
        <f t="shared" si="22"/>
        <v>0.00026</v>
      </c>
      <c r="S787" s="142">
        <v>0</v>
      </c>
      <c r="T787" s="143">
        <f t="shared" si="23"/>
        <v>0</v>
      </c>
      <c r="AR787" s="144" t="s">
        <v>243</v>
      </c>
      <c r="AT787" s="144" t="s">
        <v>152</v>
      </c>
      <c r="AU787" s="144" t="s">
        <v>85</v>
      </c>
      <c r="AY787" s="16" t="s">
        <v>150</v>
      </c>
      <c r="BE787" s="145">
        <f t="shared" si="24"/>
        <v>0</v>
      </c>
      <c r="BF787" s="145">
        <f t="shared" si="25"/>
        <v>0</v>
      </c>
      <c r="BG787" s="145">
        <f t="shared" si="26"/>
        <v>0</v>
      </c>
      <c r="BH787" s="145">
        <f t="shared" si="27"/>
        <v>0</v>
      </c>
      <c r="BI787" s="145">
        <f t="shared" si="28"/>
        <v>0</v>
      </c>
      <c r="BJ787" s="16" t="s">
        <v>83</v>
      </c>
      <c r="BK787" s="145">
        <f t="shared" si="29"/>
        <v>0</v>
      </c>
      <c r="BL787" s="16" t="s">
        <v>243</v>
      </c>
      <c r="BM787" s="144" t="s">
        <v>1405</v>
      </c>
    </row>
    <row r="788" spans="2:65" s="1" customFormat="1" ht="24.2" customHeight="1">
      <c r="B788" s="31"/>
      <c r="C788" s="132" t="s">
        <v>1406</v>
      </c>
      <c r="D788" s="132" t="s">
        <v>152</v>
      </c>
      <c r="E788" s="133" t="s">
        <v>1407</v>
      </c>
      <c r="F788" s="134" t="s">
        <v>1408</v>
      </c>
      <c r="G788" s="135" t="s">
        <v>426</v>
      </c>
      <c r="H788" s="136">
        <v>1</v>
      </c>
      <c r="I788" s="137"/>
      <c r="J788" s="138">
        <f t="shared" si="20"/>
        <v>0</v>
      </c>
      <c r="K788" s="139"/>
      <c r="L788" s="31"/>
      <c r="M788" s="140" t="s">
        <v>1</v>
      </c>
      <c r="N788" s="141" t="s">
        <v>41</v>
      </c>
      <c r="P788" s="142">
        <f t="shared" si="21"/>
        <v>0</v>
      </c>
      <c r="Q788" s="142">
        <v>0.00026</v>
      </c>
      <c r="R788" s="142">
        <f t="shared" si="22"/>
        <v>0.00026</v>
      </c>
      <c r="S788" s="142">
        <v>0</v>
      </c>
      <c r="T788" s="143">
        <f t="shared" si="23"/>
        <v>0</v>
      </c>
      <c r="AR788" s="144" t="s">
        <v>243</v>
      </c>
      <c r="AT788" s="144" t="s">
        <v>152</v>
      </c>
      <c r="AU788" s="144" t="s">
        <v>85</v>
      </c>
      <c r="AY788" s="16" t="s">
        <v>150</v>
      </c>
      <c r="BE788" s="145">
        <f t="shared" si="24"/>
        <v>0</v>
      </c>
      <c r="BF788" s="145">
        <f t="shared" si="25"/>
        <v>0</v>
      </c>
      <c r="BG788" s="145">
        <f t="shared" si="26"/>
        <v>0</v>
      </c>
      <c r="BH788" s="145">
        <f t="shared" si="27"/>
        <v>0</v>
      </c>
      <c r="BI788" s="145">
        <f t="shared" si="28"/>
        <v>0</v>
      </c>
      <c r="BJ788" s="16" t="s">
        <v>83</v>
      </c>
      <c r="BK788" s="145">
        <f t="shared" si="29"/>
        <v>0</v>
      </c>
      <c r="BL788" s="16" t="s">
        <v>243</v>
      </c>
      <c r="BM788" s="144" t="s">
        <v>1409</v>
      </c>
    </row>
    <row r="789" spans="2:65" s="1" customFormat="1" ht="24.2" customHeight="1">
      <c r="B789" s="31"/>
      <c r="C789" s="132" t="s">
        <v>1410</v>
      </c>
      <c r="D789" s="132" t="s">
        <v>152</v>
      </c>
      <c r="E789" s="133" t="s">
        <v>1411</v>
      </c>
      <c r="F789" s="134" t="s">
        <v>1412</v>
      </c>
      <c r="G789" s="135" t="s">
        <v>426</v>
      </c>
      <c r="H789" s="136">
        <v>1</v>
      </c>
      <c r="I789" s="137"/>
      <c r="J789" s="138">
        <f t="shared" si="20"/>
        <v>0</v>
      </c>
      <c r="K789" s="139"/>
      <c r="L789" s="31"/>
      <c r="M789" s="140" t="s">
        <v>1</v>
      </c>
      <c r="N789" s="141" t="s">
        <v>41</v>
      </c>
      <c r="P789" s="142">
        <f t="shared" si="21"/>
        <v>0</v>
      </c>
      <c r="Q789" s="142">
        <v>0.00026</v>
      </c>
      <c r="R789" s="142">
        <f t="shared" si="22"/>
        <v>0.00026</v>
      </c>
      <c r="S789" s="142">
        <v>0</v>
      </c>
      <c r="T789" s="143">
        <f t="shared" si="23"/>
        <v>0</v>
      </c>
      <c r="AR789" s="144" t="s">
        <v>243</v>
      </c>
      <c r="AT789" s="144" t="s">
        <v>152</v>
      </c>
      <c r="AU789" s="144" t="s">
        <v>85</v>
      </c>
      <c r="AY789" s="16" t="s">
        <v>150</v>
      </c>
      <c r="BE789" s="145">
        <f t="shared" si="24"/>
        <v>0</v>
      </c>
      <c r="BF789" s="145">
        <f t="shared" si="25"/>
        <v>0</v>
      </c>
      <c r="BG789" s="145">
        <f t="shared" si="26"/>
        <v>0</v>
      </c>
      <c r="BH789" s="145">
        <f t="shared" si="27"/>
        <v>0</v>
      </c>
      <c r="BI789" s="145">
        <f t="shared" si="28"/>
        <v>0</v>
      </c>
      <c r="BJ789" s="16" t="s">
        <v>83</v>
      </c>
      <c r="BK789" s="145">
        <f t="shared" si="29"/>
        <v>0</v>
      </c>
      <c r="BL789" s="16" t="s">
        <v>243</v>
      </c>
      <c r="BM789" s="144" t="s">
        <v>1413</v>
      </c>
    </row>
    <row r="790" spans="2:65" s="1" customFormat="1" ht="24.2" customHeight="1">
      <c r="B790" s="31"/>
      <c r="C790" s="132" t="s">
        <v>1414</v>
      </c>
      <c r="D790" s="132" t="s">
        <v>152</v>
      </c>
      <c r="E790" s="133" t="s">
        <v>1415</v>
      </c>
      <c r="F790" s="134" t="s">
        <v>1416</v>
      </c>
      <c r="G790" s="135" t="s">
        <v>426</v>
      </c>
      <c r="H790" s="136">
        <v>1</v>
      </c>
      <c r="I790" s="137"/>
      <c r="J790" s="138">
        <f t="shared" si="20"/>
        <v>0</v>
      </c>
      <c r="K790" s="139"/>
      <c r="L790" s="31"/>
      <c r="M790" s="140" t="s">
        <v>1</v>
      </c>
      <c r="N790" s="141" t="s">
        <v>41</v>
      </c>
      <c r="P790" s="142">
        <f t="shared" si="21"/>
        <v>0</v>
      </c>
      <c r="Q790" s="142">
        <v>0.00026</v>
      </c>
      <c r="R790" s="142">
        <f t="shared" si="22"/>
        <v>0.00026</v>
      </c>
      <c r="S790" s="142">
        <v>0</v>
      </c>
      <c r="T790" s="143">
        <f t="shared" si="23"/>
        <v>0</v>
      </c>
      <c r="AR790" s="144" t="s">
        <v>243</v>
      </c>
      <c r="AT790" s="144" t="s">
        <v>152</v>
      </c>
      <c r="AU790" s="144" t="s">
        <v>85</v>
      </c>
      <c r="AY790" s="16" t="s">
        <v>150</v>
      </c>
      <c r="BE790" s="145">
        <f t="shared" si="24"/>
        <v>0</v>
      </c>
      <c r="BF790" s="145">
        <f t="shared" si="25"/>
        <v>0</v>
      </c>
      <c r="BG790" s="145">
        <f t="shared" si="26"/>
        <v>0</v>
      </c>
      <c r="BH790" s="145">
        <f t="shared" si="27"/>
        <v>0</v>
      </c>
      <c r="BI790" s="145">
        <f t="shared" si="28"/>
        <v>0</v>
      </c>
      <c r="BJ790" s="16" t="s">
        <v>83</v>
      </c>
      <c r="BK790" s="145">
        <f t="shared" si="29"/>
        <v>0</v>
      </c>
      <c r="BL790" s="16" t="s">
        <v>243</v>
      </c>
      <c r="BM790" s="144" t="s">
        <v>1417</v>
      </c>
    </row>
    <row r="791" spans="2:65" s="1" customFormat="1" ht="24.2" customHeight="1">
      <c r="B791" s="31"/>
      <c r="C791" s="132" t="s">
        <v>1418</v>
      </c>
      <c r="D791" s="132" t="s">
        <v>152</v>
      </c>
      <c r="E791" s="133" t="s">
        <v>1419</v>
      </c>
      <c r="F791" s="134" t="s">
        <v>1420</v>
      </c>
      <c r="G791" s="135" t="s">
        <v>426</v>
      </c>
      <c r="H791" s="136">
        <v>1</v>
      </c>
      <c r="I791" s="137"/>
      <c r="J791" s="138">
        <f t="shared" si="20"/>
        <v>0</v>
      </c>
      <c r="K791" s="139"/>
      <c r="L791" s="31"/>
      <c r="M791" s="140" t="s">
        <v>1</v>
      </c>
      <c r="N791" s="141" t="s">
        <v>41</v>
      </c>
      <c r="P791" s="142">
        <f t="shared" si="21"/>
        <v>0</v>
      </c>
      <c r="Q791" s="142">
        <v>0.00026</v>
      </c>
      <c r="R791" s="142">
        <f t="shared" si="22"/>
        <v>0.00026</v>
      </c>
      <c r="S791" s="142">
        <v>0</v>
      </c>
      <c r="T791" s="143">
        <f t="shared" si="23"/>
        <v>0</v>
      </c>
      <c r="AR791" s="144" t="s">
        <v>243</v>
      </c>
      <c r="AT791" s="144" t="s">
        <v>152</v>
      </c>
      <c r="AU791" s="144" t="s">
        <v>85</v>
      </c>
      <c r="AY791" s="16" t="s">
        <v>150</v>
      </c>
      <c r="BE791" s="145">
        <f t="shared" si="24"/>
        <v>0</v>
      </c>
      <c r="BF791" s="145">
        <f t="shared" si="25"/>
        <v>0</v>
      </c>
      <c r="BG791" s="145">
        <f t="shared" si="26"/>
        <v>0</v>
      </c>
      <c r="BH791" s="145">
        <f t="shared" si="27"/>
        <v>0</v>
      </c>
      <c r="BI791" s="145">
        <f t="shared" si="28"/>
        <v>0</v>
      </c>
      <c r="BJ791" s="16" t="s">
        <v>83</v>
      </c>
      <c r="BK791" s="145">
        <f t="shared" si="29"/>
        <v>0</v>
      </c>
      <c r="BL791" s="16" t="s">
        <v>243</v>
      </c>
      <c r="BM791" s="144" t="s">
        <v>1421</v>
      </c>
    </row>
    <row r="792" spans="2:65" s="1" customFormat="1" ht="24.2" customHeight="1">
      <c r="B792" s="31"/>
      <c r="C792" s="132" t="s">
        <v>1422</v>
      </c>
      <c r="D792" s="132" t="s">
        <v>152</v>
      </c>
      <c r="E792" s="133" t="s">
        <v>1423</v>
      </c>
      <c r="F792" s="134" t="s">
        <v>1424</v>
      </c>
      <c r="G792" s="135" t="s">
        <v>426</v>
      </c>
      <c r="H792" s="136">
        <v>1</v>
      </c>
      <c r="I792" s="137"/>
      <c r="J792" s="138">
        <f t="shared" si="20"/>
        <v>0</v>
      </c>
      <c r="K792" s="139"/>
      <c r="L792" s="31"/>
      <c r="M792" s="140" t="s">
        <v>1</v>
      </c>
      <c r="N792" s="141" t="s">
        <v>41</v>
      </c>
      <c r="P792" s="142">
        <f t="shared" si="21"/>
        <v>0</v>
      </c>
      <c r="Q792" s="142">
        <v>0.00026</v>
      </c>
      <c r="R792" s="142">
        <f t="shared" si="22"/>
        <v>0.00026</v>
      </c>
      <c r="S792" s="142">
        <v>0</v>
      </c>
      <c r="T792" s="143">
        <f t="shared" si="23"/>
        <v>0</v>
      </c>
      <c r="AR792" s="144" t="s">
        <v>243</v>
      </c>
      <c r="AT792" s="144" t="s">
        <v>152</v>
      </c>
      <c r="AU792" s="144" t="s">
        <v>85</v>
      </c>
      <c r="AY792" s="16" t="s">
        <v>150</v>
      </c>
      <c r="BE792" s="145">
        <f t="shared" si="24"/>
        <v>0</v>
      </c>
      <c r="BF792" s="145">
        <f t="shared" si="25"/>
        <v>0</v>
      </c>
      <c r="BG792" s="145">
        <f t="shared" si="26"/>
        <v>0</v>
      </c>
      <c r="BH792" s="145">
        <f t="shared" si="27"/>
        <v>0</v>
      </c>
      <c r="BI792" s="145">
        <f t="shared" si="28"/>
        <v>0</v>
      </c>
      <c r="BJ792" s="16" t="s">
        <v>83</v>
      </c>
      <c r="BK792" s="145">
        <f t="shared" si="29"/>
        <v>0</v>
      </c>
      <c r="BL792" s="16" t="s">
        <v>243</v>
      </c>
      <c r="BM792" s="144" t="s">
        <v>1425</v>
      </c>
    </row>
    <row r="793" spans="2:65" s="1" customFormat="1" ht="24.2" customHeight="1">
      <c r="B793" s="31"/>
      <c r="C793" s="132" t="s">
        <v>1426</v>
      </c>
      <c r="D793" s="132" t="s">
        <v>152</v>
      </c>
      <c r="E793" s="133" t="s">
        <v>1427</v>
      </c>
      <c r="F793" s="134" t="s">
        <v>1428</v>
      </c>
      <c r="G793" s="135" t="s">
        <v>426</v>
      </c>
      <c r="H793" s="136">
        <v>1</v>
      </c>
      <c r="I793" s="137"/>
      <c r="J793" s="138">
        <f t="shared" si="20"/>
        <v>0</v>
      </c>
      <c r="K793" s="139"/>
      <c r="L793" s="31"/>
      <c r="M793" s="140" t="s">
        <v>1</v>
      </c>
      <c r="N793" s="141" t="s">
        <v>41</v>
      </c>
      <c r="P793" s="142">
        <f t="shared" si="21"/>
        <v>0</v>
      </c>
      <c r="Q793" s="142">
        <v>0.00026</v>
      </c>
      <c r="R793" s="142">
        <f t="shared" si="22"/>
        <v>0.00026</v>
      </c>
      <c r="S793" s="142">
        <v>0</v>
      </c>
      <c r="T793" s="143">
        <f t="shared" si="23"/>
        <v>0</v>
      </c>
      <c r="AR793" s="144" t="s">
        <v>243</v>
      </c>
      <c r="AT793" s="144" t="s">
        <v>152</v>
      </c>
      <c r="AU793" s="144" t="s">
        <v>85</v>
      </c>
      <c r="AY793" s="16" t="s">
        <v>150</v>
      </c>
      <c r="BE793" s="145">
        <f t="shared" si="24"/>
        <v>0</v>
      </c>
      <c r="BF793" s="145">
        <f t="shared" si="25"/>
        <v>0</v>
      </c>
      <c r="BG793" s="145">
        <f t="shared" si="26"/>
        <v>0</v>
      </c>
      <c r="BH793" s="145">
        <f t="shared" si="27"/>
        <v>0</v>
      </c>
      <c r="BI793" s="145">
        <f t="shared" si="28"/>
        <v>0</v>
      </c>
      <c r="BJ793" s="16" t="s">
        <v>83</v>
      </c>
      <c r="BK793" s="145">
        <f t="shared" si="29"/>
        <v>0</v>
      </c>
      <c r="BL793" s="16" t="s">
        <v>243</v>
      </c>
      <c r="BM793" s="144" t="s">
        <v>1429</v>
      </c>
    </row>
    <row r="794" spans="2:65" s="1" customFormat="1" ht="24.2" customHeight="1">
      <c r="B794" s="31"/>
      <c r="C794" s="132" t="s">
        <v>1430</v>
      </c>
      <c r="D794" s="132" t="s">
        <v>152</v>
      </c>
      <c r="E794" s="133" t="s">
        <v>1431</v>
      </c>
      <c r="F794" s="134" t="s">
        <v>1432</v>
      </c>
      <c r="G794" s="135" t="s">
        <v>426</v>
      </c>
      <c r="H794" s="136">
        <v>1</v>
      </c>
      <c r="I794" s="137"/>
      <c r="J794" s="138">
        <f t="shared" si="20"/>
        <v>0</v>
      </c>
      <c r="K794" s="139"/>
      <c r="L794" s="31"/>
      <c r="M794" s="140" t="s">
        <v>1</v>
      </c>
      <c r="N794" s="141" t="s">
        <v>41</v>
      </c>
      <c r="P794" s="142">
        <f t="shared" si="21"/>
        <v>0</v>
      </c>
      <c r="Q794" s="142">
        <v>0.00026</v>
      </c>
      <c r="R794" s="142">
        <f t="shared" si="22"/>
        <v>0.00026</v>
      </c>
      <c r="S794" s="142">
        <v>0</v>
      </c>
      <c r="T794" s="143">
        <f t="shared" si="23"/>
        <v>0</v>
      </c>
      <c r="AR794" s="144" t="s">
        <v>243</v>
      </c>
      <c r="AT794" s="144" t="s">
        <v>152</v>
      </c>
      <c r="AU794" s="144" t="s">
        <v>85</v>
      </c>
      <c r="AY794" s="16" t="s">
        <v>150</v>
      </c>
      <c r="BE794" s="145">
        <f t="shared" si="24"/>
        <v>0</v>
      </c>
      <c r="BF794" s="145">
        <f t="shared" si="25"/>
        <v>0</v>
      </c>
      <c r="BG794" s="145">
        <f t="shared" si="26"/>
        <v>0</v>
      </c>
      <c r="BH794" s="145">
        <f t="shared" si="27"/>
        <v>0</v>
      </c>
      <c r="BI794" s="145">
        <f t="shared" si="28"/>
        <v>0</v>
      </c>
      <c r="BJ794" s="16" t="s">
        <v>83</v>
      </c>
      <c r="BK794" s="145">
        <f t="shared" si="29"/>
        <v>0</v>
      </c>
      <c r="BL794" s="16" t="s">
        <v>243</v>
      </c>
      <c r="BM794" s="144" t="s">
        <v>1433</v>
      </c>
    </row>
    <row r="795" spans="2:65" s="1" customFormat="1" ht="33" customHeight="1">
      <c r="B795" s="31"/>
      <c r="C795" s="132" t="s">
        <v>1434</v>
      </c>
      <c r="D795" s="132" t="s">
        <v>152</v>
      </c>
      <c r="E795" s="133" t="s">
        <v>1435</v>
      </c>
      <c r="F795" s="134" t="s">
        <v>1436</v>
      </c>
      <c r="G795" s="135" t="s">
        <v>426</v>
      </c>
      <c r="H795" s="136">
        <v>1</v>
      </c>
      <c r="I795" s="137"/>
      <c r="J795" s="138">
        <f t="shared" si="20"/>
        <v>0</v>
      </c>
      <c r="K795" s="139"/>
      <c r="L795" s="31"/>
      <c r="M795" s="140" t="s">
        <v>1</v>
      </c>
      <c r="N795" s="141" t="s">
        <v>41</v>
      </c>
      <c r="P795" s="142">
        <f t="shared" si="21"/>
        <v>0</v>
      </c>
      <c r="Q795" s="142">
        <v>0.00026</v>
      </c>
      <c r="R795" s="142">
        <f t="shared" si="22"/>
        <v>0.00026</v>
      </c>
      <c r="S795" s="142">
        <v>0</v>
      </c>
      <c r="T795" s="143">
        <f t="shared" si="23"/>
        <v>0</v>
      </c>
      <c r="AR795" s="144" t="s">
        <v>243</v>
      </c>
      <c r="AT795" s="144" t="s">
        <v>152</v>
      </c>
      <c r="AU795" s="144" t="s">
        <v>85</v>
      </c>
      <c r="AY795" s="16" t="s">
        <v>150</v>
      </c>
      <c r="BE795" s="145">
        <f t="shared" si="24"/>
        <v>0</v>
      </c>
      <c r="BF795" s="145">
        <f t="shared" si="25"/>
        <v>0</v>
      </c>
      <c r="BG795" s="145">
        <f t="shared" si="26"/>
        <v>0</v>
      </c>
      <c r="BH795" s="145">
        <f t="shared" si="27"/>
        <v>0</v>
      </c>
      <c r="BI795" s="145">
        <f t="shared" si="28"/>
        <v>0</v>
      </c>
      <c r="BJ795" s="16" t="s">
        <v>83</v>
      </c>
      <c r="BK795" s="145">
        <f t="shared" si="29"/>
        <v>0</v>
      </c>
      <c r="BL795" s="16" t="s">
        <v>243</v>
      </c>
      <c r="BM795" s="144" t="s">
        <v>1437</v>
      </c>
    </row>
    <row r="796" spans="2:65" s="1" customFormat="1" ht="33" customHeight="1">
      <c r="B796" s="31"/>
      <c r="C796" s="132" t="s">
        <v>1438</v>
      </c>
      <c r="D796" s="132" t="s">
        <v>152</v>
      </c>
      <c r="E796" s="133" t="s">
        <v>1439</v>
      </c>
      <c r="F796" s="134" t="s">
        <v>1440</v>
      </c>
      <c r="G796" s="135" t="s">
        <v>426</v>
      </c>
      <c r="H796" s="136">
        <v>1</v>
      </c>
      <c r="I796" s="137"/>
      <c r="J796" s="138">
        <f t="shared" si="20"/>
        <v>0</v>
      </c>
      <c r="K796" s="139"/>
      <c r="L796" s="31"/>
      <c r="M796" s="140" t="s">
        <v>1</v>
      </c>
      <c r="N796" s="141" t="s">
        <v>41</v>
      </c>
      <c r="P796" s="142">
        <f t="shared" si="21"/>
        <v>0</v>
      </c>
      <c r="Q796" s="142">
        <v>0.00026</v>
      </c>
      <c r="R796" s="142">
        <f t="shared" si="22"/>
        <v>0.00026</v>
      </c>
      <c r="S796" s="142">
        <v>0</v>
      </c>
      <c r="T796" s="143">
        <f t="shared" si="23"/>
        <v>0</v>
      </c>
      <c r="AR796" s="144" t="s">
        <v>243</v>
      </c>
      <c r="AT796" s="144" t="s">
        <v>152</v>
      </c>
      <c r="AU796" s="144" t="s">
        <v>85</v>
      </c>
      <c r="AY796" s="16" t="s">
        <v>150</v>
      </c>
      <c r="BE796" s="145">
        <f t="shared" si="24"/>
        <v>0</v>
      </c>
      <c r="BF796" s="145">
        <f t="shared" si="25"/>
        <v>0</v>
      </c>
      <c r="BG796" s="145">
        <f t="shared" si="26"/>
        <v>0</v>
      </c>
      <c r="BH796" s="145">
        <f t="shared" si="27"/>
        <v>0</v>
      </c>
      <c r="BI796" s="145">
        <f t="shared" si="28"/>
        <v>0</v>
      </c>
      <c r="BJ796" s="16" t="s">
        <v>83</v>
      </c>
      <c r="BK796" s="145">
        <f t="shared" si="29"/>
        <v>0</v>
      </c>
      <c r="BL796" s="16" t="s">
        <v>243</v>
      </c>
      <c r="BM796" s="144" t="s">
        <v>1441</v>
      </c>
    </row>
    <row r="797" spans="2:65" s="1" customFormat="1" ht="33" customHeight="1">
      <c r="B797" s="31"/>
      <c r="C797" s="132" t="s">
        <v>1442</v>
      </c>
      <c r="D797" s="132" t="s">
        <v>152</v>
      </c>
      <c r="E797" s="133" t="s">
        <v>1443</v>
      </c>
      <c r="F797" s="134" t="s">
        <v>1444</v>
      </c>
      <c r="G797" s="135" t="s">
        <v>426</v>
      </c>
      <c r="H797" s="136">
        <v>1</v>
      </c>
      <c r="I797" s="137"/>
      <c r="J797" s="138">
        <f t="shared" si="20"/>
        <v>0</v>
      </c>
      <c r="K797" s="139"/>
      <c r="L797" s="31"/>
      <c r="M797" s="140" t="s">
        <v>1</v>
      </c>
      <c r="N797" s="141" t="s">
        <v>41</v>
      </c>
      <c r="P797" s="142">
        <f t="shared" si="21"/>
        <v>0</v>
      </c>
      <c r="Q797" s="142">
        <v>0.00026</v>
      </c>
      <c r="R797" s="142">
        <f t="shared" si="22"/>
        <v>0.00026</v>
      </c>
      <c r="S797" s="142">
        <v>0</v>
      </c>
      <c r="T797" s="143">
        <f t="shared" si="23"/>
        <v>0</v>
      </c>
      <c r="AR797" s="144" t="s">
        <v>243</v>
      </c>
      <c r="AT797" s="144" t="s">
        <v>152</v>
      </c>
      <c r="AU797" s="144" t="s">
        <v>85</v>
      </c>
      <c r="AY797" s="16" t="s">
        <v>150</v>
      </c>
      <c r="BE797" s="145">
        <f t="shared" si="24"/>
        <v>0</v>
      </c>
      <c r="BF797" s="145">
        <f t="shared" si="25"/>
        <v>0</v>
      </c>
      <c r="BG797" s="145">
        <f t="shared" si="26"/>
        <v>0</v>
      </c>
      <c r="BH797" s="145">
        <f t="shared" si="27"/>
        <v>0</v>
      </c>
      <c r="BI797" s="145">
        <f t="shared" si="28"/>
        <v>0</v>
      </c>
      <c r="BJ797" s="16" t="s">
        <v>83</v>
      </c>
      <c r="BK797" s="145">
        <f t="shared" si="29"/>
        <v>0</v>
      </c>
      <c r="BL797" s="16" t="s">
        <v>243</v>
      </c>
      <c r="BM797" s="144" t="s">
        <v>1445</v>
      </c>
    </row>
    <row r="798" spans="2:65" s="1" customFormat="1" ht="24.2" customHeight="1">
      <c r="B798" s="31"/>
      <c r="C798" s="132" t="s">
        <v>1447</v>
      </c>
      <c r="D798" s="132" t="s">
        <v>152</v>
      </c>
      <c r="E798" s="133" t="s">
        <v>1448</v>
      </c>
      <c r="F798" s="134" t="s">
        <v>1449</v>
      </c>
      <c r="G798" s="135" t="s">
        <v>426</v>
      </c>
      <c r="H798" s="136">
        <v>1</v>
      </c>
      <c r="I798" s="137"/>
      <c r="J798" s="138">
        <f t="shared" si="20"/>
        <v>0</v>
      </c>
      <c r="K798" s="139"/>
      <c r="L798" s="31"/>
      <c r="M798" s="140" t="s">
        <v>1</v>
      </c>
      <c r="N798" s="141" t="s">
        <v>41</v>
      </c>
      <c r="P798" s="142">
        <f t="shared" si="21"/>
        <v>0</v>
      </c>
      <c r="Q798" s="142">
        <v>0.00026</v>
      </c>
      <c r="R798" s="142">
        <f t="shared" si="22"/>
        <v>0.00026</v>
      </c>
      <c r="S798" s="142">
        <v>0</v>
      </c>
      <c r="T798" s="143">
        <f t="shared" si="23"/>
        <v>0</v>
      </c>
      <c r="AR798" s="144" t="s">
        <v>243</v>
      </c>
      <c r="AT798" s="144" t="s">
        <v>152</v>
      </c>
      <c r="AU798" s="144" t="s">
        <v>85</v>
      </c>
      <c r="AY798" s="16" t="s">
        <v>150</v>
      </c>
      <c r="BE798" s="145">
        <f t="shared" si="24"/>
        <v>0</v>
      </c>
      <c r="BF798" s="145">
        <f t="shared" si="25"/>
        <v>0</v>
      </c>
      <c r="BG798" s="145">
        <f t="shared" si="26"/>
        <v>0</v>
      </c>
      <c r="BH798" s="145">
        <f t="shared" si="27"/>
        <v>0</v>
      </c>
      <c r="BI798" s="145">
        <f t="shared" si="28"/>
        <v>0</v>
      </c>
      <c r="BJ798" s="16" t="s">
        <v>83</v>
      </c>
      <c r="BK798" s="145">
        <f t="shared" si="29"/>
        <v>0</v>
      </c>
      <c r="BL798" s="16" t="s">
        <v>243</v>
      </c>
      <c r="BM798" s="144" t="s">
        <v>1450</v>
      </c>
    </row>
    <row r="799" spans="2:65" s="1" customFormat="1" ht="33" customHeight="1">
      <c r="B799" s="31"/>
      <c r="C799" s="132" t="s">
        <v>1451</v>
      </c>
      <c r="D799" s="132" t="s">
        <v>152</v>
      </c>
      <c r="E799" s="133" t="s">
        <v>1452</v>
      </c>
      <c r="F799" s="134" t="s">
        <v>1453</v>
      </c>
      <c r="G799" s="135" t="s">
        <v>426</v>
      </c>
      <c r="H799" s="136">
        <v>1</v>
      </c>
      <c r="I799" s="137"/>
      <c r="J799" s="138">
        <f t="shared" si="20"/>
        <v>0</v>
      </c>
      <c r="K799" s="139"/>
      <c r="L799" s="31"/>
      <c r="M799" s="140" t="s">
        <v>1</v>
      </c>
      <c r="N799" s="141" t="s">
        <v>41</v>
      </c>
      <c r="P799" s="142">
        <f t="shared" si="21"/>
        <v>0</v>
      </c>
      <c r="Q799" s="142">
        <v>0.00026</v>
      </c>
      <c r="R799" s="142">
        <f t="shared" si="22"/>
        <v>0.00026</v>
      </c>
      <c r="S799" s="142">
        <v>0</v>
      </c>
      <c r="T799" s="143">
        <f t="shared" si="23"/>
        <v>0</v>
      </c>
      <c r="AR799" s="144" t="s">
        <v>243</v>
      </c>
      <c r="AT799" s="144" t="s">
        <v>152</v>
      </c>
      <c r="AU799" s="144" t="s">
        <v>85</v>
      </c>
      <c r="AY799" s="16" t="s">
        <v>150</v>
      </c>
      <c r="BE799" s="145">
        <f t="shared" si="24"/>
        <v>0</v>
      </c>
      <c r="BF799" s="145">
        <f t="shared" si="25"/>
        <v>0</v>
      </c>
      <c r="BG799" s="145">
        <f t="shared" si="26"/>
        <v>0</v>
      </c>
      <c r="BH799" s="145">
        <f t="shared" si="27"/>
        <v>0</v>
      </c>
      <c r="BI799" s="145">
        <f t="shared" si="28"/>
        <v>0</v>
      </c>
      <c r="BJ799" s="16" t="s">
        <v>83</v>
      </c>
      <c r="BK799" s="145">
        <f t="shared" si="29"/>
        <v>0</v>
      </c>
      <c r="BL799" s="16" t="s">
        <v>243</v>
      </c>
      <c r="BM799" s="144" t="s">
        <v>1454</v>
      </c>
    </row>
    <row r="800" spans="2:65" s="1" customFormat="1" ht="24.2" customHeight="1">
      <c r="B800" s="31"/>
      <c r="C800" s="132" t="s">
        <v>1455</v>
      </c>
      <c r="D800" s="132" t="s">
        <v>152</v>
      </c>
      <c r="E800" s="133" t="s">
        <v>1456</v>
      </c>
      <c r="F800" s="134" t="s">
        <v>1457</v>
      </c>
      <c r="G800" s="135" t="s">
        <v>426</v>
      </c>
      <c r="H800" s="136">
        <v>1</v>
      </c>
      <c r="I800" s="137"/>
      <c r="J800" s="138">
        <f t="shared" si="20"/>
        <v>0</v>
      </c>
      <c r="K800" s="139"/>
      <c r="L800" s="31"/>
      <c r="M800" s="140" t="s">
        <v>1</v>
      </c>
      <c r="N800" s="141" t="s">
        <v>41</v>
      </c>
      <c r="P800" s="142">
        <f t="shared" si="21"/>
        <v>0</v>
      </c>
      <c r="Q800" s="142">
        <v>0.00026</v>
      </c>
      <c r="R800" s="142">
        <f t="shared" si="22"/>
        <v>0.00026</v>
      </c>
      <c r="S800" s="142">
        <v>0</v>
      </c>
      <c r="T800" s="143">
        <f t="shared" si="23"/>
        <v>0</v>
      </c>
      <c r="AR800" s="144" t="s">
        <v>243</v>
      </c>
      <c r="AT800" s="144" t="s">
        <v>152</v>
      </c>
      <c r="AU800" s="144" t="s">
        <v>85</v>
      </c>
      <c r="AY800" s="16" t="s">
        <v>150</v>
      </c>
      <c r="BE800" s="145">
        <f t="shared" si="24"/>
        <v>0</v>
      </c>
      <c r="BF800" s="145">
        <f t="shared" si="25"/>
        <v>0</v>
      </c>
      <c r="BG800" s="145">
        <f t="shared" si="26"/>
        <v>0</v>
      </c>
      <c r="BH800" s="145">
        <f t="shared" si="27"/>
        <v>0</v>
      </c>
      <c r="BI800" s="145">
        <f t="shared" si="28"/>
        <v>0</v>
      </c>
      <c r="BJ800" s="16" t="s">
        <v>83</v>
      </c>
      <c r="BK800" s="145">
        <f t="shared" si="29"/>
        <v>0</v>
      </c>
      <c r="BL800" s="16" t="s">
        <v>243</v>
      </c>
      <c r="BM800" s="144" t="s">
        <v>1458</v>
      </c>
    </row>
    <row r="801" spans="2:65" s="1" customFormat="1" ht="24.2" customHeight="1">
      <c r="B801" s="31"/>
      <c r="C801" s="132" t="s">
        <v>1459</v>
      </c>
      <c r="D801" s="132" t="s">
        <v>152</v>
      </c>
      <c r="E801" s="133" t="s">
        <v>1460</v>
      </c>
      <c r="F801" s="134" t="s">
        <v>1461</v>
      </c>
      <c r="G801" s="135" t="s">
        <v>426</v>
      </c>
      <c r="H801" s="136">
        <v>1</v>
      </c>
      <c r="I801" s="137"/>
      <c r="J801" s="138">
        <f t="shared" si="20"/>
        <v>0</v>
      </c>
      <c r="K801" s="139"/>
      <c r="L801" s="31"/>
      <c r="M801" s="140" t="s">
        <v>1</v>
      </c>
      <c r="N801" s="141" t="s">
        <v>41</v>
      </c>
      <c r="P801" s="142">
        <f t="shared" si="21"/>
        <v>0</v>
      </c>
      <c r="Q801" s="142">
        <v>0.00026</v>
      </c>
      <c r="R801" s="142">
        <f t="shared" si="22"/>
        <v>0.00026</v>
      </c>
      <c r="S801" s="142">
        <v>0</v>
      </c>
      <c r="T801" s="143">
        <f t="shared" si="23"/>
        <v>0</v>
      </c>
      <c r="AR801" s="144" t="s">
        <v>243</v>
      </c>
      <c r="AT801" s="144" t="s">
        <v>152</v>
      </c>
      <c r="AU801" s="144" t="s">
        <v>85</v>
      </c>
      <c r="AY801" s="16" t="s">
        <v>150</v>
      </c>
      <c r="BE801" s="145">
        <f t="shared" si="24"/>
        <v>0</v>
      </c>
      <c r="BF801" s="145">
        <f t="shared" si="25"/>
        <v>0</v>
      </c>
      <c r="BG801" s="145">
        <f t="shared" si="26"/>
        <v>0</v>
      </c>
      <c r="BH801" s="145">
        <f t="shared" si="27"/>
        <v>0</v>
      </c>
      <c r="BI801" s="145">
        <f t="shared" si="28"/>
        <v>0</v>
      </c>
      <c r="BJ801" s="16" t="s">
        <v>83</v>
      </c>
      <c r="BK801" s="145">
        <f t="shared" si="29"/>
        <v>0</v>
      </c>
      <c r="BL801" s="16" t="s">
        <v>243</v>
      </c>
      <c r="BM801" s="144" t="s">
        <v>1462</v>
      </c>
    </row>
    <row r="802" spans="2:65" s="1" customFormat="1" ht="24.2" customHeight="1">
      <c r="B802" s="31"/>
      <c r="C802" s="132" t="s">
        <v>1463</v>
      </c>
      <c r="D802" s="132" t="s">
        <v>152</v>
      </c>
      <c r="E802" s="133" t="s">
        <v>1464</v>
      </c>
      <c r="F802" s="134" t="s">
        <v>1465</v>
      </c>
      <c r="G802" s="135" t="s">
        <v>426</v>
      </c>
      <c r="H802" s="136">
        <v>1</v>
      </c>
      <c r="I802" s="137"/>
      <c r="J802" s="138">
        <f t="shared" si="20"/>
        <v>0</v>
      </c>
      <c r="K802" s="139"/>
      <c r="L802" s="31"/>
      <c r="M802" s="140" t="s">
        <v>1</v>
      </c>
      <c r="N802" s="141" t="s">
        <v>41</v>
      </c>
      <c r="P802" s="142">
        <f t="shared" si="21"/>
        <v>0</v>
      </c>
      <c r="Q802" s="142">
        <v>0.00026</v>
      </c>
      <c r="R802" s="142">
        <f t="shared" si="22"/>
        <v>0.00026</v>
      </c>
      <c r="S802" s="142">
        <v>0</v>
      </c>
      <c r="T802" s="143">
        <f t="shared" si="23"/>
        <v>0</v>
      </c>
      <c r="AR802" s="144" t="s">
        <v>243</v>
      </c>
      <c r="AT802" s="144" t="s">
        <v>152</v>
      </c>
      <c r="AU802" s="144" t="s">
        <v>85</v>
      </c>
      <c r="AY802" s="16" t="s">
        <v>150</v>
      </c>
      <c r="BE802" s="145">
        <f t="shared" si="24"/>
        <v>0</v>
      </c>
      <c r="BF802" s="145">
        <f t="shared" si="25"/>
        <v>0</v>
      </c>
      <c r="BG802" s="145">
        <f t="shared" si="26"/>
        <v>0</v>
      </c>
      <c r="BH802" s="145">
        <f t="shared" si="27"/>
        <v>0</v>
      </c>
      <c r="BI802" s="145">
        <f t="shared" si="28"/>
        <v>0</v>
      </c>
      <c r="BJ802" s="16" t="s">
        <v>83</v>
      </c>
      <c r="BK802" s="145">
        <f t="shared" si="29"/>
        <v>0</v>
      </c>
      <c r="BL802" s="16" t="s">
        <v>243</v>
      </c>
      <c r="BM802" s="144" t="s">
        <v>1466</v>
      </c>
    </row>
    <row r="803" spans="2:65" s="1" customFormat="1" ht="24.2" customHeight="1">
      <c r="B803" s="31"/>
      <c r="C803" s="132" t="s">
        <v>1467</v>
      </c>
      <c r="D803" s="132" t="s">
        <v>152</v>
      </c>
      <c r="E803" s="133" t="s">
        <v>1468</v>
      </c>
      <c r="F803" s="134" t="s">
        <v>1469</v>
      </c>
      <c r="G803" s="135" t="s">
        <v>426</v>
      </c>
      <c r="H803" s="136">
        <v>1</v>
      </c>
      <c r="I803" s="137"/>
      <c r="J803" s="138">
        <f t="shared" si="20"/>
        <v>0</v>
      </c>
      <c r="K803" s="139"/>
      <c r="L803" s="31"/>
      <c r="M803" s="140" t="s">
        <v>1</v>
      </c>
      <c r="N803" s="141" t="s">
        <v>41</v>
      </c>
      <c r="P803" s="142">
        <f t="shared" si="21"/>
        <v>0</v>
      </c>
      <c r="Q803" s="142">
        <v>0.00026</v>
      </c>
      <c r="R803" s="142">
        <f t="shared" si="22"/>
        <v>0.00026</v>
      </c>
      <c r="S803" s="142">
        <v>0</v>
      </c>
      <c r="T803" s="143">
        <f t="shared" si="23"/>
        <v>0</v>
      </c>
      <c r="AR803" s="144" t="s">
        <v>243</v>
      </c>
      <c r="AT803" s="144" t="s">
        <v>152</v>
      </c>
      <c r="AU803" s="144" t="s">
        <v>85</v>
      </c>
      <c r="AY803" s="16" t="s">
        <v>150</v>
      </c>
      <c r="BE803" s="145">
        <f t="shared" si="24"/>
        <v>0</v>
      </c>
      <c r="BF803" s="145">
        <f t="shared" si="25"/>
        <v>0</v>
      </c>
      <c r="BG803" s="145">
        <f t="shared" si="26"/>
        <v>0</v>
      </c>
      <c r="BH803" s="145">
        <f t="shared" si="27"/>
        <v>0</v>
      </c>
      <c r="BI803" s="145">
        <f t="shared" si="28"/>
        <v>0</v>
      </c>
      <c r="BJ803" s="16" t="s">
        <v>83</v>
      </c>
      <c r="BK803" s="145">
        <f t="shared" si="29"/>
        <v>0</v>
      </c>
      <c r="BL803" s="16" t="s">
        <v>243</v>
      </c>
      <c r="BM803" s="144" t="s">
        <v>1470</v>
      </c>
    </row>
    <row r="804" spans="2:65" s="1" customFormat="1" ht="24.2" customHeight="1">
      <c r="B804" s="31"/>
      <c r="C804" s="132" t="s">
        <v>1471</v>
      </c>
      <c r="D804" s="132" t="s">
        <v>152</v>
      </c>
      <c r="E804" s="133" t="s">
        <v>1472</v>
      </c>
      <c r="F804" s="134" t="s">
        <v>1473</v>
      </c>
      <c r="G804" s="135" t="s">
        <v>803</v>
      </c>
      <c r="H804" s="178"/>
      <c r="I804" s="137"/>
      <c r="J804" s="138">
        <f t="shared" si="20"/>
        <v>0</v>
      </c>
      <c r="K804" s="139"/>
      <c r="L804" s="31"/>
      <c r="M804" s="140" t="s">
        <v>1</v>
      </c>
      <c r="N804" s="141" t="s">
        <v>41</v>
      </c>
      <c r="P804" s="142">
        <f t="shared" si="21"/>
        <v>0</v>
      </c>
      <c r="Q804" s="142">
        <v>0</v>
      </c>
      <c r="R804" s="142">
        <f t="shared" si="22"/>
        <v>0</v>
      </c>
      <c r="S804" s="142">
        <v>0</v>
      </c>
      <c r="T804" s="143">
        <f t="shared" si="23"/>
        <v>0</v>
      </c>
      <c r="AR804" s="144" t="s">
        <v>243</v>
      </c>
      <c r="AT804" s="144" t="s">
        <v>152</v>
      </c>
      <c r="AU804" s="144" t="s">
        <v>85</v>
      </c>
      <c r="AY804" s="16" t="s">
        <v>150</v>
      </c>
      <c r="BE804" s="145">
        <f t="shared" si="24"/>
        <v>0</v>
      </c>
      <c r="BF804" s="145">
        <f t="shared" si="25"/>
        <v>0</v>
      </c>
      <c r="BG804" s="145">
        <f t="shared" si="26"/>
        <v>0</v>
      </c>
      <c r="BH804" s="145">
        <f t="shared" si="27"/>
        <v>0</v>
      </c>
      <c r="BI804" s="145">
        <f t="shared" si="28"/>
        <v>0</v>
      </c>
      <c r="BJ804" s="16" t="s">
        <v>83</v>
      </c>
      <c r="BK804" s="145">
        <f t="shared" si="29"/>
        <v>0</v>
      </c>
      <c r="BL804" s="16" t="s">
        <v>243</v>
      </c>
      <c r="BM804" s="144" t="s">
        <v>1474</v>
      </c>
    </row>
    <row r="805" spans="2:63" s="11" customFormat="1" ht="22.7" customHeight="1">
      <c r="B805" s="120"/>
      <c r="D805" s="121" t="s">
        <v>75</v>
      </c>
      <c r="E805" s="130" t="s">
        <v>1475</v>
      </c>
      <c r="F805" s="130" t="s">
        <v>1476</v>
      </c>
      <c r="I805" s="123"/>
      <c r="J805" s="131">
        <f>BK805</f>
        <v>0</v>
      </c>
      <c r="L805" s="120"/>
      <c r="M805" s="125"/>
      <c r="P805" s="126">
        <f>SUM(P806:P817)</f>
        <v>0</v>
      </c>
      <c r="R805" s="126">
        <f>SUM(R806:R817)</f>
        <v>0.007049999999999999</v>
      </c>
      <c r="T805" s="127">
        <f>SUM(T806:T817)</f>
        <v>0</v>
      </c>
      <c r="AR805" s="121" t="s">
        <v>85</v>
      </c>
      <c r="AT805" s="128" t="s">
        <v>75</v>
      </c>
      <c r="AU805" s="128" t="s">
        <v>83</v>
      </c>
      <c r="AY805" s="121" t="s">
        <v>150</v>
      </c>
      <c r="BK805" s="129">
        <f>SUM(BK806:BK817)</f>
        <v>0</v>
      </c>
    </row>
    <row r="806" spans="2:65" s="1" customFormat="1" ht="16.5" customHeight="1">
      <c r="B806" s="31"/>
      <c r="C806" s="132" t="s">
        <v>1477</v>
      </c>
      <c r="D806" s="132" t="s">
        <v>152</v>
      </c>
      <c r="E806" s="133" t="s">
        <v>1478</v>
      </c>
      <c r="F806" s="134" t="s">
        <v>1479</v>
      </c>
      <c r="G806" s="135" t="s">
        <v>426</v>
      </c>
      <c r="H806" s="136">
        <v>36</v>
      </c>
      <c r="I806" s="137"/>
      <c r="J806" s="138">
        <f aca="true" t="shared" si="30" ref="J806:J817">ROUND(I806*H806,2)</f>
        <v>0</v>
      </c>
      <c r="K806" s="139"/>
      <c r="L806" s="31"/>
      <c r="M806" s="140" t="s">
        <v>1</v>
      </c>
      <c r="N806" s="141" t="s">
        <v>41</v>
      </c>
      <c r="P806" s="142">
        <f aca="true" t="shared" si="31" ref="P806:P817">O806*H806</f>
        <v>0</v>
      </c>
      <c r="Q806" s="142">
        <v>0.00015</v>
      </c>
      <c r="R806" s="142">
        <f aca="true" t="shared" si="32" ref="R806:R817">Q806*H806</f>
        <v>0.005399999999999999</v>
      </c>
      <c r="S806" s="142">
        <v>0</v>
      </c>
      <c r="T806" s="143">
        <f aca="true" t="shared" si="33" ref="T806:T817">S806*H806</f>
        <v>0</v>
      </c>
      <c r="AR806" s="144" t="s">
        <v>243</v>
      </c>
      <c r="AT806" s="144" t="s">
        <v>152</v>
      </c>
      <c r="AU806" s="144" t="s">
        <v>85</v>
      </c>
      <c r="AY806" s="16" t="s">
        <v>150</v>
      </c>
      <c r="BE806" s="145">
        <f aca="true" t="shared" si="34" ref="BE806:BE817">IF(N806="základní",J806,0)</f>
        <v>0</v>
      </c>
      <c r="BF806" s="145">
        <f aca="true" t="shared" si="35" ref="BF806:BF817">IF(N806="snížená",J806,0)</f>
        <v>0</v>
      </c>
      <c r="BG806" s="145">
        <f aca="true" t="shared" si="36" ref="BG806:BG817">IF(N806="zákl. přenesená",J806,0)</f>
        <v>0</v>
      </c>
      <c r="BH806" s="145">
        <f aca="true" t="shared" si="37" ref="BH806:BH817">IF(N806="sníž. přenesená",J806,0)</f>
        <v>0</v>
      </c>
      <c r="BI806" s="145">
        <f aca="true" t="shared" si="38" ref="BI806:BI817">IF(N806="nulová",J806,0)</f>
        <v>0</v>
      </c>
      <c r="BJ806" s="16" t="s">
        <v>83</v>
      </c>
      <c r="BK806" s="145">
        <f aca="true" t="shared" si="39" ref="BK806:BK817">ROUND(I806*H806,2)</f>
        <v>0</v>
      </c>
      <c r="BL806" s="16" t="s">
        <v>243</v>
      </c>
      <c r="BM806" s="144" t="s">
        <v>1480</v>
      </c>
    </row>
    <row r="807" spans="2:65" s="1" customFormat="1" ht="21.75" customHeight="1">
      <c r="B807" s="31"/>
      <c r="C807" s="132" t="s">
        <v>1481</v>
      </c>
      <c r="D807" s="132" t="s">
        <v>152</v>
      </c>
      <c r="E807" s="133" t="s">
        <v>1482</v>
      </c>
      <c r="F807" s="134" t="s">
        <v>1483</v>
      </c>
      <c r="G807" s="135" t="s">
        <v>426</v>
      </c>
      <c r="H807" s="136">
        <v>1</v>
      </c>
      <c r="I807" s="137"/>
      <c r="J807" s="138">
        <f t="shared" si="30"/>
        <v>0</v>
      </c>
      <c r="K807" s="139"/>
      <c r="L807" s="31"/>
      <c r="M807" s="140" t="s">
        <v>1</v>
      </c>
      <c r="N807" s="141" t="s">
        <v>41</v>
      </c>
      <c r="P807" s="142">
        <f t="shared" si="31"/>
        <v>0</v>
      </c>
      <c r="Q807" s="142">
        <v>0.00015</v>
      </c>
      <c r="R807" s="142">
        <f t="shared" si="32"/>
        <v>0.00015</v>
      </c>
      <c r="S807" s="142">
        <v>0</v>
      </c>
      <c r="T807" s="143">
        <f t="shared" si="33"/>
        <v>0</v>
      </c>
      <c r="AR807" s="144" t="s">
        <v>243</v>
      </c>
      <c r="AT807" s="144" t="s">
        <v>152</v>
      </c>
      <c r="AU807" s="144" t="s">
        <v>85</v>
      </c>
      <c r="AY807" s="16" t="s">
        <v>150</v>
      </c>
      <c r="BE807" s="145">
        <f t="shared" si="34"/>
        <v>0</v>
      </c>
      <c r="BF807" s="145">
        <f t="shared" si="35"/>
        <v>0</v>
      </c>
      <c r="BG807" s="145">
        <f t="shared" si="36"/>
        <v>0</v>
      </c>
      <c r="BH807" s="145">
        <f t="shared" si="37"/>
        <v>0</v>
      </c>
      <c r="BI807" s="145">
        <f t="shared" si="38"/>
        <v>0</v>
      </c>
      <c r="BJ807" s="16" t="s">
        <v>83</v>
      </c>
      <c r="BK807" s="145">
        <f t="shared" si="39"/>
        <v>0</v>
      </c>
      <c r="BL807" s="16" t="s">
        <v>243</v>
      </c>
      <c r="BM807" s="144" t="s">
        <v>1484</v>
      </c>
    </row>
    <row r="808" spans="2:65" s="1" customFormat="1" ht="16.5" customHeight="1">
      <c r="B808" s="31"/>
      <c r="C808" s="132" t="s">
        <v>1485</v>
      </c>
      <c r="D808" s="132" t="s">
        <v>152</v>
      </c>
      <c r="E808" s="133" t="s">
        <v>1486</v>
      </c>
      <c r="F808" s="134" t="s">
        <v>1487</v>
      </c>
      <c r="G808" s="135" t="s">
        <v>426</v>
      </c>
      <c r="H808" s="136">
        <v>6</v>
      </c>
      <c r="I808" s="137"/>
      <c r="J808" s="138">
        <f t="shared" si="30"/>
        <v>0</v>
      </c>
      <c r="K808" s="139"/>
      <c r="L808" s="31"/>
      <c r="M808" s="140" t="s">
        <v>1</v>
      </c>
      <c r="N808" s="141" t="s">
        <v>41</v>
      </c>
      <c r="P808" s="142">
        <f t="shared" si="31"/>
        <v>0</v>
      </c>
      <c r="Q808" s="142">
        <v>0.00015</v>
      </c>
      <c r="R808" s="142">
        <f t="shared" si="32"/>
        <v>0.0009</v>
      </c>
      <c r="S808" s="142">
        <v>0</v>
      </c>
      <c r="T808" s="143">
        <f t="shared" si="33"/>
        <v>0</v>
      </c>
      <c r="AR808" s="144" t="s">
        <v>243</v>
      </c>
      <c r="AT808" s="144" t="s">
        <v>152</v>
      </c>
      <c r="AU808" s="144" t="s">
        <v>85</v>
      </c>
      <c r="AY808" s="16" t="s">
        <v>150</v>
      </c>
      <c r="BE808" s="145">
        <f t="shared" si="34"/>
        <v>0</v>
      </c>
      <c r="BF808" s="145">
        <f t="shared" si="35"/>
        <v>0</v>
      </c>
      <c r="BG808" s="145">
        <f t="shared" si="36"/>
        <v>0</v>
      </c>
      <c r="BH808" s="145">
        <f t="shared" si="37"/>
        <v>0</v>
      </c>
      <c r="BI808" s="145">
        <f t="shared" si="38"/>
        <v>0</v>
      </c>
      <c r="BJ808" s="16" t="s">
        <v>83</v>
      </c>
      <c r="BK808" s="145">
        <f t="shared" si="39"/>
        <v>0</v>
      </c>
      <c r="BL808" s="16" t="s">
        <v>243</v>
      </c>
      <c r="BM808" s="144" t="s">
        <v>1488</v>
      </c>
    </row>
    <row r="809" spans="2:65" s="1" customFormat="1" ht="16.5" customHeight="1">
      <c r="B809" s="31"/>
      <c r="C809" s="132" t="s">
        <v>1489</v>
      </c>
      <c r="D809" s="132" t="s">
        <v>152</v>
      </c>
      <c r="E809" s="133" t="s">
        <v>1490</v>
      </c>
      <c r="F809" s="134" t="s">
        <v>1491</v>
      </c>
      <c r="G809" s="135" t="s">
        <v>426</v>
      </c>
      <c r="H809" s="136">
        <v>1</v>
      </c>
      <c r="I809" s="137"/>
      <c r="J809" s="138">
        <f t="shared" si="30"/>
        <v>0</v>
      </c>
      <c r="K809" s="139"/>
      <c r="L809" s="31"/>
      <c r="M809" s="140" t="s">
        <v>1</v>
      </c>
      <c r="N809" s="141" t="s">
        <v>41</v>
      </c>
      <c r="P809" s="142">
        <f t="shared" si="31"/>
        <v>0</v>
      </c>
      <c r="Q809" s="142">
        <v>0.00015</v>
      </c>
      <c r="R809" s="142">
        <f t="shared" si="32"/>
        <v>0.00015</v>
      </c>
      <c r="S809" s="142">
        <v>0</v>
      </c>
      <c r="T809" s="143">
        <f t="shared" si="33"/>
        <v>0</v>
      </c>
      <c r="AR809" s="144" t="s">
        <v>243</v>
      </c>
      <c r="AT809" s="144" t="s">
        <v>152</v>
      </c>
      <c r="AU809" s="144" t="s">
        <v>85</v>
      </c>
      <c r="AY809" s="16" t="s">
        <v>150</v>
      </c>
      <c r="BE809" s="145">
        <f t="shared" si="34"/>
        <v>0</v>
      </c>
      <c r="BF809" s="145">
        <f t="shared" si="35"/>
        <v>0</v>
      </c>
      <c r="BG809" s="145">
        <f t="shared" si="36"/>
        <v>0</v>
      </c>
      <c r="BH809" s="145">
        <f t="shared" si="37"/>
        <v>0</v>
      </c>
      <c r="BI809" s="145">
        <f t="shared" si="38"/>
        <v>0</v>
      </c>
      <c r="BJ809" s="16" t="s">
        <v>83</v>
      </c>
      <c r="BK809" s="145">
        <f t="shared" si="39"/>
        <v>0</v>
      </c>
      <c r="BL809" s="16" t="s">
        <v>243</v>
      </c>
      <c r="BM809" s="144" t="s">
        <v>1492</v>
      </c>
    </row>
    <row r="810" spans="2:65" s="1" customFormat="1" ht="16.5" customHeight="1">
      <c r="B810" s="31"/>
      <c r="C810" s="132" t="s">
        <v>1493</v>
      </c>
      <c r="D810" s="132" t="s">
        <v>152</v>
      </c>
      <c r="E810" s="133" t="s">
        <v>1494</v>
      </c>
      <c r="F810" s="134" t="s">
        <v>1495</v>
      </c>
      <c r="G810" s="135" t="s">
        <v>426</v>
      </c>
      <c r="H810" s="136">
        <v>1</v>
      </c>
      <c r="I810" s="137"/>
      <c r="J810" s="138">
        <f t="shared" si="30"/>
        <v>0</v>
      </c>
      <c r="K810" s="139"/>
      <c r="L810" s="31"/>
      <c r="M810" s="140" t="s">
        <v>1</v>
      </c>
      <c r="N810" s="141" t="s">
        <v>41</v>
      </c>
      <c r="P810" s="142">
        <f t="shared" si="31"/>
        <v>0</v>
      </c>
      <c r="Q810" s="142">
        <v>0.00015</v>
      </c>
      <c r="R810" s="142">
        <f t="shared" si="32"/>
        <v>0.00015</v>
      </c>
      <c r="S810" s="142">
        <v>0</v>
      </c>
      <c r="T810" s="143">
        <f t="shared" si="33"/>
        <v>0</v>
      </c>
      <c r="AR810" s="144" t="s">
        <v>243</v>
      </c>
      <c r="AT810" s="144" t="s">
        <v>152</v>
      </c>
      <c r="AU810" s="144" t="s">
        <v>85</v>
      </c>
      <c r="AY810" s="16" t="s">
        <v>150</v>
      </c>
      <c r="BE810" s="145">
        <f t="shared" si="34"/>
        <v>0</v>
      </c>
      <c r="BF810" s="145">
        <f t="shared" si="35"/>
        <v>0</v>
      </c>
      <c r="BG810" s="145">
        <f t="shared" si="36"/>
        <v>0</v>
      </c>
      <c r="BH810" s="145">
        <f t="shared" si="37"/>
        <v>0</v>
      </c>
      <c r="BI810" s="145">
        <f t="shared" si="38"/>
        <v>0</v>
      </c>
      <c r="BJ810" s="16" t="s">
        <v>83</v>
      </c>
      <c r="BK810" s="145">
        <f t="shared" si="39"/>
        <v>0</v>
      </c>
      <c r="BL810" s="16" t="s">
        <v>243</v>
      </c>
      <c r="BM810" s="144" t="s">
        <v>1496</v>
      </c>
    </row>
    <row r="811" spans="2:65" s="1" customFormat="1" ht="16.5" customHeight="1">
      <c r="B811" s="31"/>
      <c r="C811" s="132" t="s">
        <v>1497</v>
      </c>
      <c r="D811" s="132" t="s">
        <v>152</v>
      </c>
      <c r="E811" s="133" t="s">
        <v>1498</v>
      </c>
      <c r="F811" s="134" t="s">
        <v>1499</v>
      </c>
      <c r="G811" s="135" t="s">
        <v>426</v>
      </c>
      <c r="H811" s="136">
        <v>1</v>
      </c>
      <c r="I811" s="137"/>
      <c r="J811" s="138">
        <f t="shared" si="30"/>
        <v>0</v>
      </c>
      <c r="K811" s="139"/>
      <c r="L811" s="31"/>
      <c r="M811" s="140" t="s">
        <v>1</v>
      </c>
      <c r="N811" s="141" t="s">
        <v>41</v>
      </c>
      <c r="P811" s="142">
        <f t="shared" si="31"/>
        <v>0</v>
      </c>
      <c r="Q811" s="142">
        <v>0.00015</v>
      </c>
      <c r="R811" s="142">
        <f t="shared" si="32"/>
        <v>0.00015</v>
      </c>
      <c r="S811" s="142">
        <v>0</v>
      </c>
      <c r="T811" s="143">
        <f t="shared" si="33"/>
        <v>0</v>
      </c>
      <c r="AR811" s="144" t="s">
        <v>243</v>
      </c>
      <c r="AT811" s="144" t="s">
        <v>152</v>
      </c>
      <c r="AU811" s="144" t="s">
        <v>85</v>
      </c>
      <c r="AY811" s="16" t="s">
        <v>150</v>
      </c>
      <c r="BE811" s="145">
        <f t="shared" si="34"/>
        <v>0</v>
      </c>
      <c r="BF811" s="145">
        <f t="shared" si="35"/>
        <v>0</v>
      </c>
      <c r="BG811" s="145">
        <f t="shared" si="36"/>
        <v>0</v>
      </c>
      <c r="BH811" s="145">
        <f t="shared" si="37"/>
        <v>0</v>
      </c>
      <c r="BI811" s="145">
        <f t="shared" si="38"/>
        <v>0</v>
      </c>
      <c r="BJ811" s="16" t="s">
        <v>83</v>
      </c>
      <c r="BK811" s="145">
        <f t="shared" si="39"/>
        <v>0</v>
      </c>
      <c r="BL811" s="16" t="s">
        <v>243</v>
      </c>
      <c r="BM811" s="144" t="s">
        <v>1500</v>
      </c>
    </row>
    <row r="812" spans="2:65" s="1" customFormat="1" ht="21.75" customHeight="1">
      <c r="B812" s="31"/>
      <c r="C812" s="132" t="s">
        <v>1501</v>
      </c>
      <c r="D812" s="132" t="s">
        <v>152</v>
      </c>
      <c r="E812" s="133" t="s">
        <v>1502</v>
      </c>
      <c r="F812" s="134" t="s">
        <v>1503</v>
      </c>
      <c r="G812" s="135" t="s">
        <v>426</v>
      </c>
      <c r="H812" s="136">
        <v>1</v>
      </c>
      <c r="I812" s="137"/>
      <c r="J812" s="138">
        <f t="shared" si="30"/>
        <v>0</v>
      </c>
      <c r="K812" s="139"/>
      <c r="L812" s="31"/>
      <c r="M812" s="140" t="s">
        <v>1</v>
      </c>
      <c r="N812" s="141" t="s">
        <v>41</v>
      </c>
      <c r="P812" s="142">
        <f t="shared" si="31"/>
        <v>0</v>
      </c>
      <c r="Q812" s="142">
        <v>0.00015</v>
      </c>
      <c r="R812" s="142">
        <f t="shared" si="32"/>
        <v>0.00015</v>
      </c>
      <c r="S812" s="142">
        <v>0</v>
      </c>
      <c r="T812" s="143">
        <f t="shared" si="33"/>
        <v>0</v>
      </c>
      <c r="AR812" s="144" t="s">
        <v>243</v>
      </c>
      <c r="AT812" s="144" t="s">
        <v>152</v>
      </c>
      <c r="AU812" s="144" t="s">
        <v>85</v>
      </c>
      <c r="AY812" s="16" t="s">
        <v>150</v>
      </c>
      <c r="BE812" s="145">
        <f t="shared" si="34"/>
        <v>0</v>
      </c>
      <c r="BF812" s="145">
        <f t="shared" si="35"/>
        <v>0</v>
      </c>
      <c r="BG812" s="145">
        <f t="shared" si="36"/>
        <v>0</v>
      </c>
      <c r="BH812" s="145">
        <f t="shared" si="37"/>
        <v>0</v>
      </c>
      <c r="BI812" s="145">
        <f t="shared" si="38"/>
        <v>0</v>
      </c>
      <c r="BJ812" s="16" t="s">
        <v>83</v>
      </c>
      <c r="BK812" s="145">
        <f t="shared" si="39"/>
        <v>0</v>
      </c>
      <c r="BL812" s="16" t="s">
        <v>243</v>
      </c>
      <c r="BM812" s="144" t="s">
        <v>1504</v>
      </c>
    </row>
    <row r="813" spans="2:65" s="1" customFormat="1" ht="16.5" customHeight="1">
      <c r="B813" s="31"/>
      <c r="C813" s="132" t="s">
        <v>1505</v>
      </c>
      <c r="D813" s="132" t="s">
        <v>152</v>
      </c>
      <c r="E813" s="133" t="s">
        <v>1506</v>
      </c>
      <c r="F813" s="134" t="s">
        <v>1507</v>
      </c>
      <c r="G813" s="135" t="s">
        <v>426</v>
      </c>
      <c r="H813" s="136">
        <v>1</v>
      </c>
      <c r="I813" s="137"/>
      <c r="J813" s="138">
        <f t="shared" si="30"/>
        <v>0</v>
      </c>
      <c r="K813" s="139"/>
      <c r="L813" s="31"/>
      <c r="M813" s="140" t="s">
        <v>1</v>
      </c>
      <c r="N813" s="141" t="s">
        <v>41</v>
      </c>
      <c r="P813" s="142">
        <f t="shared" si="31"/>
        <v>0</v>
      </c>
      <c r="Q813" s="142">
        <v>0</v>
      </c>
      <c r="R813" s="142">
        <f t="shared" si="32"/>
        <v>0</v>
      </c>
      <c r="S813" s="142">
        <v>0</v>
      </c>
      <c r="T813" s="143">
        <f t="shared" si="33"/>
        <v>0</v>
      </c>
      <c r="AR813" s="144" t="s">
        <v>243</v>
      </c>
      <c r="AT813" s="144" t="s">
        <v>152</v>
      </c>
      <c r="AU813" s="144" t="s">
        <v>85</v>
      </c>
      <c r="AY813" s="16" t="s">
        <v>150</v>
      </c>
      <c r="BE813" s="145">
        <f t="shared" si="34"/>
        <v>0</v>
      </c>
      <c r="BF813" s="145">
        <f t="shared" si="35"/>
        <v>0</v>
      </c>
      <c r="BG813" s="145">
        <f t="shared" si="36"/>
        <v>0</v>
      </c>
      <c r="BH813" s="145">
        <f t="shared" si="37"/>
        <v>0</v>
      </c>
      <c r="BI813" s="145">
        <f t="shared" si="38"/>
        <v>0</v>
      </c>
      <c r="BJ813" s="16" t="s">
        <v>83</v>
      </c>
      <c r="BK813" s="145">
        <f t="shared" si="39"/>
        <v>0</v>
      </c>
      <c r="BL813" s="16" t="s">
        <v>243</v>
      </c>
      <c r="BM813" s="144" t="s">
        <v>1508</v>
      </c>
    </row>
    <row r="814" spans="2:65" s="1" customFormat="1" ht="24.2" customHeight="1">
      <c r="B814" s="31"/>
      <c r="C814" s="132" t="s">
        <v>1509</v>
      </c>
      <c r="D814" s="132" t="s">
        <v>152</v>
      </c>
      <c r="E814" s="133" t="s">
        <v>1510</v>
      </c>
      <c r="F814" s="134" t="s">
        <v>1511</v>
      </c>
      <c r="G814" s="135" t="s">
        <v>426</v>
      </c>
      <c r="H814" s="136">
        <v>7</v>
      </c>
      <c r="I814" s="137"/>
      <c r="J814" s="138">
        <f t="shared" si="30"/>
        <v>0</v>
      </c>
      <c r="K814" s="139"/>
      <c r="L814" s="31"/>
      <c r="M814" s="140" t="s">
        <v>1</v>
      </c>
      <c r="N814" s="141" t="s">
        <v>41</v>
      </c>
      <c r="P814" s="142">
        <f t="shared" si="31"/>
        <v>0</v>
      </c>
      <c r="Q814" s="142">
        <v>0</v>
      </c>
      <c r="R814" s="142">
        <f t="shared" si="32"/>
        <v>0</v>
      </c>
      <c r="S814" s="142">
        <v>0</v>
      </c>
      <c r="T814" s="143">
        <f t="shared" si="33"/>
        <v>0</v>
      </c>
      <c r="AR814" s="144" t="s">
        <v>243</v>
      </c>
      <c r="AT814" s="144" t="s">
        <v>152</v>
      </c>
      <c r="AU814" s="144" t="s">
        <v>85</v>
      </c>
      <c r="AY814" s="16" t="s">
        <v>150</v>
      </c>
      <c r="BE814" s="145">
        <f t="shared" si="34"/>
        <v>0</v>
      </c>
      <c r="BF814" s="145">
        <f t="shared" si="35"/>
        <v>0</v>
      </c>
      <c r="BG814" s="145">
        <f t="shared" si="36"/>
        <v>0</v>
      </c>
      <c r="BH814" s="145">
        <f t="shared" si="37"/>
        <v>0</v>
      </c>
      <c r="BI814" s="145">
        <f t="shared" si="38"/>
        <v>0</v>
      </c>
      <c r="BJ814" s="16" t="s">
        <v>83</v>
      </c>
      <c r="BK814" s="145">
        <f t="shared" si="39"/>
        <v>0</v>
      </c>
      <c r="BL814" s="16" t="s">
        <v>243</v>
      </c>
      <c r="BM814" s="144" t="s">
        <v>1512</v>
      </c>
    </row>
    <row r="815" spans="2:65" s="1" customFormat="1" ht="24.2" customHeight="1">
      <c r="B815" s="31"/>
      <c r="C815" s="132" t="s">
        <v>1513</v>
      </c>
      <c r="D815" s="132" t="s">
        <v>152</v>
      </c>
      <c r="E815" s="133" t="s">
        <v>1514</v>
      </c>
      <c r="F815" s="134" t="s">
        <v>1515</v>
      </c>
      <c r="G815" s="135" t="s">
        <v>426</v>
      </c>
      <c r="H815" s="136">
        <v>4</v>
      </c>
      <c r="I815" s="137"/>
      <c r="J815" s="138">
        <f t="shared" si="30"/>
        <v>0</v>
      </c>
      <c r="K815" s="139"/>
      <c r="L815" s="31"/>
      <c r="M815" s="140" t="s">
        <v>1</v>
      </c>
      <c r="N815" s="141" t="s">
        <v>41</v>
      </c>
      <c r="P815" s="142">
        <f t="shared" si="31"/>
        <v>0</v>
      </c>
      <c r="Q815" s="142">
        <v>0</v>
      </c>
      <c r="R815" s="142">
        <f t="shared" si="32"/>
        <v>0</v>
      </c>
      <c r="S815" s="142">
        <v>0</v>
      </c>
      <c r="T815" s="143">
        <f t="shared" si="33"/>
        <v>0</v>
      </c>
      <c r="AR815" s="144" t="s">
        <v>243</v>
      </c>
      <c r="AT815" s="144" t="s">
        <v>152</v>
      </c>
      <c r="AU815" s="144" t="s">
        <v>85</v>
      </c>
      <c r="AY815" s="16" t="s">
        <v>150</v>
      </c>
      <c r="BE815" s="145">
        <f t="shared" si="34"/>
        <v>0</v>
      </c>
      <c r="BF815" s="145">
        <f t="shared" si="35"/>
        <v>0</v>
      </c>
      <c r="BG815" s="145">
        <f t="shared" si="36"/>
        <v>0</v>
      </c>
      <c r="BH815" s="145">
        <f t="shared" si="37"/>
        <v>0</v>
      </c>
      <c r="BI815" s="145">
        <f t="shared" si="38"/>
        <v>0</v>
      </c>
      <c r="BJ815" s="16" t="s">
        <v>83</v>
      </c>
      <c r="BK815" s="145">
        <f t="shared" si="39"/>
        <v>0</v>
      </c>
      <c r="BL815" s="16" t="s">
        <v>243</v>
      </c>
      <c r="BM815" s="144" t="s">
        <v>1516</v>
      </c>
    </row>
    <row r="816" spans="2:65" s="1" customFormat="1" ht="24.2" customHeight="1">
      <c r="B816" s="31"/>
      <c r="C816" s="132" t="s">
        <v>1517</v>
      </c>
      <c r="D816" s="132" t="s">
        <v>152</v>
      </c>
      <c r="E816" s="133" t="s">
        <v>1518</v>
      </c>
      <c r="F816" s="134" t="s">
        <v>1519</v>
      </c>
      <c r="G816" s="135" t="s">
        <v>426</v>
      </c>
      <c r="H816" s="136">
        <v>1</v>
      </c>
      <c r="I816" s="137"/>
      <c r="J816" s="138">
        <f t="shared" si="30"/>
        <v>0</v>
      </c>
      <c r="K816" s="139"/>
      <c r="L816" s="31"/>
      <c r="M816" s="140" t="s">
        <v>1</v>
      </c>
      <c r="N816" s="141" t="s">
        <v>41</v>
      </c>
      <c r="P816" s="142">
        <f t="shared" si="31"/>
        <v>0</v>
      </c>
      <c r="Q816" s="142">
        <v>0</v>
      </c>
      <c r="R816" s="142">
        <f t="shared" si="32"/>
        <v>0</v>
      </c>
      <c r="S816" s="142">
        <v>0</v>
      </c>
      <c r="T816" s="143">
        <f t="shared" si="33"/>
        <v>0</v>
      </c>
      <c r="AR816" s="144" t="s">
        <v>243</v>
      </c>
      <c r="AT816" s="144" t="s">
        <v>152</v>
      </c>
      <c r="AU816" s="144" t="s">
        <v>85</v>
      </c>
      <c r="AY816" s="16" t="s">
        <v>150</v>
      </c>
      <c r="BE816" s="145">
        <f t="shared" si="34"/>
        <v>0</v>
      </c>
      <c r="BF816" s="145">
        <f t="shared" si="35"/>
        <v>0</v>
      </c>
      <c r="BG816" s="145">
        <f t="shared" si="36"/>
        <v>0</v>
      </c>
      <c r="BH816" s="145">
        <f t="shared" si="37"/>
        <v>0</v>
      </c>
      <c r="BI816" s="145">
        <f t="shared" si="38"/>
        <v>0</v>
      </c>
      <c r="BJ816" s="16" t="s">
        <v>83</v>
      </c>
      <c r="BK816" s="145">
        <f t="shared" si="39"/>
        <v>0</v>
      </c>
      <c r="BL816" s="16" t="s">
        <v>243</v>
      </c>
      <c r="BM816" s="144" t="s">
        <v>1520</v>
      </c>
    </row>
    <row r="817" spans="2:65" s="1" customFormat="1" ht="24.2" customHeight="1">
      <c r="B817" s="31"/>
      <c r="C817" s="132" t="s">
        <v>1521</v>
      </c>
      <c r="D817" s="132" t="s">
        <v>152</v>
      </c>
      <c r="E817" s="133" t="s">
        <v>1522</v>
      </c>
      <c r="F817" s="134" t="s">
        <v>1523</v>
      </c>
      <c r="G817" s="135" t="s">
        <v>803</v>
      </c>
      <c r="H817" s="178"/>
      <c r="I817" s="137"/>
      <c r="J817" s="138">
        <f t="shared" si="30"/>
        <v>0</v>
      </c>
      <c r="K817" s="139"/>
      <c r="L817" s="31"/>
      <c r="M817" s="140" t="s">
        <v>1</v>
      </c>
      <c r="N817" s="141" t="s">
        <v>41</v>
      </c>
      <c r="P817" s="142">
        <f t="shared" si="31"/>
        <v>0</v>
      </c>
      <c r="Q817" s="142">
        <v>0</v>
      </c>
      <c r="R817" s="142">
        <f t="shared" si="32"/>
        <v>0</v>
      </c>
      <c r="S817" s="142">
        <v>0</v>
      </c>
      <c r="T817" s="143">
        <f t="shared" si="33"/>
        <v>0</v>
      </c>
      <c r="AR817" s="144" t="s">
        <v>243</v>
      </c>
      <c r="AT817" s="144" t="s">
        <v>152</v>
      </c>
      <c r="AU817" s="144" t="s">
        <v>85</v>
      </c>
      <c r="AY817" s="16" t="s">
        <v>150</v>
      </c>
      <c r="BE817" s="145">
        <f t="shared" si="34"/>
        <v>0</v>
      </c>
      <c r="BF817" s="145">
        <f t="shared" si="35"/>
        <v>0</v>
      </c>
      <c r="BG817" s="145">
        <f t="shared" si="36"/>
        <v>0</v>
      </c>
      <c r="BH817" s="145">
        <f t="shared" si="37"/>
        <v>0</v>
      </c>
      <c r="BI817" s="145">
        <f t="shared" si="38"/>
        <v>0</v>
      </c>
      <c r="BJ817" s="16" t="s">
        <v>83</v>
      </c>
      <c r="BK817" s="145">
        <f t="shared" si="39"/>
        <v>0</v>
      </c>
      <c r="BL817" s="16" t="s">
        <v>243</v>
      </c>
      <c r="BM817" s="144" t="s">
        <v>1524</v>
      </c>
    </row>
    <row r="818" spans="2:63" s="11" customFormat="1" ht="22.7" customHeight="1">
      <c r="B818" s="120"/>
      <c r="D818" s="121" t="s">
        <v>75</v>
      </c>
      <c r="E818" s="130" t="s">
        <v>1525</v>
      </c>
      <c r="F818" s="130" t="s">
        <v>1526</v>
      </c>
      <c r="I818" s="123"/>
      <c r="J818" s="131">
        <f>BK818</f>
        <v>0</v>
      </c>
      <c r="L818" s="120"/>
      <c r="M818" s="125"/>
      <c r="P818" s="126">
        <f>SUM(P819:P851)</f>
        <v>0</v>
      </c>
      <c r="R818" s="126">
        <f>SUM(R819:R851)</f>
        <v>3.96248988</v>
      </c>
      <c r="T818" s="127">
        <f>SUM(T819:T851)</f>
        <v>0</v>
      </c>
      <c r="AR818" s="121" t="s">
        <v>85</v>
      </c>
      <c r="AT818" s="128" t="s">
        <v>75</v>
      </c>
      <c r="AU818" s="128" t="s">
        <v>83</v>
      </c>
      <c r="AY818" s="121" t="s">
        <v>150</v>
      </c>
      <c r="BK818" s="129">
        <f>SUM(BK819:BK851)</f>
        <v>0</v>
      </c>
    </row>
    <row r="819" spans="2:65" s="1" customFormat="1" ht="16.5" customHeight="1">
      <c r="B819" s="31"/>
      <c r="C819" s="132" t="s">
        <v>1527</v>
      </c>
      <c r="D819" s="132" t="s">
        <v>152</v>
      </c>
      <c r="E819" s="133" t="s">
        <v>1528</v>
      </c>
      <c r="F819" s="134" t="s">
        <v>1529</v>
      </c>
      <c r="G819" s="135" t="s">
        <v>155</v>
      </c>
      <c r="H819" s="136">
        <v>75.1</v>
      </c>
      <c r="I819" s="137"/>
      <c r="J819" s="138">
        <f>ROUND(I819*H819,2)</f>
        <v>0</v>
      </c>
      <c r="K819" s="139"/>
      <c r="L819" s="31"/>
      <c r="M819" s="140" t="s">
        <v>1</v>
      </c>
      <c r="N819" s="141" t="s">
        <v>41</v>
      </c>
      <c r="P819" s="142">
        <f>O819*H819</f>
        <v>0</v>
      </c>
      <c r="Q819" s="142">
        <v>0.0003</v>
      </c>
      <c r="R819" s="142">
        <f>Q819*H819</f>
        <v>0.022529999999999998</v>
      </c>
      <c r="S819" s="142">
        <v>0</v>
      </c>
      <c r="T819" s="143">
        <f>S819*H819</f>
        <v>0</v>
      </c>
      <c r="AR819" s="144" t="s">
        <v>243</v>
      </c>
      <c r="AT819" s="144" t="s">
        <v>152</v>
      </c>
      <c r="AU819" s="144" t="s">
        <v>85</v>
      </c>
      <c r="AY819" s="16" t="s">
        <v>150</v>
      </c>
      <c r="BE819" s="145">
        <f>IF(N819="základní",J819,0)</f>
        <v>0</v>
      </c>
      <c r="BF819" s="145">
        <f>IF(N819="snížená",J819,0)</f>
        <v>0</v>
      </c>
      <c r="BG819" s="145">
        <f>IF(N819="zákl. přenesená",J819,0)</f>
        <v>0</v>
      </c>
      <c r="BH819" s="145">
        <f>IF(N819="sníž. přenesená",J819,0)</f>
        <v>0</v>
      </c>
      <c r="BI819" s="145">
        <f>IF(N819="nulová",J819,0)</f>
        <v>0</v>
      </c>
      <c r="BJ819" s="16" t="s">
        <v>83</v>
      </c>
      <c r="BK819" s="145">
        <f>ROUND(I819*H819,2)</f>
        <v>0</v>
      </c>
      <c r="BL819" s="16" t="s">
        <v>243</v>
      </c>
      <c r="BM819" s="144" t="s">
        <v>1530</v>
      </c>
    </row>
    <row r="820" spans="2:51" s="12" customFormat="1" ht="12">
      <c r="B820" s="146"/>
      <c r="D820" s="147" t="s">
        <v>158</v>
      </c>
      <c r="E820" s="148" t="s">
        <v>1</v>
      </c>
      <c r="F820" s="149" t="s">
        <v>1531</v>
      </c>
      <c r="H820" s="150">
        <v>75.1</v>
      </c>
      <c r="I820" s="151"/>
      <c r="L820" s="146"/>
      <c r="M820" s="152"/>
      <c r="T820" s="153"/>
      <c r="AT820" s="148" t="s">
        <v>158</v>
      </c>
      <c r="AU820" s="148" t="s">
        <v>85</v>
      </c>
      <c r="AV820" s="12" t="s">
        <v>85</v>
      </c>
      <c r="AW820" s="12" t="s">
        <v>32</v>
      </c>
      <c r="AX820" s="12" t="s">
        <v>83</v>
      </c>
      <c r="AY820" s="148" t="s">
        <v>150</v>
      </c>
    </row>
    <row r="821" spans="2:65" s="1" customFormat="1" ht="24.2" customHeight="1">
      <c r="B821" s="31"/>
      <c r="C821" s="132" t="s">
        <v>1532</v>
      </c>
      <c r="D821" s="132" t="s">
        <v>152</v>
      </c>
      <c r="E821" s="133" t="s">
        <v>1533</v>
      </c>
      <c r="F821" s="134" t="s">
        <v>1534</v>
      </c>
      <c r="G821" s="135" t="s">
        <v>239</v>
      </c>
      <c r="H821" s="136">
        <v>77.1</v>
      </c>
      <c r="I821" s="137"/>
      <c r="J821" s="138">
        <f>ROUND(I821*H821,2)</f>
        <v>0</v>
      </c>
      <c r="K821" s="139"/>
      <c r="L821" s="31"/>
      <c r="M821" s="140" t="s">
        <v>1</v>
      </c>
      <c r="N821" s="141" t="s">
        <v>41</v>
      </c>
      <c r="P821" s="142">
        <f>O821*H821</f>
        <v>0</v>
      </c>
      <c r="Q821" s="142">
        <v>0.0003</v>
      </c>
      <c r="R821" s="142">
        <f>Q821*H821</f>
        <v>0.023129999999999998</v>
      </c>
      <c r="S821" s="142">
        <v>0</v>
      </c>
      <c r="T821" s="143">
        <f>S821*H821</f>
        <v>0</v>
      </c>
      <c r="AR821" s="144" t="s">
        <v>243</v>
      </c>
      <c r="AT821" s="144" t="s">
        <v>152</v>
      </c>
      <c r="AU821" s="144" t="s">
        <v>85</v>
      </c>
      <c r="AY821" s="16" t="s">
        <v>150</v>
      </c>
      <c r="BE821" s="145">
        <f>IF(N821="základní",J821,0)</f>
        <v>0</v>
      </c>
      <c r="BF821" s="145">
        <f>IF(N821="snížená",J821,0)</f>
        <v>0</v>
      </c>
      <c r="BG821" s="145">
        <f>IF(N821="zákl. přenesená",J821,0)</f>
        <v>0</v>
      </c>
      <c r="BH821" s="145">
        <f>IF(N821="sníž. přenesená",J821,0)</f>
        <v>0</v>
      </c>
      <c r="BI821" s="145">
        <f>IF(N821="nulová",J821,0)</f>
        <v>0</v>
      </c>
      <c r="BJ821" s="16" t="s">
        <v>83</v>
      </c>
      <c r="BK821" s="145">
        <f>ROUND(I821*H821,2)</f>
        <v>0</v>
      </c>
      <c r="BL821" s="16" t="s">
        <v>243</v>
      </c>
      <c r="BM821" s="144" t="s">
        <v>1535</v>
      </c>
    </row>
    <row r="822" spans="2:51" s="12" customFormat="1" ht="12">
      <c r="B822" s="146"/>
      <c r="D822" s="147" t="s">
        <v>158</v>
      </c>
      <c r="E822" s="148" t="s">
        <v>1</v>
      </c>
      <c r="F822" s="149" t="s">
        <v>1536</v>
      </c>
      <c r="H822" s="150">
        <v>77.1</v>
      </c>
      <c r="I822" s="151"/>
      <c r="L822" s="146"/>
      <c r="M822" s="152"/>
      <c r="T822" s="153"/>
      <c r="AT822" s="148" t="s">
        <v>158</v>
      </c>
      <c r="AU822" s="148" t="s">
        <v>85</v>
      </c>
      <c r="AV822" s="12" t="s">
        <v>85</v>
      </c>
      <c r="AW822" s="12" t="s">
        <v>32</v>
      </c>
      <c r="AX822" s="12" t="s">
        <v>83</v>
      </c>
      <c r="AY822" s="148" t="s">
        <v>150</v>
      </c>
    </row>
    <row r="823" spans="2:65" s="1" customFormat="1" ht="24.2" customHeight="1">
      <c r="B823" s="31"/>
      <c r="C823" s="167" t="s">
        <v>1537</v>
      </c>
      <c r="D823" s="167" t="s">
        <v>250</v>
      </c>
      <c r="E823" s="168" t="s">
        <v>1538</v>
      </c>
      <c r="F823" s="169" t="s">
        <v>1539</v>
      </c>
      <c r="G823" s="170" t="s">
        <v>426</v>
      </c>
      <c r="H823" s="171">
        <v>319.034</v>
      </c>
      <c r="I823" s="172"/>
      <c r="J823" s="173">
        <f>ROUND(I823*H823,2)</f>
        <v>0</v>
      </c>
      <c r="K823" s="174"/>
      <c r="L823" s="175"/>
      <c r="M823" s="176" t="s">
        <v>1</v>
      </c>
      <c r="N823" s="177" t="s">
        <v>41</v>
      </c>
      <c r="P823" s="142">
        <f>O823*H823</f>
        <v>0</v>
      </c>
      <c r="Q823" s="142">
        <v>0.00077</v>
      </c>
      <c r="R823" s="142">
        <f>Q823*H823</f>
        <v>0.24565617999999997</v>
      </c>
      <c r="S823" s="142">
        <v>0</v>
      </c>
      <c r="T823" s="143">
        <f>S823*H823</f>
        <v>0</v>
      </c>
      <c r="AR823" s="144" t="s">
        <v>341</v>
      </c>
      <c r="AT823" s="144" t="s">
        <v>250</v>
      </c>
      <c r="AU823" s="144" t="s">
        <v>85</v>
      </c>
      <c r="AY823" s="16" t="s">
        <v>150</v>
      </c>
      <c r="BE823" s="145">
        <f>IF(N823="základní",J823,0)</f>
        <v>0</v>
      </c>
      <c r="BF823" s="145">
        <f>IF(N823="snížená",J823,0)</f>
        <v>0</v>
      </c>
      <c r="BG823" s="145">
        <f>IF(N823="zákl. přenesená",J823,0)</f>
        <v>0</v>
      </c>
      <c r="BH823" s="145">
        <f>IF(N823="sníž. přenesená",J823,0)</f>
        <v>0</v>
      </c>
      <c r="BI823" s="145">
        <f>IF(N823="nulová",J823,0)</f>
        <v>0</v>
      </c>
      <c r="BJ823" s="16" t="s">
        <v>83</v>
      </c>
      <c r="BK823" s="145">
        <f>ROUND(I823*H823,2)</f>
        <v>0</v>
      </c>
      <c r="BL823" s="16" t="s">
        <v>243</v>
      </c>
      <c r="BM823" s="144" t="s">
        <v>1540</v>
      </c>
    </row>
    <row r="824" spans="2:51" s="12" customFormat="1" ht="12">
      <c r="B824" s="146"/>
      <c r="D824" s="147" t="s">
        <v>158</v>
      </c>
      <c r="E824" s="148" t="s">
        <v>1</v>
      </c>
      <c r="F824" s="149" t="s">
        <v>1541</v>
      </c>
      <c r="H824" s="150">
        <v>265.862</v>
      </c>
      <c r="I824" s="151"/>
      <c r="L824" s="146"/>
      <c r="M824" s="152"/>
      <c r="T824" s="153"/>
      <c r="AT824" s="148" t="s">
        <v>158</v>
      </c>
      <c r="AU824" s="148" t="s">
        <v>85</v>
      </c>
      <c r="AV824" s="12" t="s">
        <v>85</v>
      </c>
      <c r="AW824" s="12" t="s">
        <v>32</v>
      </c>
      <c r="AX824" s="12" t="s">
        <v>83</v>
      </c>
      <c r="AY824" s="148" t="s">
        <v>150</v>
      </c>
    </row>
    <row r="825" spans="2:51" s="12" customFormat="1" ht="12">
      <c r="B825" s="146"/>
      <c r="D825" s="147" t="s">
        <v>158</v>
      </c>
      <c r="F825" s="149" t="s">
        <v>1542</v>
      </c>
      <c r="H825" s="150">
        <v>319.034</v>
      </c>
      <c r="I825" s="151"/>
      <c r="L825" s="146"/>
      <c r="M825" s="152"/>
      <c r="T825" s="153"/>
      <c r="AT825" s="148" t="s">
        <v>158</v>
      </c>
      <c r="AU825" s="148" t="s">
        <v>85</v>
      </c>
      <c r="AV825" s="12" t="s">
        <v>85</v>
      </c>
      <c r="AW825" s="12" t="s">
        <v>4</v>
      </c>
      <c r="AX825" s="12" t="s">
        <v>83</v>
      </c>
      <c r="AY825" s="148" t="s">
        <v>150</v>
      </c>
    </row>
    <row r="826" spans="2:65" s="1" customFormat="1" ht="24.2" customHeight="1">
      <c r="B826" s="31"/>
      <c r="C826" s="132" t="s">
        <v>1543</v>
      </c>
      <c r="D826" s="132" t="s">
        <v>152</v>
      </c>
      <c r="E826" s="133" t="s">
        <v>1544</v>
      </c>
      <c r="F826" s="134" t="s">
        <v>1545</v>
      </c>
      <c r="G826" s="135" t="s">
        <v>239</v>
      </c>
      <c r="H826" s="136">
        <v>44.295</v>
      </c>
      <c r="I826" s="137"/>
      <c r="J826" s="138">
        <f>ROUND(I826*H826,2)</f>
        <v>0</v>
      </c>
      <c r="K826" s="139"/>
      <c r="L826" s="31"/>
      <c r="M826" s="140" t="s">
        <v>1</v>
      </c>
      <c r="N826" s="141" t="s">
        <v>41</v>
      </c>
      <c r="P826" s="142">
        <f>O826*H826</f>
        <v>0</v>
      </c>
      <c r="Q826" s="142">
        <v>0.0002</v>
      </c>
      <c r="R826" s="142">
        <f>Q826*H826</f>
        <v>0.008859</v>
      </c>
      <c r="S826" s="142">
        <v>0</v>
      </c>
      <c r="T826" s="143">
        <f>S826*H826</f>
        <v>0</v>
      </c>
      <c r="AR826" s="144" t="s">
        <v>243</v>
      </c>
      <c r="AT826" s="144" t="s">
        <v>152</v>
      </c>
      <c r="AU826" s="144" t="s">
        <v>85</v>
      </c>
      <c r="AY826" s="16" t="s">
        <v>150</v>
      </c>
      <c r="BE826" s="145">
        <f>IF(N826="základní",J826,0)</f>
        <v>0</v>
      </c>
      <c r="BF826" s="145">
        <f>IF(N826="snížená",J826,0)</f>
        <v>0</v>
      </c>
      <c r="BG826" s="145">
        <f>IF(N826="zákl. přenesená",J826,0)</f>
        <v>0</v>
      </c>
      <c r="BH826" s="145">
        <f>IF(N826="sníž. přenesená",J826,0)</f>
        <v>0</v>
      </c>
      <c r="BI826" s="145">
        <f>IF(N826="nulová",J826,0)</f>
        <v>0</v>
      </c>
      <c r="BJ826" s="16" t="s">
        <v>83</v>
      </c>
      <c r="BK826" s="145">
        <f>ROUND(I826*H826,2)</f>
        <v>0</v>
      </c>
      <c r="BL826" s="16" t="s">
        <v>243</v>
      </c>
      <c r="BM826" s="144" t="s">
        <v>1546</v>
      </c>
    </row>
    <row r="827" spans="2:51" s="12" customFormat="1" ht="12">
      <c r="B827" s="146"/>
      <c r="D827" s="147" t="s">
        <v>158</v>
      </c>
      <c r="E827" s="148" t="s">
        <v>1</v>
      </c>
      <c r="F827" s="149" t="s">
        <v>1547</v>
      </c>
      <c r="H827" s="150">
        <v>9.42</v>
      </c>
      <c r="I827" s="151"/>
      <c r="L827" s="146"/>
      <c r="M827" s="152"/>
      <c r="T827" s="153"/>
      <c r="AT827" s="148" t="s">
        <v>158</v>
      </c>
      <c r="AU827" s="148" t="s">
        <v>85</v>
      </c>
      <c r="AV827" s="12" t="s">
        <v>85</v>
      </c>
      <c r="AW827" s="12" t="s">
        <v>32</v>
      </c>
      <c r="AX827" s="12" t="s">
        <v>76</v>
      </c>
      <c r="AY827" s="148" t="s">
        <v>150</v>
      </c>
    </row>
    <row r="828" spans="2:51" s="12" customFormat="1" ht="12">
      <c r="B828" s="146"/>
      <c r="D828" s="147" t="s">
        <v>158</v>
      </c>
      <c r="E828" s="148" t="s">
        <v>1</v>
      </c>
      <c r="F828" s="149" t="s">
        <v>1548</v>
      </c>
      <c r="H828" s="150">
        <v>3.13</v>
      </c>
      <c r="I828" s="151"/>
      <c r="L828" s="146"/>
      <c r="M828" s="152"/>
      <c r="T828" s="153"/>
      <c r="AT828" s="148" t="s">
        <v>158</v>
      </c>
      <c r="AU828" s="148" t="s">
        <v>85</v>
      </c>
      <c r="AV828" s="12" t="s">
        <v>85</v>
      </c>
      <c r="AW828" s="12" t="s">
        <v>32</v>
      </c>
      <c r="AX828" s="12" t="s">
        <v>76</v>
      </c>
      <c r="AY828" s="148" t="s">
        <v>150</v>
      </c>
    </row>
    <row r="829" spans="2:51" s="12" customFormat="1" ht="12">
      <c r="B829" s="146"/>
      <c r="D829" s="147" t="s">
        <v>158</v>
      </c>
      <c r="E829" s="148" t="s">
        <v>1</v>
      </c>
      <c r="F829" s="149" t="s">
        <v>1549</v>
      </c>
      <c r="H829" s="150">
        <v>4.4</v>
      </c>
      <c r="I829" s="151"/>
      <c r="L829" s="146"/>
      <c r="M829" s="152"/>
      <c r="T829" s="153"/>
      <c r="AT829" s="148" t="s">
        <v>158</v>
      </c>
      <c r="AU829" s="148" t="s">
        <v>85</v>
      </c>
      <c r="AV829" s="12" t="s">
        <v>85</v>
      </c>
      <c r="AW829" s="12" t="s">
        <v>32</v>
      </c>
      <c r="AX829" s="12" t="s">
        <v>76</v>
      </c>
      <c r="AY829" s="148" t="s">
        <v>150</v>
      </c>
    </row>
    <row r="830" spans="2:51" s="12" customFormat="1" ht="12">
      <c r="B830" s="146"/>
      <c r="D830" s="147" t="s">
        <v>158</v>
      </c>
      <c r="E830" s="148" t="s">
        <v>1</v>
      </c>
      <c r="F830" s="149" t="s">
        <v>1550</v>
      </c>
      <c r="H830" s="150">
        <v>11.79</v>
      </c>
      <c r="I830" s="151"/>
      <c r="L830" s="146"/>
      <c r="M830" s="152"/>
      <c r="T830" s="153"/>
      <c r="AT830" s="148" t="s">
        <v>158</v>
      </c>
      <c r="AU830" s="148" t="s">
        <v>85</v>
      </c>
      <c r="AV830" s="12" t="s">
        <v>85</v>
      </c>
      <c r="AW830" s="12" t="s">
        <v>32</v>
      </c>
      <c r="AX830" s="12" t="s">
        <v>76</v>
      </c>
      <c r="AY830" s="148" t="s">
        <v>150</v>
      </c>
    </row>
    <row r="831" spans="2:51" s="12" customFormat="1" ht="12">
      <c r="B831" s="146"/>
      <c r="D831" s="147" t="s">
        <v>158</v>
      </c>
      <c r="E831" s="148" t="s">
        <v>1</v>
      </c>
      <c r="F831" s="149" t="s">
        <v>1551</v>
      </c>
      <c r="H831" s="150">
        <v>9.5</v>
      </c>
      <c r="I831" s="151"/>
      <c r="L831" s="146"/>
      <c r="M831" s="152"/>
      <c r="T831" s="153"/>
      <c r="AT831" s="148" t="s">
        <v>158</v>
      </c>
      <c r="AU831" s="148" t="s">
        <v>85</v>
      </c>
      <c r="AV831" s="12" t="s">
        <v>85</v>
      </c>
      <c r="AW831" s="12" t="s">
        <v>32</v>
      </c>
      <c r="AX831" s="12" t="s">
        <v>76</v>
      </c>
      <c r="AY831" s="148" t="s">
        <v>150</v>
      </c>
    </row>
    <row r="832" spans="2:51" s="12" customFormat="1" ht="12">
      <c r="B832" s="146"/>
      <c r="D832" s="147" t="s">
        <v>158</v>
      </c>
      <c r="E832" s="148" t="s">
        <v>1</v>
      </c>
      <c r="F832" s="149" t="s">
        <v>1552</v>
      </c>
      <c r="H832" s="150">
        <v>6.055</v>
      </c>
      <c r="I832" s="151"/>
      <c r="L832" s="146"/>
      <c r="M832" s="152"/>
      <c r="T832" s="153"/>
      <c r="AT832" s="148" t="s">
        <v>158</v>
      </c>
      <c r="AU832" s="148" t="s">
        <v>85</v>
      </c>
      <c r="AV832" s="12" t="s">
        <v>85</v>
      </c>
      <c r="AW832" s="12" t="s">
        <v>32</v>
      </c>
      <c r="AX832" s="12" t="s">
        <v>76</v>
      </c>
      <c r="AY832" s="148" t="s">
        <v>150</v>
      </c>
    </row>
    <row r="833" spans="2:51" s="13" customFormat="1" ht="12">
      <c r="B833" s="154"/>
      <c r="D833" s="147" t="s">
        <v>158</v>
      </c>
      <c r="E833" s="155" t="s">
        <v>1</v>
      </c>
      <c r="F833" s="156" t="s">
        <v>162</v>
      </c>
      <c r="H833" s="157">
        <v>44.295</v>
      </c>
      <c r="I833" s="158"/>
      <c r="L833" s="154"/>
      <c r="M833" s="159"/>
      <c r="T833" s="160"/>
      <c r="AT833" s="155" t="s">
        <v>158</v>
      </c>
      <c r="AU833" s="155" t="s">
        <v>85</v>
      </c>
      <c r="AV833" s="13" t="s">
        <v>156</v>
      </c>
      <c r="AW833" s="13" t="s">
        <v>32</v>
      </c>
      <c r="AX833" s="13" t="s">
        <v>83</v>
      </c>
      <c r="AY833" s="155" t="s">
        <v>150</v>
      </c>
    </row>
    <row r="834" spans="2:65" s="1" customFormat="1" ht="24.2" customHeight="1">
      <c r="B834" s="31"/>
      <c r="C834" s="167" t="s">
        <v>1553</v>
      </c>
      <c r="D834" s="167" t="s">
        <v>250</v>
      </c>
      <c r="E834" s="168" t="s">
        <v>1554</v>
      </c>
      <c r="F834" s="169" t="s">
        <v>1555</v>
      </c>
      <c r="G834" s="170" t="s">
        <v>239</v>
      </c>
      <c r="H834" s="171">
        <v>48.725</v>
      </c>
      <c r="I834" s="172"/>
      <c r="J834" s="173">
        <f>ROUND(I834*H834,2)</f>
        <v>0</v>
      </c>
      <c r="K834" s="174"/>
      <c r="L834" s="175"/>
      <c r="M834" s="176" t="s">
        <v>1</v>
      </c>
      <c r="N834" s="177" t="s">
        <v>41</v>
      </c>
      <c r="P834" s="142">
        <f>O834*H834</f>
        <v>0</v>
      </c>
      <c r="Q834" s="142">
        <v>0.00198</v>
      </c>
      <c r="R834" s="142">
        <f>Q834*H834</f>
        <v>0.0964755</v>
      </c>
      <c r="S834" s="142">
        <v>0</v>
      </c>
      <c r="T834" s="143">
        <f>S834*H834</f>
        <v>0</v>
      </c>
      <c r="AR834" s="144" t="s">
        <v>341</v>
      </c>
      <c r="AT834" s="144" t="s">
        <v>250</v>
      </c>
      <c r="AU834" s="144" t="s">
        <v>85</v>
      </c>
      <c r="AY834" s="16" t="s">
        <v>150</v>
      </c>
      <c r="BE834" s="145">
        <f>IF(N834="základní",J834,0)</f>
        <v>0</v>
      </c>
      <c r="BF834" s="145">
        <f>IF(N834="snížená",J834,0)</f>
        <v>0</v>
      </c>
      <c r="BG834" s="145">
        <f>IF(N834="zákl. přenesená",J834,0)</f>
        <v>0</v>
      </c>
      <c r="BH834" s="145">
        <f>IF(N834="sníž. přenesená",J834,0)</f>
        <v>0</v>
      </c>
      <c r="BI834" s="145">
        <f>IF(N834="nulová",J834,0)</f>
        <v>0</v>
      </c>
      <c r="BJ834" s="16" t="s">
        <v>83</v>
      </c>
      <c r="BK834" s="145">
        <f>ROUND(I834*H834,2)</f>
        <v>0</v>
      </c>
      <c r="BL834" s="16" t="s">
        <v>243</v>
      </c>
      <c r="BM834" s="144" t="s">
        <v>1556</v>
      </c>
    </row>
    <row r="835" spans="2:51" s="12" customFormat="1" ht="12">
      <c r="B835" s="146"/>
      <c r="D835" s="147" t="s">
        <v>158</v>
      </c>
      <c r="F835" s="149" t="s">
        <v>1557</v>
      </c>
      <c r="H835" s="150">
        <v>48.725</v>
      </c>
      <c r="I835" s="151"/>
      <c r="L835" s="146"/>
      <c r="M835" s="152"/>
      <c r="T835" s="153"/>
      <c r="AT835" s="148" t="s">
        <v>158</v>
      </c>
      <c r="AU835" s="148" t="s">
        <v>85</v>
      </c>
      <c r="AV835" s="12" t="s">
        <v>85</v>
      </c>
      <c r="AW835" s="12" t="s">
        <v>4</v>
      </c>
      <c r="AX835" s="12" t="s">
        <v>83</v>
      </c>
      <c r="AY835" s="148" t="s">
        <v>150</v>
      </c>
    </row>
    <row r="836" spans="2:65" s="1" customFormat="1" ht="33" customHeight="1">
      <c r="B836" s="31"/>
      <c r="C836" s="132" t="s">
        <v>1558</v>
      </c>
      <c r="D836" s="132" t="s">
        <v>152</v>
      </c>
      <c r="E836" s="133" t="s">
        <v>1559</v>
      </c>
      <c r="F836" s="134" t="s">
        <v>1560</v>
      </c>
      <c r="G836" s="135" t="s">
        <v>155</v>
      </c>
      <c r="H836" s="136">
        <v>75.1</v>
      </c>
      <c r="I836" s="137"/>
      <c r="J836" s="138">
        <f>ROUND(I836*H836,2)</f>
        <v>0</v>
      </c>
      <c r="K836" s="139"/>
      <c r="L836" s="31"/>
      <c r="M836" s="140" t="s">
        <v>1</v>
      </c>
      <c r="N836" s="141" t="s">
        <v>41</v>
      </c>
      <c r="P836" s="142">
        <f>O836*H836</f>
        <v>0</v>
      </c>
      <c r="Q836" s="142">
        <v>0.009</v>
      </c>
      <c r="R836" s="142">
        <f>Q836*H836</f>
        <v>0.6759</v>
      </c>
      <c r="S836" s="142">
        <v>0</v>
      </c>
      <c r="T836" s="143">
        <f>S836*H836</f>
        <v>0</v>
      </c>
      <c r="AR836" s="144" t="s">
        <v>243</v>
      </c>
      <c r="AT836" s="144" t="s">
        <v>152</v>
      </c>
      <c r="AU836" s="144" t="s">
        <v>85</v>
      </c>
      <c r="AY836" s="16" t="s">
        <v>150</v>
      </c>
      <c r="BE836" s="145">
        <f>IF(N836="základní",J836,0)</f>
        <v>0</v>
      </c>
      <c r="BF836" s="145">
        <f>IF(N836="snížená",J836,0)</f>
        <v>0</v>
      </c>
      <c r="BG836" s="145">
        <f>IF(N836="zákl. přenesená",J836,0)</f>
        <v>0</v>
      </c>
      <c r="BH836" s="145">
        <f>IF(N836="sníž. přenesená",J836,0)</f>
        <v>0</v>
      </c>
      <c r="BI836" s="145">
        <f>IF(N836="nulová",J836,0)</f>
        <v>0</v>
      </c>
      <c r="BJ836" s="16" t="s">
        <v>83</v>
      </c>
      <c r="BK836" s="145">
        <f>ROUND(I836*H836,2)</f>
        <v>0</v>
      </c>
      <c r="BL836" s="16" t="s">
        <v>243</v>
      </c>
      <c r="BM836" s="144" t="s">
        <v>1561</v>
      </c>
    </row>
    <row r="837" spans="2:51" s="12" customFormat="1" ht="12">
      <c r="B837" s="146"/>
      <c r="D837" s="147" t="s">
        <v>158</v>
      </c>
      <c r="E837" s="148" t="s">
        <v>1</v>
      </c>
      <c r="F837" s="149" t="s">
        <v>1562</v>
      </c>
      <c r="H837" s="150">
        <v>75.1</v>
      </c>
      <c r="I837" s="151"/>
      <c r="L837" s="146"/>
      <c r="M837" s="152"/>
      <c r="T837" s="153"/>
      <c r="AT837" s="148" t="s">
        <v>158</v>
      </c>
      <c r="AU837" s="148" t="s">
        <v>85</v>
      </c>
      <c r="AV837" s="12" t="s">
        <v>85</v>
      </c>
      <c r="AW837" s="12" t="s">
        <v>32</v>
      </c>
      <c r="AX837" s="12" t="s">
        <v>83</v>
      </c>
      <c r="AY837" s="148" t="s">
        <v>150</v>
      </c>
    </row>
    <row r="838" spans="2:65" s="1" customFormat="1" ht="16.5" customHeight="1">
      <c r="B838" s="31"/>
      <c r="C838" s="167" t="s">
        <v>1563</v>
      </c>
      <c r="D838" s="167" t="s">
        <v>250</v>
      </c>
      <c r="E838" s="168" t="s">
        <v>1564</v>
      </c>
      <c r="F838" s="169" t="s">
        <v>1565</v>
      </c>
      <c r="G838" s="170" t="s">
        <v>155</v>
      </c>
      <c r="H838" s="171">
        <v>86.365</v>
      </c>
      <c r="I838" s="172"/>
      <c r="J838" s="173">
        <f>ROUND(I838*H838,2)</f>
        <v>0</v>
      </c>
      <c r="K838" s="174"/>
      <c r="L838" s="175"/>
      <c r="M838" s="176" t="s">
        <v>1</v>
      </c>
      <c r="N838" s="177" t="s">
        <v>41</v>
      </c>
      <c r="P838" s="142">
        <f>O838*H838</f>
        <v>0</v>
      </c>
      <c r="Q838" s="142">
        <v>0.025</v>
      </c>
      <c r="R838" s="142">
        <f>Q838*H838</f>
        <v>2.159125</v>
      </c>
      <c r="S838" s="142">
        <v>0</v>
      </c>
      <c r="T838" s="143">
        <f>S838*H838</f>
        <v>0</v>
      </c>
      <c r="AR838" s="144" t="s">
        <v>341</v>
      </c>
      <c r="AT838" s="144" t="s">
        <v>250</v>
      </c>
      <c r="AU838" s="144" t="s">
        <v>85</v>
      </c>
      <c r="AY838" s="16" t="s">
        <v>150</v>
      </c>
      <c r="BE838" s="145">
        <f>IF(N838="základní",J838,0)</f>
        <v>0</v>
      </c>
      <c r="BF838" s="145">
        <f>IF(N838="snížená",J838,0)</f>
        <v>0</v>
      </c>
      <c r="BG838" s="145">
        <f>IF(N838="zákl. přenesená",J838,0)</f>
        <v>0</v>
      </c>
      <c r="BH838" s="145">
        <f>IF(N838="sníž. přenesená",J838,0)</f>
        <v>0</v>
      </c>
      <c r="BI838" s="145">
        <f>IF(N838="nulová",J838,0)</f>
        <v>0</v>
      </c>
      <c r="BJ838" s="16" t="s">
        <v>83</v>
      </c>
      <c r="BK838" s="145">
        <f>ROUND(I838*H838,2)</f>
        <v>0</v>
      </c>
      <c r="BL838" s="16" t="s">
        <v>243</v>
      </c>
      <c r="BM838" s="144" t="s">
        <v>1566</v>
      </c>
    </row>
    <row r="839" spans="2:51" s="12" customFormat="1" ht="12">
      <c r="B839" s="146"/>
      <c r="D839" s="147" t="s">
        <v>158</v>
      </c>
      <c r="F839" s="149" t="s">
        <v>1567</v>
      </c>
      <c r="H839" s="150">
        <v>86.365</v>
      </c>
      <c r="I839" s="151"/>
      <c r="L839" s="146"/>
      <c r="M839" s="152"/>
      <c r="T839" s="153"/>
      <c r="AT839" s="148" t="s">
        <v>158</v>
      </c>
      <c r="AU839" s="148" t="s">
        <v>85</v>
      </c>
      <c r="AV839" s="12" t="s">
        <v>85</v>
      </c>
      <c r="AW839" s="12" t="s">
        <v>4</v>
      </c>
      <c r="AX839" s="12" t="s">
        <v>83</v>
      </c>
      <c r="AY839" s="148" t="s">
        <v>150</v>
      </c>
    </row>
    <row r="840" spans="2:65" s="1" customFormat="1" ht="24.2" customHeight="1">
      <c r="B840" s="31"/>
      <c r="C840" s="132" t="s">
        <v>1568</v>
      </c>
      <c r="D840" s="132" t="s">
        <v>152</v>
      </c>
      <c r="E840" s="133" t="s">
        <v>1569</v>
      </c>
      <c r="F840" s="134" t="s">
        <v>1570</v>
      </c>
      <c r="G840" s="135" t="s">
        <v>155</v>
      </c>
      <c r="H840" s="136">
        <v>100.082</v>
      </c>
      <c r="I840" s="137"/>
      <c r="J840" s="138">
        <f>ROUND(I840*H840,2)</f>
        <v>0</v>
      </c>
      <c r="K840" s="139"/>
      <c r="L840" s="31"/>
      <c r="M840" s="140" t="s">
        <v>1</v>
      </c>
      <c r="N840" s="141" t="s">
        <v>41</v>
      </c>
      <c r="P840" s="142">
        <f>O840*H840</f>
        <v>0</v>
      </c>
      <c r="Q840" s="142">
        <v>0.0015</v>
      </c>
      <c r="R840" s="142">
        <f>Q840*H840</f>
        <v>0.150123</v>
      </c>
      <c r="S840" s="142">
        <v>0</v>
      </c>
      <c r="T840" s="143">
        <f>S840*H840</f>
        <v>0</v>
      </c>
      <c r="AR840" s="144" t="s">
        <v>243</v>
      </c>
      <c r="AT840" s="144" t="s">
        <v>152</v>
      </c>
      <c r="AU840" s="144" t="s">
        <v>85</v>
      </c>
      <c r="AY840" s="16" t="s">
        <v>150</v>
      </c>
      <c r="BE840" s="145">
        <f>IF(N840="základní",J840,0)</f>
        <v>0</v>
      </c>
      <c r="BF840" s="145">
        <f>IF(N840="snížená",J840,0)</f>
        <v>0</v>
      </c>
      <c r="BG840" s="145">
        <f>IF(N840="zákl. přenesená",J840,0)</f>
        <v>0</v>
      </c>
      <c r="BH840" s="145">
        <f>IF(N840="sníž. přenesená",J840,0)</f>
        <v>0</v>
      </c>
      <c r="BI840" s="145">
        <f>IF(N840="nulová",J840,0)</f>
        <v>0</v>
      </c>
      <c r="BJ840" s="16" t="s">
        <v>83</v>
      </c>
      <c r="BK840" s="145">
        <f>ROUND(I840*H840,2)</f>
        <v>0</v>
      </c>
      <c r="BL840" s="16" t="s">
        <v>243</v>
      </c>
      <c r="BM840" s="144" t="s">
        <v>1571</v>
      </c>
    </row>
    <row r="841" spans="2:51" s="12" customFormat="1" ht="12">
      <c r="B841" s="146"/>
      <c r="D841" s="147" t="s">
        <v>158</v>
      </c>
      <c r="E841" s="148" t="s">
        <v>1</v>
      </c>
      <c r="F841" s="149" t="s">
        <v>1572</v>
      </c>
      <c r="H841" s="150">
        <v>75.1</v>
      </c>
      <c r="I841" s="151"/>
      <c r="L841" s="146"/>
      <c r="M841" s="152"/>
      <c r="T841" s="153"/>
      <c r="AT841" s="148" t="s">
        <v>158</v>
      </c>
      <c r="AU841" s="148" t="s">
        <v>85</v>
      </c>
      <c r="AV841" s="12" t="s">
        <v>85</v>
      </c>
      <c r="AW841" s="12" t="s">
        <v>32</v>
      </c>
      <c r="AX841" s="12" t="s">
        <v>76</v>
      </c>
      <c r="AY841" s="148" t="s">
        <v>150</v>
      </c>
    </row>
    <row r="842" spans="2:51" s="12" customFormat="1" ht="33.75">
      <c r="B842" s="146"/>
      <c r="D842" s="147" t="s">
        <v>158</v>
      </c>
      <c r="E842" s="148" t="s">
        <v>1</v>
      </c>
      <c r="F842" s="149" t="s">
        <v>1573</v>
      </c>
      <c r="H842" s="150">
        <v>24.982</v>
      </c>
      <c r="I842" s="151"/>
      <c r="L842" s="146"/>
      <c r="M842" s="152"/>
      <c r="T842" s="153"/>
      <c r="AT842" s="148" t="s">
        <v>158</v>
      </c>
      <c r="AU842" s="148" t="s">
        <v>85</v>
      </c>
      <c r="AV842" s="12" t="s">
        <v>85</v>
      </c>
      <c r="AW842" s="12" t="s">
        <v>32</v>
      </c>
      <c r="AX842" s="12" t="s">
        <v>76</v>
      </c>
      <c r="AY842" s="148" t="s">
        <v>150</v>
      </c>
    </row>
    <row r="843" spans="2:51" s="13" customFormat="1" ht="12">
      <c r="B843" s="154"/>
      <c r="D843" s="147" t="s">
        <v>158</v>
      </c>
      <c r="E843" s="155" t="s">
        <v>1</v>
      </c>
      <c r="F843" s="156" t="s">
        <v>162</v>
      </c>
      <c r="H843" s="157">
        <v>100.082</v>
      </c>
      <c r="I843" s="158"/>
      <c r="L843" s="154"/>
      <c r="M843" s="159"/>
      <c r="T843" s="160"/>
      <c r="AT843" s="155" t="s">
        <v>158</v>
      </c>
      <c r="AU843" s="155" t="s">
        <v>85</v>
      </c>
      <c r="AV843" s="13" t="s">
        <v>156</v>
      </c>
      <c r="AW843" s="13" t="s">
        <v>32</v>
      </c>
      <c r="AX843" s="13" t="s">
        <v>83</v>
      </c>
      <c r="AY843" s="155" t="s">
        <v>150</v>
      </c>
    </row>
    <row r="844" spans="2:65" s="1" customFormat="1" ht="16.5" customHeight="1">
      <c r="B844" s="31"/>
      <c r="C844" s="132" t="s">
        <v>1574</v>
      </c>
      <c r="D844" s="132" t="s">
        <v>152</v>
      </c>
      <c r="E844" s="133" t="s">
        <v>1575</v>
      </c>
      <c r="F844" s="134" t="s">
        <v>1576</v>
      </c>
      <c r="G844" s="135" t="s">
        <v>239</v>
      </c>
      <c r="H844" s="136">
        <v>124.91</v>
      </c>
      <c r="I844" s="137"/>
      <c r="J844" s="138">
        <f>ROUND(I844*H844,2)</f>
        <v>0</v>
      </c>
      <c r="K844" s="139"/>
      <c r="L844" s="31"/>
      <c r="M844" s="140" t="s">
        <v>1</v>
      </c>
      <c r="N844" s="141" t="s">
        <v>41</v>
      </c>
      <c r="P844" s="142">
        <f>O844*H844</f>
        <v>0</v>
      </c>
      <c r="Q844" s="142">
        <v>0.00032</v>
      </c>
      <c r="R844" s="142">
        <f>Q844*H844</f>
        <v>0.039971200000000005</v>
      </c>
      <c r="S844" s="142">
        <v>0</v>
      </c>
      <c r="T844" s="143">
        <f>S844*H844</f>
        <v>0</v>
      </c>
      <c r="AR844" s="144" t="s">
        <v>243</v>
      </c>
      <c r="AT844" s="144" t="s">
        <v>152</v>
      </c>
      <c r="AU844" s="144" t="s">
        <v>85</v>
      </c>
      <c r="AY844" s="16" t="s">
        <v>150</v>
      </c>
      <c r="BE844" s="145">
        <f>IF(N844="základní",J844,0)</f>
        <v>0</v>
      </c>
      <c r="BF844" s="145">
        <f>IF(N844="snížená",J844,0)</f>
        <v>0</v>
      </c>
      <c r="BG844" s="145">
        <f>IF(N844="zákl. přenesená",J844,0)</f>
        <v>0</v>
      </c>
      <c r="BH844" s="145">
        <f>IF(N844="sníž. přenesená",J844,0)</f>
        <v>0</v>
      </c>
      <c r="BI844" s="145">
        <f>IF(N844="nulová",J844,0)</f>
        <v>0</v>
      </c>
      <c r="BJ844" s="16" t="s">
        <v>83</v>
      </c>
      <c r="BK844" s="145">
        <f>ROUND(I844*H844,2)</f>
        <v>0</v>
      </c>
      <c r="BL844" s="16" t="s">
        <v>243</v>
      </c>
      <c r="BM844" s="144" t="s">
        <v>1577</v>
      </c>
    </row>
    <row r="845" spans="2:51" s="12" customFormat="1" ht="12">
      <c r="B845" s="146"/>
      <c r="D845" s="147" t="s">
        <v>158</v>
      </c>
      <c r="E845" s="148" t="s">
        <v>1</v>
      </c>
      <c r="F845" s="149" t="s">
        <v>1578</v>
      </c>
      <c r="H845" s="150">
        <v>59.51</v>
      </c>
      <c r="I845" s="151"/>
      <c r="L845" s="146"/>
      <c r="M845" s="152"/>
      <c r="T845" s="153"/>
      <c r="AT845" s="148" t="s">
        <v>158</v>
      </c>
      <c r="AU845" s="148" t="s">
        <v>85</v>
      </c>
      <c r="AV845" s="12" t="s">
        <v>85</v>
      </c>
      <c r="AW845" s="12" t="s">
        <v>32</v>
      </c>
      <c r="AX845" s="12" t="s">
        <v>76</v>
      </c>
      <c r="AY845" s="148" t="s">
        <v>150</v>
      </c>
    </row>
    <row r="846" spans="2:51" s="12" customFormat="1" ht="12">
      <c r="B846" s="146"/>
      <c r="D846" s="147" t="s">
        <v>158</v>
      </c>
      <c r="E846" s="148" t="s">
        <v>1</v>
      </c>
      <c r="F846" s="149" t="s">
        <v>1579</v>
      </c>
      <c r="H846" s="150">
        <v>65.4</v>
      </c>
      <c r="I846" s="151"/>
      <c r="L846" s="146"/>
      <c r="M846" s="152"/>
      <c r="T846" s="153"/>
      <c r="AT846" s="148" t="s">
        <v>158</v>
      </c>
      <c r="AU846" s="148" t="s">
        <v>85</v>
      </c>
      <c r="AV846" s="12" t="s">
        <v>85</v>
      </c>
      <c r="AW846" s="12" t="s">
        <v>32</v>
      </c>
      <c r="AX846" s="12" t="s">
        <v>76</v>
      </c>
      <c r="AY846" s="148" t="s">
        <v>150</v>
      </c>
    </row>
    <row r="847" spans="2:51" s="13" customFormat="1" ht="12">
      <c r="B847" s="154"/>
      <c r="D847" s="147" t="s">
        <v>158</v>
      </c>
      <c r="E847" s="155" t="s">
        <v>1</v>
      </c>
      <c r="F847" s="156" t="s">
        <v>162</v>
      </c>
      <c r="H847" s="157">
        <v>124.91</v>
      </c>
      <c r="I847" s="158"/>
      <c r="L847" s="154"/>
      <c r="M847" s="159"/>
      <c r="T847" s="160"/>
      <c r="AT847" s="155" t="s">
        <v>158</v>
      </c>
      <c r="AU847" s="155" t="s">
        <v>85</v>
      </c>
      <c r="AV847" s="13" t="s">
        <v>156</v>
      </c>
      <c r="AW847" s="13" t="s">
        <v>32</v>
      </c>
      <c r="AX847" s="13" t="s">
        <v>83</v>
      </c>
      <c r="AY847" s="155" t="s">
        <v>150</v>
      </c>
    </row>
    <row r="848" spans="2:65" s="1" customFormat="1" ht="24.2" customHeight="1">
      <c r="B848" s="31"/>
      <c r="C848" s="132" t="s">
        <v>1580</v>
      </c>
      <c r="D848" s="132" t="s">
        <v>152</v>
      </c>
      <c r="E848" s="133" t="s">
        <v>1581</v>
      </c>
      <c r="F848" s="134" t="s">
        <v>1582</v>
      </c>
      <c r="G848" s="135" t="s">
        <v>155</v>
      </c>
      <c r="H848" s="136">
        <v>75.1</v>
      </c>
      <c r="I848" s="137"/>
      <c r="J848" s="138">
        <f>ROUND(I848*H848,2)</f>
        <v>0</v>
      </c>
      <c r="K848" s="139"/>
      <c r="L848" s="31"/>
      <c r="M848" s="140" t="s">
        <v>1</v>
      </c>
      <c r="N848" s="141" t="s">
        <v>41</v>
      </c>
      <c r="P848" s="142">
        <f>O848*H848</f>
        <v>0</v>
      </c>
      <c r="Q848" s="142">
        <v>5E-05</v>
      </c>
      <c r="R848" s="142">
        <f>Q848*H848</f>
        <v>0.003755</v>
      </c>
      <c r="S848" s="142">
        <v>0</v>
      </c>
      <c r="T848" s="143">
        <f>S848*H848</f>
        <v>0</v>
      </c>
      <c r="AR848" s="144" t="s">
        <v>243</v>
      </c>
      <c r="AT848" s="144" t="s">
        <v>152</v>
      </c>
      <c r="AU848" s="144" t="s">
        <v>85</v>
      </c>
      <c r="AY848" s="16" t="s">
        <v>150</v>
      </c>
      <c r="BE848" s="145">
        <f>IF(N848="základní",J848,0)</f>
        <v>0</v>
      </c>
      <c r="BF848" s="145">
        <f>IF(N848="snížená",J848,0)</f>
        <v>0</v>
      </c>
      <c r="BG848" s="145">
        <f>IF(N848="zákl. přenesená",J848,0)</f>
        <v>0</v>
      </c>
      <c r="BH848" s="145">
        <f>IF(N848="sníž. přenesená",J848,0)</f>
        <v>0</v>
      </c>
      <c r="BI848" s="145">
        <f>IF(N848="nulová",J848,0)</f>
        <v>0</v>
      </c>
      <c r="BJ848" s="16" t="s">
        <v>83</v>
      </c>
      <c r="BK848" s="145">
        <f>ROUND(I848*H848,2)</f>
        <v>0</v>
      </c>
      <c r="BL848" s="16" t="s">
        <v>243</v>
      </c>
      <c r="BM848" s="144" t="s">
        <v>1583</v>
      </c>
    </row>
    <row r="849" spans="2:51" s="12" customFormat="1" ht="12">
      <c r="B849" s="146"/>
      <c r="D849" s="147" t="s">
        <v>158</v>
      </c>
      <c r="E849" s="148" t="s">
        <v>1</v>
      </c>
      <c r="F849" s="149" t="s">
        <v>1531</v>
      </c>
      <c r="H849" s="150">
        <v>75.1</v>
      </c>
      <c r="I849" s="151"/>
      <c r="L849" s="146"/>
      <c r="M849" s="152"/>
      <c r="T849" s="153"/>
      <c r="AT849" s="148" t="s">
        <v>158</v>
      </c>
      <c r="AU849" s="148" t="s">
        <v>85</v>
      </c>
      <c r="AV849" s="12" t="s">
        <v>85</v>
      </c>
      <c r="AW849" s="12" t="s">
        <v>32</v>
      </c>
      <c r="AX849" s="12" t="s">
        <v>83</v>
      </c>
      <c r="AY849" s="148" t="s">
        <v>150</v>
      </c>
    </row>
    <row r="850" spans="2:65" s="1" customFormat="1" ht="24.2" customHeight="1">
      <c r="B850" s="31"/>
      <c r="C850" s="132" t="s">
        <v>1584</v>
      </c>
      <c r="D850" s="132" t="s">
        <v>152</v>
      </c>
      <c r="E850" s="133" t="s">
        <v>1585</v>
      </c>
      <c r="F850" s="134" t="s">
        <v>1586</v>
      </c>
      <c r="G850" s="135" t="s">
        <v>155</v>
      </c>
      <c r="H850" s="136">
        <v>75.1</v>
      </c>
      <c r="I850" s="137"/>
      <c r="J850" s="138">
        <f>ROUND(I850*H850,2)</f>
        <v>0</v>
      </c>
      <c r="K850" s="139"/>
      <c r="L850" s="31"/>
      <c r="M850" s="140" t="s">
        <v>1</v>
      </c>
      <c r="N850" s="141" t="s">
        <v>41</v>
      </c>
      <c r="P850" s="142">
        <f>O850*H850</f>
        <v>0</v>
      </c>
      <c r="Q850" s="142">
        <v>0.00715</v>
      </c>
      <c r="R850" s="142">
        <f>Q850*H850</f>
        <v>0.5369649999999999</v>
      </c>
      <c r="S850" s="142">
        <v>0</v>
      </c>
      <c r="T850" s="143">
        <f>S850*H850</f>
        <v>0</v>
      </c>
      <c r="AR850" s="144" t="s">
        <v>243</v>
      </c>
      <c r="AT850" s="144" t="s">
        <v>152</v>
      </c>
      <c r="AU850" s="144" t="s">
        <v>85</v>
      </c>
      <c r="AY850" s="16" t="s">
        <v>150</v>
      </c>
      <c r="BE850" s="145">
        <f>IF(N850="základní",J850,0)</f>
        <v>0</v>
      </c>
      <c r="BF850" s="145">
        <f>IF(N850="snížená",J850,0)</f>
        <v>0</v>
      </c>
      <c r="BG850" s="145">
        <f>IF(N850="zákl. přenesená",J850,0)</f>
        <v>0</v>
      </c>
      <c r="BH850" s="145">
        <f>IF(N850="sníž. přenesená",J850,0)</f>
        <v>0</v>
      </c>
      <c r="BI850" s="145">
        <f>IF(N850="nulová",J850,0)</f>
        <v>0</v>
      </c>
      <c r="BJ850" s="16" t="s">
        <v>83</v>
      </c>
      <c r="BK850" s="145">
        <f>ROUND(I850*H850,2)</f>
        <v>0</v>
      </c>
      <c r="BL850" s="16" t="s">
        <v>243</v>
      </c>
      <c r="BM850" s="144" t="s">
        <v>1587</v>
      </c>
    </row>
    <row r="851" spans="2:65" s="1" customFormat="1" ht="24.2" customHeight="1">
      <c r="B851" s="31"/>
      <c r="C851" s="132" t="s">
        <v>1588</v>
      </c>
      <c r="D851" s="132" t="s">
        <v>152</v>
      </c>
      <c r="E851" s="133" t="s">
        <v>1589</v>
      </c>
      <c r="F851" s="134" t="s">
        <v>1590</v>
      </c>
      <c r="G851" s="135" t="s">
        <v>803</v>
      </c>
      <c r="H851" s="178"/>
      <c r="I851" s="137"/>
      <c r="J851" s="138">
        <f>ROUND(I851*H851,2)</f>
        <v>0</v>
      </c>
      <c r="K851" s="139"/>
      <c r="L851" s="31"/>
      <c r="M851" s="140" t="s">
        <v>1</v>
      </c>
      <c r="N851" s="141" t="s">
        <v>41</v>
      </c>
      <c r="P851" s="142">
        <f>O851*H851</f>
        <v>0</v>
      </c>
      <c r="Q851" s="142">
        <v>0</v>
      </c>
      <c r="R851" s="142">
        <f>Q851*H851</f>
        <v>0</v>
      </c>
      <c r="S851" s="142">
        <v>0</v>
      </c>
      <c r="T851" s="143">
        <f>S851*H851</f>
        <v>0</v>
      </c>
      <c r="AR851" s="144" t="s">
        <v>243</v>
      </c>
      <c r="AT851" s="144" t="s">
        <v>152</v>
      </c>
      <c r="AU851" s="144" t="s">
        <v>85</v>
      </c>
      <c r="AY851" s="16" t="s">
        <v>150</v>
      </c>
      <c r="BE851" s="145">
        <f>IF(N851="základní",J851,0)</f>
        <v>0</v>
      </c>
      <c r="BF851" s="145">
        <f>IF(N851="snížená",J851,0)</f>
        <v>0</v>
      </c>
      <c r="BG851" s="145">
        <f>IF(N851="zákl. přenesená",J851,0)</f>
        <v>0</v>
      </c>
      <c r="BH851" s="145">
        <f>IF(N851="sníž. přenesená",J851,0)</f>
        <v>0</v>
      </c>
      <c r="BI851" s="145">
        <f>IF(N851="nulová",J851,0)</f>
        <v>0</v>
      </c>
      <c r="BJ851" s="16" t="s">
        <v>83</v>
      </c>
      <c r="BK851" s="145">
        <f>ROUND(I851*H851,2)</f>
        <v>0</v>
      </c>
      <c r="BL851" s="16" t="s">
        <v>243</v>
      </c>
      <c r="BM851" s="144" t="s">
        <v>1591</v>
      </c>
    </row>
    <row r="852" spans="2:63" s="11" customFormat="1" ht="22.7" customHeight="1">
      <c r="B852" s="120"/>
      <c r="D852" s="121" t="s">
        <v>75</v>
      </c>
      <c r="E852" s="130" t="s">
        <v>1592</v>
      </c>
      <c r="F852" s="130" t="s">
        <v>1593</v>
      </c>
      <c r="I852" s="123"/>
      <c r="J852" s="131">
        <f>BK852</f>
        <v>0</v>
      </c>
      <c r="L852" s="120"/>
      <c r="M852" s="125"/>
      <c r="P852" s="126">
        <f>SUM(P853:P857)</f>
        <v>0</v>
      </c>
      <c r="R852" s="126">
        <f>SUM(R853:R857)</f>
        <v>0.007524</v>
      </c>
      <c r="T852" s="127">
        <f>SUM(T853:T857)</f>
        <v>0</v>
      </c>
      <c r="AR852" s="121" t="s">
        <v>85</v>
      </c>
      <c r="AT852" s="128" t="s">
        <v>75</v>
      </c>
      <c r="AU852" s="128" t="s">
        <v>83</v>
      </c>
      <c r="AY852" s="121" t="s">
        <v>150</v>
      </c>
      <c r="BK852" s="129">
        <f>SUM(BK853:BK857)</f>
        <v>0</v>
      </c>
    </row>
    <row r="853" spans="2:65" s="1" customFormat="1" ht="16.5" customHeight="1">
      <c r="B853" s="31"/>
      <c r="C853" s="132" t="s">
        <v>1594</v>
      </c>
      <c r="D853" s="132" t="s">
        <v>152</v>
      </c>
      <c r="E853" s="133" t="s">
        <v>1595</v>
      </c>
      <c r="F853" s="134" t="s">
        <v>1596</v>
      </c>
      <c r="G853" s="135" t="s">
        <v>155</v>
      </c>
      <c r="H853" s="136">
        <v>2.28</v>
      </c>
      <c r="I853" s="137"/>
      <c r="J853" s="138">
        <f>ROUND(I853*H853,2)</f>
        <v>0</v>
      </c>
      <c r="K853" s="139"/>
      <c r="L853" s="31"/>
      <c r="M853" s="140" t="s">
        <v>1</v>
      </c>
      <c r="N853" s="141" t="s">
        <v>41</v>
      </c>
      <c r="P853" s="142">
        <f>O853*H853</f>
        <v>0</v>
      </c>
      <c r="Q853" s="142">
        <v>0</v>
      </c>
      <c r="R853" s="142">
        <f>Q853*H853</f>
        <v>0</v>
      </c>
      <c r="S853" s="142">
        <v>0</v>
      </c>
      <c r="T853" s="143">
        <f>S853*H853</f>
        <v>0</v>
      </c>
      <c r="AR853" s="144" t="s">
        <v>243</v>
      </c>
      <c r="AT853" s="144" t="s">
        <v>152</v>
      </c>
      <c r="AU853" s="144" t="s">
        <v>85</v>
      </c>
      <c r="AY853" s="16" t="s">
        <v>150</v>
      </c>
      <c r="BE853" s="145">
        <f>IF(N853="základní",J853,0)</f>
        <v>0</v>
      </c>
      <c r="BF853" s="145">
        <f>IF(N853="snížená",J853,0)</f>
        <v>0</v>
      </c>
      <c r="BG853" s="145">
        <f>IF(N853="zákl. přenesená",J853,0)</f>
        <v>0</v>
      </c>
      <c r="BH853" s="145">
        <f>IF(N853="sníž. přenesená",J853,0)</f>
        <v>0</v>
      </c>
      <c r="BI853" s="145">
        <f>IF(N853="nulová",J853,0)</f>
        <v>0</v>
      </c>
      <c r="BJ853" s="16" t="s">
        <v>83</v>
      </c>
      <c r="BK853" s="145">
        <f>ROUND(I853*H853,2)</f>
        <v>0</v>
      </c>
      <c r="BL853" s="16" t="s">
        <v>243</v>
      </c>
      <c r="BM853" s="144" t="s">
        <v>1597</v>
      </c>
    </row>
    <row r="854" spans="2:65" s="1" customFormat="1" ht="16.5" customHeight="1">
      <c r="B854" s="31"/>
      <c r="C854" s="167" t="s">
        <v>1598</v>
      </c>
      <c r="D854" s="167" t="s">
        <v>250</v>
      </c>
      <c r="E854" s="168" t="s">
        <v>1599</v>
      </c>
      <c r="F854" s="169" t="s">
        <v>1600</v>
      </c>
      <c r="G854" s="170" t="s">
        <v>155</v>
      </c>
      <c r="H854" s="171">
        <v>2.508</v>
      </c>
      <c r="I854" s="172"/>
      <c r="J854" s="173">
        <f>ROUND(I854*H854,2)</f>
        <v>0</v>
      </c>
      <c r="K854" s="174"/>
      <c r="L854" s="175"/>
      <c r="M854" s="176" t="s">
        <v>1</v>
      </c>
      <c r="N854" s="177" t="s">
        <v>41</v>
      </c>
      <c r="P854" s="142">
        <f>O854*H854</f>
        <v>0</v>
      </c>
      <c r="Q854" s="142">
        <v>0.003</v>
      </c>
      <c r="R854" s="142">
        <f>Q854*H854</f>
        <v>0.007524</v>
      </c>
      <c r="S854" s="142">
        <v>0</v>
      </c>
      <c r="T854" s="143">
        <f>S854*H854</f>
        <v>0</v>
      </c>
      <c r="AR854" s="144" t="s">
        <v>341</v>
      </c>
      <c r="AT854" s="144" t="s">
        <v>250</v>
      </c>
      <c r="AU854" s="144" t="s">
        <v>85</v>
      </c>
      <c r="AY854" s="16" t="s">
        <v>150</v>
      </c>
      <c r="BE854" s="145">
        <f>IF(N854="základní",J854,0)</f>
        <v>0</v>
      </c>
      <c r="BF854" s="145">
        <f>IF(N854="snížená",J854,0)</f>
        <v>0</v>
      </c>
      <c r="BG854" s="145">
        <f>IF(N854="zákl. přenesená",J854,0)</f>
        <v>0</v>
      </c>
      <c r="BH854" s="145">
        <f>IF(N854="sníž. přenesená",J854,0)</f>
        <v>0</v>
      </c>
      <c r="BI854" s="145">
        <f>IF(N854="nulová",J854,0)</f>
        <v>0</v>
      </c>
      <c r="BJ854" s="16" t="s">
        <v>83</v>
      </c>
      <c r="BK854" s="145">
        <f>ROUND(I854*H854,2)</f>
        <v>0</v>
      </c>
      <c r="BL854" s="16" t="s">
        <v>243</v>
      </c>
      <c r="BM854" s="144" t="s">
        <v>1601</v>
      </c>
    </row>
    <row r="855" spans="2:51" s="12" customFormat="1" ht="12">
      <c r="B855" s="146"/>
      <c r="D855" s="147" t="s">
        <v>158</v>
      </c>
      <c r="F855" s="149" t="s">
        <v>1602</v>
      </c>
      <c r="H855" s="150">
        <v>2.508</v>
      </c>
      <c r="I855" s="151"/>
      <c r="L855" s="146"/>
      <c r="M855" s="152"/>
      <c r="T855" s="153"/>
      <c r="AT855" s="148" t="s">
        <v>158</v>
      </c>
      <c r="AU855" s="148" t="s">
        <v>85</v>
      </c>
      <c r="AV855" s="12" t="s">
        <v>85</v>
      </c>
      <c r="AW855" s="12" t="s">
        <v>4</v>
      </c>
      <c r="AX855" s="12" t="s">
        <v>83</v>
      </c>
      <c r="AY855" s="148" t="s">
        <v>150</v>
      </c>
    </row>
    <row r="856" spans="2:65" s="1" customFormat="1" ht="16.5" customHeight="1">
      <c r="B856" s="31"/>
      <c r="C856" s="132" t="s">
        <v>1603</v>
      </c>
      <c r="D856" s="132" t="s">
        <v>152</v>
      </c>
      <c r="E856" s="133" t="s">
        <v>1604</v>
      </c>
      <c r="F856" s="134" t="s">
        <v>1605</v>
      </c>
      <c r="G856" s="135" t="s">
        <v>155</v>
      </c>
      <c r="H856" s="136">
        <v>2.28</v>
      </c>
      <c r="I856" s="137"/>
      <c r="J856" s="138">
        <f>ROUND(I856*H856,2)</f>
        <v>0</v>
      </c>
      <c r="K856" s="139"/>
      <c r="L856" s="31"/>
      <c r="M856" s="140" t="s">
        <v>1</v>
      </c>
      <c r="N856" s="141" t="s">
        <v>41</v>
      </c>
      <c r="P856" s="142">
        <f>O856*H856</f>
        <v>0</v>
      </c>
      <c r="Q856" s="142">
        <v>0</v>
      </c>
      <c r="R856" s="142">
        <f>Q856*H856</f>
        <v>0</v>
      </c>
      <c r="S856" s="142">
        <v>0</v>
      </c>
      <c r="T856" s="143">
        <f>S856*H856</f>
        <v>0</v>
      </c>
      <c r="AR856" s="144" t="s">
        <v>243</v>
      </c>
      <c r="AT856" s="144" t="s">
        <v>152</v>
      </c>
      <c r="AU856" s="144" t="s">
        <v>85</v>
      </c>
      <c r="AY856" s="16" t="s">
        <v>150</v>
      </c>
      <c r="BE856" s="145">
        <f>IF(N856="základní",J856,0)</f>
        <v>0</v>
      </c>
      <c r="BF856" s="145">
        <f>IF(N856="snížená",J856,0)</f>
        <v>0</v>
      </c>
      <c r="BG856" s="145">
        <f>IF(N856="zákl. přenesená",J856,0)</f>
        <v>0</v>
      </c>
      <c r="BH856" s="145">
        <f>IF(N856="sníž. přenesená",J856,0)</f>
        <v>0</v>
      </c>
      <c r="BI856" s="145">
        <f>IF(N856="nulová",J856,0)</f>
        <v>0</v>
      </c>
      <c r="BJ856" s="16" t="s">
        <v>83</v>
      </c>
      <c r="BK856" s="145">
        <f>ROUND(I856*H856,2)</f>
        <v>0</v>
      </c>
      <c r="BL856" s="16" t="s">
        <v>243</v>
      </c>
      <c r="BM856" s="144" t="s">
        <v>1606</v>
      </c>
    </row>
    <row r="857" spans="2:65" s="1" customFormat="1" ht="24.2" customHeight="1">
      <c r="B857" s="31"/>
      <c r="C857" s="132" t="s">
        <v>1607</v>
      </c>
      <c r="D857" s="132" t="s">
        <v>152</v>
      </c>
      <c r="E857" s="133" t="s">
        <v>1608</v>
      </c>
      <c r="F857" s="134" t="s">
        <v>1609</v>
      </c>
      <c r="G857" s="135" t="s">
        <v>803</v>
      </c>
      <c r="H857" s="178"/>
      <c r="I857" s="137"/>
      <c r="J857" s="138">
        <f>ROUND(I857*H857,2)</f>
        <v>0</v>
      </c>
      <c r="K857" s="139"/>
      <c r="L857" s="31"/>
      <c r="M857" s="140" t="s">
        <v>1</v>
      </c>
      <c r="N857" s="141" t="s">
        <v>41</v>
      </c>
      <c r="P857" s="142">
        <f>O857*H857</f>
        <v>0</v>
      </c>
      <c r="Q857" s="142">
        <v>0</v>
      </c>
      <c r="R857" s="142">
        <f>Q857*H857</f>
        <v>0</v>
      </c>
      <c r="S857" s="142">
        <v>0</v>
      </c>
      <c r="T857" s="143">
        <f>S857*H857</f>
        <v>0</v>
      </c>
      <c r="AR857" s="144" t="s">
        <v>243</v>
      </c>
      <c r="AT857" s="144" t="s">
        <v>152</v>
      </c>
      <c r="AU857" s="144" t="s">
        <v>85</v>
      </c>
      <c r="AY857" s="16" t="s">
        <v>150</v>
      </c>
      <c r="BE857" s="145">
        <f>IF(N857="základní",J857,0)</f>
        <v>0</v>
      </c>
      <c r="BF857" s="145">
        <f>IF(N857="snížená",J857,0)</f>
        <v>0</v>
      </c>
      <c r="BG857" s="145">
        <f>IF(N857="zákl. přenesená",J857,0)</f>
        <v>0</v>
      </c>
      <c r="BH857" s="145">
        <f>IF(N857="sníž. přenesená",J857,0)</f>
        <v>0</v>
      </c>
      <c r="BI857" s="145">
        <f>IF(N857="nulová",J857,0)</f>
        <v>0</v>
      </c>
      <c r="BJ857" s="16" t="s">
        <v>83</v>
      </c>
      <c r="BK857" s="145">
        <f>ROUND(I857*H857,2)</f>
        <v>0</v>
      </c>
      <c r="BL857" s="16" t="s">
        <v>243</v>
      </c>
      <c r="BM857" s="144" t="s">
        <v>1610</v>
      </c>
    </row>
    <row r="858" spans="2:63" s="11" customFormat="1" ht="22.7" customHeight="1">
      <c r="B858" s="120"/>
      <c r="D858" s="121" t="s">
        <v>75</v>
      </c>
      <c r="E858" s="130" t="s">
        <v>1611</v>
      </c>
      <c r="F858" s="130" t="s">
        <v>1612</v>
      </c>
      <c r="I858" s="123"/>
      <c r="J858" s="131">
        <f>BK858</f>
        <v>0</v>
      </c>
      <c r="L858" s="120"/>
      <c r="M858" s="125"/>
      <c r="P858" s="126">
        <f>SUM(P859:P865)</f>
        <v>0</v>
      </c>
      <c r="R858" s="126">
        <f>SUM(R859:R865)</f>
        <v>0.6112500000000001</v>
      </c>
      <c r="T858" s="127">
        <f>SUM(T859:T865)</f>
        <v>0</v>
      </c>
      <c r="AR858" s="121" t="s">
        <v>85</v>
      </c>
      <c r="AT858" s="128" t="s">
        <v>75</v>
      </c>
      <c r="AU858" s="128" t="s">
        <v>83</v>
      </c>
      <c r="AY858" s="121" t="s">
        <v>150</v>
      </c>
      <c r="BK858" s="129">
        <f>SUM(BK859:BK865)</f>
        <v>0</v>
      </c>
    </row>
    <row r="859" spans="2:65" s="1" customFormat="1" ht="16.5" customHeight="1">
      <c r="B859" s="31"/>
      <c r="C859" s="132" t="s">
        <v>1613</v>
      </c>
      <c r="D859" s="132" t="s">
        <v>152</v>
      </c>
      <c r="E859" s="133" t="s">
        <v>1614</v>
      </c>
      <c r="F859" s="134" t="s">
        <v>1615</v>
      </c>
      <c r="G859" s="135" t="s">
        <v>155</v>
      </c>
      <c r="H859" s="136">
        <v>81.5</v>
      </c>
      <c r="I859" s="137"/>
      <c r="J859" s="138">
        <f>ROUND(I859*H859,2)</f>
        <v>0</v>
      </c>
      <c r="K859" s="139"/>
      <c r="L859" s="31"/>
      <c r="M859" s="140" t="s">
        <v>1</v>
      </c>
      <c r="N859" s="141" t="s">
        <v>41</v>
      </c>
      <c r="P859" s="142">
        <f>O859*H859</f>
        <v>0</v>
      </c>
      <c r="Q859" s="142">
        <v>0</v>
      </c>
      <c r="R859" s="142">
        <f>Q859*H859</f>
        <v>0</v>
      </c>
      <c r="S859" s="142">
        <v>0</v>
      </c>
      <c r="T859" s="143">
        <f>S859*H859</f>
        <v>0</v>
      </c>
      <c r="AR859" s="144" t="s">
        <v>243</v>
      </c>
      <c r="AT859" s="144" t="s">
        <v>152</v>
      </c>
      <c r="AU859" s="144" t="s">
        <v>85</v>
      </c>
      <c r="AY859" s="16" t="s">
        <v>150</v>
      </c>
      <c r="BE859" s="145">
        <f>IF(N859="základní",J859,0)</f>
        <v>0</v>
      </c>
      <c r="BF859" s="145">
        <f>IF(N859="snížená",J859,0)</f>
        <v>0</v>
      </c>
      <c r="BG859" s="145">
        <f>IF(N859="zákl. přenesená",J859,0)</f>
        <v>0</v>
      </c>
      <c r="BH859" s="145">
        <f>IF(N859="sníž. přenesená",J859,0)</f>
        <v>0</v>
      </c>
      <c r="BI859" s="145">
        <f>IF(N859="nulová",J859,0)</f>
        <v>0</v>
      </c>
      <c r="BJ859" s="16" t="s">
        <v>83</v>
      </c>
      <c r="BK859" s="145">
        <f>ROUND(I859*H859,2)</f>
        <v>0</v>
      </c>
      <c r="BL859" s="16" t="s">
        <v>243</v>
      </c>
      <c r="BM859" s="144" t="s">
        <v>1616</v>
      </c>
    </row>
    <row r="860" spans="2:51" s="12" customFormat="1" ht="12">
      <c r="B860" s="146"/>
      <c r="D860" s="147" t="s">
        <v>158</v>
      </c>
      <c r="E860" s="148" t="s">
        <v>1</v>
      </c>
      <c r="F860" s="149" t="s">
        <v>1617</v>
      </c>
      <c r="H860" s="150">
        <v>81.5</v>
      </c>
      <c r="I860" s="151"/>
      <c r="L860" s="146"/>
      <c r="M860" s="152"/>
      <c r="T860" s="153"/>
      <c r="AT860" s="148" t="s">
        <v>158</v>
      </c>
      <c r="AU860" s="148" t="s">
        <v>85</v>
      </c>
      <c r="AV860" s="12" t="s">
        <v>85</v>
      </c>
      <c r="AW860" s="12" t="s">
        <v>32</v>
      </c>
      <c r="AX860" s="12" t="s">
        <v>83</v>
      </c>
      <c r="AY860" s="148" t="s">
        <v>150</v>
      </c>
    </row>
    <row r="861" spans="2:65" s="1" customFormat="1" ht="21.75" customHeight="1">
      <c r="B861" s="31"/>
      <c r="C861" s="132" t="s">
        <v>1618</v>
      </c>
      <c r="D861" s="132" t="s">
        <v>152</v>
      </c>
      <c r="E861" s="133" t="s">
        <v>1619</v>
      </c>
      <c r="F861" s="134" t="s">
        <v>1620</v>
      </c>
      <c r="G861" s="135" t="s">
        <v>155</v>
      </c>
      <c r="H861" s="136">
        <v>22.3</v>
      </c>
      <c r="I861" s="137"/>
      <c r="J861" s="138">
        <f>ROUND(I861*H861,2)</f>
        <v>0</v>
      </c>
      <c r="K861" s="139"/>
      <c r="L861" s="31"/>
      <c r="M861" s="140" t="s">
        <v>1</v>
      </c>
      <c r="N861" s="141" t="s">
        <v>41</v>
      </c>
      <c r="P861" s="142">
        <f>O861*H861</f>
        <v>0</v>
      </c>
      <c r="Q861" s="142">
        <v>0.0075</v>
      </c>
      <c r="R861" s="142">
        <f>Q861*H861</f>
        <v>0.16725</v>
      </c>
      <c r="S861" s="142">
        <v>0</v>
      </c>
      <c r="T861" s="143">
        <f>S861*H861</f>
        <v>0</v>
      </c>
      <c r="AR861" s="144" t="s">
        <v>243</v>
      </c>
      <c r="AT861" s="144" t="s">
        <v>152</v>
      </c>
      <c r="AU861" s="144" t="s">
        <v>85</v>
      </c>
      <c r="AY861" s="16" t="s">
        <v>150</v>
      </c>
      <c r="BE861" s="145">
        <f>IF(N861="základní",J861,0)</f>
        <v>0</v>
      </c>
      <c r="BF861" s="145">
        <f>IF(N861="snížená",J861,0)</f>
        <v>0</v>
      </c>
      <c r="BG861" s="145">
        <f>IF(N861="zákl. přenesená",J861,0)</f>
        <v>0</v>
      </c>
      <c r="BH861" s="145">
        <f>IF(N861="sníž. přenesená",J861,0)</f>
        <v>0</v>
      </c>
      <c r="BI861" s="145">
        <f>IF(N861="nulová",J861,0)</f>
        <v>0</v>
      </c>
      <c r="BJ861" s="16" t="s">
        <v>83</v>
      </c>
      <c r="BK861" s="145">
        <f>ROUND(I861*H861,2)</f>
        <v>0</v>
      </c>
      <c r="BL861" s="16" t="s">
        <v>243</v>
      </c>
      <c r="BM861" s="144" t="s">
        <v>1621</v>
      </c>
    </row>
    <row r="862" spans="2:51" s="12" customFormat="1" ht="12">
      <c r="B862" s="146"/>
      <c r="D862" s="147" t="s">
        <v>158</v>
      </c>
      <c r="E862" s="148" t="s">
        <v>1</v>
      </c>
      <c r="F862" s="149" t="s">
        <v>1622</v>
      </c>
      <c r="H862" s="150">
        <v>22.3</v>
      </c>
      <c r="I862" s="151"/>
      <c r="L862" s="146"/>
      <c r="M862" s="152"/>
      <c r="T862" s="153"/>
      <c r="AT862" s="148" t="s">
        <v>158</v>
      </c>
      <c r="AU862" s="148" t="s">
        <v>85</v>
      </c>
      <c r="AV862" s="12" t="s">
        <v>85</v>
      </c>
      <c r="AW862" s="12" t="s">
        <v>32</v>
      </c>
      <c r="AX862" s="12" t="s">
        <v>83</v>
      </c>
      <c r="AY862" s="148" t="s">
        <v>150</v>
      </c>
    </row>
    <row r="863" spans="2:65" s="1" customFormat="1" ht="33" customHeight="1">
      <c r="B863" s="31"/>
      <c r="C863" s="132" t="s">
        <v>1623</v>
      </c>
      <c r="D863" s="132" t="s">
        <v>152</v>
      </c>
      <c r="E863" s="133" t="s">
        <v>1624</v>
      </c>
      <c r="F863" s="134" t="s">
        <v>1625</v>
      </c>
      <c r="G863" s="135" t="s">
        <v>155</v>
      </c>
      <c r="H863" s="136">
        <v>59.2</v>
      </c>
      <c r="I863" s="137"/>
      <c r="J863" s="138">
        <f>ROUND(I863*H863,2)</f>
        <v>0</v>
      </c>
      <c r="K863" s="139"/>
      <c r="L863" s="31"/>
      <c r="M863" s="140" t="s">
        <v>1</v>
      </c>
      <c r="N863" s="141" t="s">
        <v>41</v>
      </c>
      <c r="P863" s="142">
        <f>O863*H863</f>
        <v>0</v>
      </c>
      <c r="Q863" s="142">
        <v>0.0075</v>
      </c>
      <c r="R863" s="142">
        <f>Q863*H863</f>
        <v>0.444</v>
      </c>
      <c r="S863" s="142">
        <v>0</v>
      </c>
      <c r="T863" s="143">
        <f>S863*H863</f>
        <v>0</v>
      </c>
      <c r="AR863" s="144" t="s">
        <v>243</v>
      </c>
      <c r="AT863" s="144" t="s">
        <v>152</v>
      </c>
      <c r="AU863" s="144" t="s">
        <v>85</v>
      </c>
      <c r="AY863" s="16" t="s">
        <v>150</v>
      </c>
      <c r="BE863" s="145">
        <f>IF(N863="základní",J863,0)</f>
        <v>0</v>
      </c>
      <c r="BF863" s="145">
        <f>IF(N863="snížená",J863,0)</f>
        <v>0</v>
      </c>
      <c r="BG863" s="145">
        <f>IF(N863="zákl. přenesená",J863,0)</f>
        <v>0</v>
      </c>
      <c r="BH863" s="145">
        <f>IF(N863="sníž. přenesená",J863,0)</f>
        <v>0</v>
      </c>
      <c r="BI863" s="145">
        <f>IF(N863="nulová",J863,0)</f>
        <v>0</v>
      </c>
      <c r="BJ863" s="16" t="s">
        <v>83</v>
      </c>
      <c r="BK863" s="145">
        <f>ROUND(I863*H863,2)</f>
        <v>0</v>
      </c>
      <c r="BL863" s="16" t="s">
        <v>243</v>
      </c>
      <c r="BM863" s="144" t="s">
        <v>1626</v>
      </c>
    </row>
    <row r="864" spans="2:51" s="12" customFormat="1" ht="12">
      <c r="B864" s="146"/>
      <c r="D864" s="147" t="s">
        <v>158</v>
      </c>
      <c r="E864" s="148" t="s">
        <v>1</v>
      </c>
      <c r="F864" s="149" t="s">
        <v>1627</v>
      </c>
      <c r="H864" s="150">
        <v>59.2</v>
      </c>
      <c r="I864" s="151"/>
      <c r="L864" s="146"/>
      <c r="M864" s="152"/>
      <c r="T864" s="153"/>
      <c r="AT864" s="148" t="s">
        <v>158</v>
      </c>
      <c r="AU864" s="148" t="s">
        <v>85</v>
      </c>
      <c r="AV864" s="12" t="s">
        <v>85</v>
      </c>
      <c r="AW864" s="12" t="s">
        <v>32</v>
      </c>
      <c r="AX864" s="12" t="s">
        <v>83</v>
      </c>
      <c r="AY864" s="148" t="s">
        <v>150</v>
      </c>
    </row>
    <row r="865" spans="2:65" s="1" customFormat="1" ht="24.2" customHeight="1">
      <c r="B865" s="31"/>
      <c r="C865" s="132" t="s">
        <v>1628</v>
      </c>
      <c r="D865" s="132" t="s">
        <v>152</v>
      </c>
      <c r="E865" s="133" t="s">
        <v>1629</v>
      </c>
      <c r="F865" s="134" t="s">
        <v>1630</v>
      </c>
      <c r="G865" s="135" t="s">
        <v>803</v>
      </c>
      <c r="H865" s="178"/>
      <c r="I865" s="137"/>
      <c r="J865" s="138">
        <f>ROUND(I865*H865,2)</f>
        <v>0</v>
      </c>
      <c r="K865" s="139"/>
      <c r="L865" s="31"/>
      <c r="M865" s="140" t="s">
        <v>1</v>
      </c>
      <c r="N865" s="141" t="s">
        <v>41</v>
      </c>
      <c r="P865" s="142">
        <f>O865*H865</f>
        <v>0</v>
      </c>
      <c r="Q865" s="142">
        <v>0</v>
      </c>
      <c r="R865" s="142">
        <f>Q865*H865</f>
        <v>0</v>
      </c>
      <c r="S865" s="142">
        <v>0</v>
      </c>
      <c r="T865" s="143">
        <f>S865*H865</f>
        <v>0</v>
      </c>
      <c r="AR865" s="144" t="s">
        <v>243</v>
      </c>
      <c r="AT865" s="144" t="s">
        <v>152</v>
      </c>
      <c r="AU865" s="144" t="s">
        <v>85</v>
      </c>
      <c r="AY865" s="16" t="s">
        <v>150</v>
      </c>
      <c r="BE865" s="145">
        <f>IF(N865="základní",J865,0)</f>
        <v>0</v>
      </c>
      <c r="BF865" s="145">
        <f>IF(N865="snížená",J865,0)</f>
        <v>0</v>
      </c>
      <c r="BG865" s="145">
        <f>IF(N865="zákl. přenesená",J865,0)</f>
        <v>0</v>
      </c>
      <c r="BH865" s="145">
        <f>IF(N865="sníž. přenesená",J865,0)</f>
        <v>0</v>
      </c>
      <c r="BI865" s="145">
        <f>IF(N865="nulová",J865,0)</f>
        <v>0</v>
      </c>
      <c r="BJ865" s="16" t="s">
        <v>83</v>
      </c>
      <c r="BK865" s="145">
        <f>ROUND(I865*H865,2)</f>
        <v>0</v>
      </c>
      <c r="BL865" s="16" t="s">
        <v>243</v>
      </c>
      <c r="BM865" s="144" t="s">
        <v>1631</v>
      </c>
    </row>
    <row r="866" spans="2:63" s="11" customFormat="1" ht="22.7" customHeight="1">
      <c r="B866" s="120"/>
      <c r="D866" s="121" t="s">
        <v>75</v>
      </c>
      <c r="E866" s="130" t="s">
        <v>1632</v>
      </c>
      <c r="F866" s="130" t="s">
        <v>1633</v>
      </c>
      <c r="I866" s="123"/>
      <c r="J866" s="131">
        <f>BK866</f>
        <v>0</v>
      </c>
      <c r="L866" s="120"/>
      <c r="M866" s="125"/>
      <c r="P866" s="126">
        <f>SUM(P867:P930)</f>
        <v>0</v>
      </c>
      <c r="R866" s="126">
        <f>SUM(R867:R930)</f>
        <v>1.5861255499999998</v>
      </c>
      <c r="T866" s="127">
        <f>SUM(T867:T930)</f>
        <v>0</v>
      </c>
      <c r="AR866" s="121" t="s">
        <v>85</v>
      </c>
      <c r="AT866" s="128" t="s">
        <v>75</v>
      </c>
      <c r="AU866" s="128" t="s">
        <v>83</v>
      </c>
      <c r="AY866" s="121" t="s">
        <v>150</v>
      </c>
      <c r="BK866" s="129">
        <f>SUM(BK867:BK930)</f>
        <v>0</v>
      </c>
    </row>
    <row r="867" spans="2:65" s="1" customFormat="1" ht="16.5" customHeight="1">
      <c r="B867" s="31"/>
      <c r="C867" s="132" t="s">
        <v>1634</v>
      </c>
      <c r="D867" s="132" t="s">
        <v>152</v>
      </c>
      <c r="E867" s="133" t="s">
        <v>1635</v>
      </c>
      <c r="F867" s="134" t="s">
        <v>1636</v>
      </c>
      <c r="G867" s="135" t="s">
        <v>155</v>
      </c>
      <c r="H867" s="136">
        <v>53.33</v>
      </c>
      <c r="I867" s="137"/>
      <c r="J867" s="138">
        <f>ROUND(I867*H867,2)</f>
        <v>0</v>
      </c>
      <c r="K867" s="139"/>
      <c r="L867" s="31"/>
      <c r="M867" s="140" t="s">
        <v>1</v>
      </c>
      <c r="N867" s="141" t="s">
        <v>41</v>
      </c>
      <c r="P867" s="142">
        <f>O867*H867</f>
        <v>0</v>
      </c>
      <c r="Q867" s="142">
        <v>0</v>
      </c>
      <c r="R867" s="142">
        <f>Q867*H867</f>
        <v>0</v>
      </c>
      <c r="S867" s="142">
        <v>0</v>
      </c>
      <c r="T867" s="143">
        <f>S867*H867</f>
        <v>0</v>
      </c>
      <c r="AR867" s="144" t="s">
        <v>243</v>
      </c>
      <c r="AT867" s="144" t="s">
        <v>152</v>
      </c>
      <c r="AU867" s="144" t="s">
        <v>85</v>
      </c>
      <c r="AY867" s="16" t="s">
        <v>150</v>
      </c>
      <c r="BE867" s="145">
        <f>IF(N867="základní",J867,0)</f>
        <v>0</v>
      </c>
      <c r="BF867" s="145">
        <f>IF(N867="snížená",J867,0)</f>
        <v>0</v>
      </c>
      <c r="BG867" s="145">
        <f>IF(N867="zákl. přenesená",J867,0)</f>
        <v>0</v>
      </c>
      <c r="BH867" s="145">
        <f>IF(N867="sníž. přenesená",J867,0)</f>
        <v>0</v>
      </c>
      <c r="BI867" s="145">
        <f>IF(N867="nulová",J867,0)</f>
        <v>0</v>
      </c>
      <c r="BJ867" s="16" t="s">
        <v>83</v>
      </c>
      <c r="BK867" s="145">
        <f>ROUND(I867*H867,2)</f>
        <v>0</v>
      </c>
      <c r="BL867" s="16" t="s">
        <v>243</v>
      </c>
      <c r="BM867" s="144" t="s">
        <v>1637</v>
      </c>
    </row>
    <row r="868" spans="2:51" s="12" customFormat="1" ht="12">
      <c r="B868" s="146"/>
      <c r="D868" s="147" t="s">
        <v>158</v>
      </c>
      <c r="E868" s="148" t="s">
        <v>1</v>
      </c>
      <c r="F868" s="149" t="s">
        <v>1638</v>
      </c>
      <c r="H868" s="150">
        <v>51.9</v>
      </c>
      <c r="I868" s="151"/>
      <c r="L868" s="146"/>
      <c r="M868" s="152"/>
      <c r="T868" s="153"/>
      <c r="AT868" s="148" t="s">
        <v>158</v>
      </c>
      <c r="AU868" s="148" t="s">
        <v>85</v>
      </c>
      <c r="AV868" s="12" t="s">
        <v>85</v>
      </c>
      <c r="AW868" s="12" t="s">
        <v>32</v>
      </c>
      <c r="AX868" s="12" t="s">
        <v>76</v>
      </c>
      <c r="AY868" s="148" t="s">
        <v>150</v>
      </c>
    </row>
    <row r="869" spans="2:51" s="14" customFormat="1" ht="12">
      <c r="B869" s="161"/>
      <c r="D869" s="147" t="s">
        <v>158</v>
      </c>
      <c r="E869" s="162" t="s">
        <v>1</v>
      </c>
      <c r="F869" s="163" t="s">
        <v>1639</v>
      </c>
      <c r="H869" s="162" t="s">
        <v>1</v>
      </c>
      <c r="I869" s="164"/>
      <c r="L869" s="161"/>
      <c r="M869" s="165"/>
      <c r="T869" s="166"/>
      <c r="AT869" s="162" t="s">
        <v>158</v>
      </c>
      <c r="AU869" s="162" t="s">
        <v>85</v>
      </c>
      <c r="AV869" s="14" t="s">
        <v>83</v>
      </c>
      <c r="AW869" s="14" t="s">
        <v>32</v>
      </c>
      <c r="AX869" s="14" t="s">
        <v>76</v>
      </c>
      <c r="AY869" s="162" t="s">
        <v>150</v>
      </c>
    </row>
    <row r="870" spans="2:51" s="12" customFormat="1" ht="12">
      <c r="B870" s="146"/>
      <c r="D870" s="147" t="s">
        <v>158</v>
      </c>
      <c r="E870" s="148" t="s">
        <v>1</v>
      </c>
      <c r="F870" s="149" t="s">
        <v>1640</v>
      </c>
      <c r="H870" s="150">
        <v>1.138</v>
      </c>
      <c r="I870" s="151"/>
      <c r="L870" s="146"/>
      <c r="M870" s="152"/>
      <c r="T870" s="153"/>
      <c r="AT870" s="148" t="s">
        <v>158</v>
      </c>
      <c r="AU870" s="148" t="s">
        <v>85</v>
      </c>
      <c r="AV870" s="12" t="s">
        <v>85</v>
      </c>
      <c r="AW870" s="12" t="s">
        <v>32</v>
      </c>
      <c r="AX870" s="12" t="s">
        <v>76</v>
      </c>
      <c r="AY870" s="148" t="s">
        <v>150</v>
      </c>
    </row>
    <row r="871" spans="2:51" s="12" customFormat="1" ht="12">
      <c r="B871" s="146"/>
      <c r="D871" s="147" t="s">
        <v>158</v>
      </c>
      <c r="E871" s="148" t="s">
        <v>1</v>
      </c>
      <c r="F871" s="149" t="s">
        <v>1641</v>
      </c>
      <c r="H871" s="150">
        <v>0.292</v>
      </c>
      <c r="I871" s="151"/>
      <c r="L871" s="146"/>
      <c r="M871" s="152"/>
      <c r="T871" s="153"/>
      <c r="AT871" s="148" t="s">
        <v>158</v>
      </c>
      <c r="AU871" s="148" t="s">
        <v>85</v>
      </c>
      <c r="AV871" s="12" t="s">
        <v>85</v>
      </c>
      <c r="AW871" s="12" t="s">
        <v>32</v>
      </c>
      <c r="AX871" s="12" t="s">
        <v>76</v>
      </c>
      <c r="AY871" s="148" t="s">
        <v>150</v>
      </c>
    </row>
    <row r="872" spans="2:51" s="13" customFormat="1" ht="12">
      <c r="B872" s="154"/>
      <c r="D872" s="147" t="s">
        <v>158</v>
      </c>
      <c r="E872" s="155" t="s">
        <v>1</v>
      </c>
      <c r="F872" s="156" t="s">
        <v>162</v>
      </c>
      <c r="H872" s="157">
        <v>53.33</v>
      </c>
      <c r="I872" s="158"/>
      <c r="L872" s="154"/>
      <c r="M872" s="159"/>
      <c r="T872" s="160"/>
      <c r="AT872" s="155" t="s">
        <v>158</v>
      </c>
      <c r="AU872" s="155" t="s">
        <v>85</v>
      </c>
      <c r="AV872" s="13" t="s">
        <v>156</v>
      </c>
      <c r="AW872" s="13" t="s">
        <v>32</v>
      </c>
      <c r="AX872" s="13" t="s">
        <v>83</v>
      </c>
      <c r="AY872" s="155" t="s">
        <v>150</v>
      </c>
    </row>
    <row r="873" spans="2:65" s="1" customFormat="1" ht="16.5" customHeight="1">
      <c r="B873" s="31"/>
      <c r="C873" s="132" t="s">
        <v>1642</v>
      </c>
      <c r="D873" s="132" t="s">
        <v>152</v>
      </c>
      <c r="E873" s="133" t="s">
        <v>1643</v>
      </c>
      <c r="F873" s="134" t="s">
        <v>1644</v>
      </c>
      <c r="G873" s="135" t="s">
        <v>155</v>
      </c>
      <c r="H873" s="136">
        <v>53.33</v>
      </c>
      <c r="I873" s="137"/>
      <c r="J873" s="138">
        <f>ROUND(I873*H873,2)</f>
        <v>0</v>
      </c>
      <c r="K873" s="139"/>
      <c r="L873" s="31"/>
      <c r="M873" s="140" t="s">
        <v>1</v>
      </c>
      <c r="N873" s="141" t="s">
        <v>41</v>
      </c>
      <c r="P873" s="142">
        <f>O873*H873</f>
        <v>0</v>
      </c>
      <c r="Q873" s="142">
        <v>0.0003</v>
      </c>
      <c r="R873" s="142">
        <f>Q873*H873</f>
        <v>0.015999</v>
      </c>
      <c r="S873" s="142">
        <v>0</v>
      </c>
      <c r="T873" s="143">
        <f>S873*H873</f>
        <v>0</v>
      </c>
      <c r="AR873" s="144" t="s">
        <v>243</v>
      </c>
      <c r="AT873" s="144" t="s">
        <v>152</v>
      </c>
      <c r="AU873" s="144" t="s">
        <v>85</v>
      </c>
      <c r="AY873" s="16" t="s">
        <v>150</v>
      </c>
      <c r="BE873" s="145">
        <f>IF(N873="základní",J873,0)</f>
        <v>0</v>
      </c>
      <c r="BF873" s="145">
        <f>IF(N873="snížená",J873,0)</f>
        <v>0</v>
      </c>
      <c r="BG873" s="145">
        <f>IF(N873="zákl. přenesená",J873,0)</f>
        <v>0</v>
      </c>
      <c r="BH873" s="145">
        <f>IF(N873="sníž. přenesená",J873,0)</f>
        <v>0</v>
      </c>
      <c r="BI873" s="145">
        <f>IF(N873="nulová",J873,0)</f>
        <v>0</v>
      </c>
      <c r="BJ873" s="16" t="s">
        <v>83</v>
      </c>
      <c r="BK873" s="145">
        <f>ROUND(I873*H873,2)</f>
        <v>0</v>
      </c>
      <c r="BL873" s="16" t="s">
        <v>243</v>
      </c>
      <c r="BM873" s="144" t="s">
        <v>1645</v>
      </c>
    </row>
    <row r="874" spans="2:51" s="12" customFormat="1" ht="12">
      <c r="B874" s="146"/>
      <c r="D874" s="147" t="s">
        <v>158</v>
      </c>
      <c r="E874" s="148" t="s">
        <v>1</v>
      </c>
      <c r="F874" s="149" t="s">
        <v>1638</v>
      </c>
      <c r="H874" s="150">
        <v>51.9</v>
      </c>
      <c r="I874" s="151"/>
      <c r="L874" s="146"/>
      <c r="M874" s="152"/>
      <c r="T874" s="153"/>
      <c r="AT874" s="148" t="s">
        <v>158</v>
      </c>
      <c r="AU874" s="148" t="s">
        <v>85</v>
      </c>
      <c r="AV874" s="12" t="s">
        <v>85</v>
      </c>
      <c r="AW874" s="12" t="s">
        <v>32</v>
      </c>
      <c r="AX874" s="12" t="s">
        <v>76</v>
      </c>
      <c r="AY874" s="148" t="s">
        <v>150</v>
      </c>
    </row>
    <row r="875" spans="2:51" s="14" customFormat="1" ht="12">
      <c r="B875" s="161"/>
      <c r="D875" s="147" t="s">
        <v>158</v>
      </c>
      <c r="E875" s="162" t="s">
        <v>1</v>
      </c>
      <c r="F875" s="163" t="s">
        <v>1639</v>
      </c>
      <c r="H875" s="162" t="s">
        <v>1</v>
      </c>
      <c r="I875" s="164"/>
      <c r="L875" s="161"/>
      <c r="M875" s="165"/>
      <c r="T875" s="166"/>
      <c r="AT875" s="162" t="s">
        <v>158</v>
      </c>
      <c r="AU875" s="162" t="s">
        <v>85</v>
      </c>
      <c r="AV875" s="14" t="s">
        <v>83</v>
      </c>
      <c r="AW875" s="14" t="s">
        <v>32</v>
      </c>
      <c r="AX875" s="14" t="s">
        <v>76</v>
      </c>
      <c r="AY875" s="162" t="s">
        <v>150</v>
      </c>
    </row>
    <row r="876" spans="2:51" s="12" customFormat="1" ht="12">
      <c r="B876" s="146"/>
      <c r="D876" s="147" t="s">
        <v>158</v>
      </c>
      <c r="E876" s="148" t="s">
        <v>1</v>
      </c>
      <c r="F876" s="149" t="s">
        <v>1640</v>
      </c>
      <c r="H876" s="150">
        <v>1.138</v>
      </c>
      <c r="I876" s="151"/>
      <c r="L876" s="146"/>
      <c r="M876" s="152"/>
      <c r="T876" s="153"/>
      <c r="AT876" s="148" t="s">
        <v>158</v>
      </c>
      <c r="AU876" s="148" t="s">
        <v>85</v>
      </c>
      <c r="AV876" s="12" t="s">
        <v>85</v>
      </c>
      <c r="AW876" s="12" t="s">
        <v>32</v>
      </c>
      <c r="AX876" s="12" t="s">
        <v>76</v>
      </c>
      <c r="AY876" s="148" t="s">
        <v>150</v>
      </c>
    </row>
    <row r="877" spans="2:51" s="12" customFormat="1" ht="12">
      <c r="B877" s="146"/>
      <c r="D877" s="147" t="s">
        <v>158</v>
      </c>
      <c r="E877" s="148" t="s">
        <v>1</v>
      </c>
      <c r="F877" s="149" t="s">
        <v>1641</v>
      </c>
      <c r="H877" s="150">
        <v>0.292</v>
      </c>
      <c r="I877" s="151"/>
      <c r="L877" s="146"/>
      <c r="M877" s="152"/>
      <c r="T877" s="153"/>
      <c r="AT877" s="148" t="s">
        <v>158</v>
      </c>
      <c r="AU877" s="148" t="s">
        <v>85</v>
      </c>
      <c r="AV877" s="12" t="s">
        <v>85</v>
      </c>
      <c r="AW877" s="12" t="s">
        <v>32</v>
      </c>
      <c r="AX877" s="12" t="s">
        <v>76</v>
      </c>
      <c r="AY877" s="148" t="s">
        <v>150</v>
      </c>
    </row>
    <row r="878" spans="2:51" s="13" customFormat="1" ht="12">
      <c r="B878" s="154"/>
      <c r="D878" s="147" t="s">
        <v>158</v>
      </c>
      <c r="E878" s="155" t="s">
        <v>1</v>
      </c>
      <c r="F878" s="156" t="s">
        <v>162</v>
      </c>
      <c r="H878" s="157">
        <v>53.33</v>
      </c>
      <c r="I878" s="158"/>
      <c r="L878" s="154"/>
      <c r="M878" s="159"/>
      <c r="T878" s="160"/>
      <c r="AT878" s="155" t="s">
        <v>158</v>
      </c>
      <c r="AU878" s="155" t="s">
        <v>85</v>
      </c>
      <c r="AV878" s="13" t="s">
        <v>156</v>
      </c>
      <c r="AW878" s="13" t="s">
        <v>32</v>
      </c>
      <c r="AX878" s="13" t="s">
        <v>83</v>
      </c>
      <c r="AY878" s="155" t="s">
        <v>150</v>
      </c>
    </row>
    <row r="879" spans="2:65" s="1" customFormat="1" ht="24.2" customHeight="1">
      <c r="B879" s="31"/>
      <c r="C879" s="132" t="s">
        <v>1646</v>
      </c>
      <c r="D879" s="132" t="s">
        <v>152</v>
      </c>
      <c r="E879" s="133" t="s">
        <v>1647</v>
      </c>
      <c r="F879" s="134" t="s">
        <v>1648</v>
      </c>
      <c r="G879" s="135" t="s">
        <v>155</v>
      </c>
      <c r="H879" s="136">
        <v>15.1</v>
      </c>
      <c r="I879" s="137"/>
      <c r="J879" s="138">
        <f>ROUND(I879*H879,2)</f>
        <v>0</v>
      </c>
      <c r="K879" s="139"/>
      <c r="L879" s="31"/>
      <c r="M879" s="140" t="s">
        <v>1</v>
      </c>
      <c r="N879" s="141" t="s">
        <v>41</v>
      </c>
      <c r="P879" s="142">
        <f>O879*H879</f>
        <v>0</v>
      </c>
      <c r="Q879" s="142">
        <v>0.0015</v>
      </c>
      <c r="R879" s="142">
        <f>Q879*H879</f>
        <v>0.02265</v>
      </c>
      <c r="S879" s="142">
        <v>0</v>
      </c>
      <c r="T879" s="143">
        <f>S879*H879</f>
        <v>0</v>
      </c>
      <c r="AR879" s="144" t="s">
        <v>243</v>
      </c>
      <c r="AT879" s="144" t="s">
        <v>152</v>
      </c>
      <c r="AU879" s="144" t="s">
        <v>85</v>
      </c>
      <c r="AY879" s="16" t="s">
        <v>150</v>
      </c>
      <c r="BE879" s="145">
        <f>IF(N879="základní",J879,0)</f>
        <v>0</v>
      </c>
      <c r="BF879" s="145">
        <f>IF(N879="snížená",J879,0)</f>
        <v>0</v>
      </c>
      <c r="BG879" s="145">
        <f>IF(N879="zákl. přenesená",J879,0)</f>
        <v>0</v>
      </c>
      <c r="BH879" s="145">
        <f>IF(N879="sníž. přenesená",J879,0)</f>
        <v>0</v>
      </c>
      <c r="BI879" s="145">
        <f>IF(N879="nulová",J879,0)</f>
        <v>0</v>
      </c>
      <c r="BJ879" s="16" t="s">
        <v>83</v>
      </c>
      <c r="BK879" s="145">
        <f>ROUND(I879*H879,2)</f>
        <v>0</v>
      </c>
      <c r="BL879" s="16" t="s">
        <v>243</v>
      </c>
      <c r="BM879" s="144" t="s">
        <v>1649</v>
      </c>
    </row>
    <row r="880" spans="2:51" s="12" customFormat="1" ht="12">
      <c r="B880" s="146"/>
      <c r="D880" s="147" t="s">
        <v>158</v>
      </c>
      <c r="E880" s="148" t="s">
        <v>1</v>
      </c>
      <c r="F880" s="149" t="s">
        <v>1650</v>
      </c>
      <c r="H880" s="150">
        <v>6.8</v>
      </c>
      <c r="I880" s="151"/>
      <c r="L880" s="146"/>
      <c r="M880" s="152"/>
      <c r="T880" s="153"/>
      <c r="AT880" s="148" t="s">
        <v>158</v>
      </c>
      <c r="AU880" s="148" t="s">
        <v>85</v>
      </c>
      <c r="AV880" s="12" t="s">
        <v>85</v>
      </c>
      <c r="AW880" s="12" t="s">
        <v>32</v>
      </c>
      <c r="AX880" s="12" t="s">
        <v>76</v>
      </c>
      <c r="AY880" s="148" t="s">
        <v>150</v>
      </c>
    </row>
    <row r="881" spans="2:51" s="12" customFormat="1" ht="12">
      <c r="B881" s="146"/>
      <c r="D881" s="147" t="s">
        <v>158</v>
      </c>
      <c r="E881" s="148" t="s">
        <v>1</v>
      </c>
      <c r="F881" s="149" t="s">
        <v>1651</v>
      </c>
      <c r="H881" s="150">
        <v>8.3</v>
      </c>
      <c r="I881" s="151"/>
      <c r="L881" s="146"/>
      <c r="M881" s="152"/>
      <c r="T881" s="153"/>
      <c r="AT881" s="148" t="s">
        <v>158</v>
      </c>
      <c r="AU881" s="148" t="s">
        <v>85</v>
      </c>
      <c r="AV881" s="12" t="s">
        <v>85</v>
      </c>
      <c r="AW881" s="12" t="s">
        <v>32</v>
      </c>
      <c r="AX881" s="12" t="s">
        <v>76</v>
      </c>
      <c r="AY881" s="148" t="s">
        <v>150</v>
      </c>
    </row>
    <row r="882" spans="2:51" s="13" customFormat="1" ht="12">
      <c r="B882" s="154"/>
      <c r="D882" s="147" t="s">
        <v>158</v>
      </c>
      <c r="E882" s="155" t="s">
        <v>1</v>
      </c>
      <c r="F882" s="156" t="s">
        <v>162</v>
      </c>
      <c r="H882" s="157">
        <v>15.1</v>
      </c>
      <c r="I882" s="158"/>
      <c r="L882" s="154"/>
      <c r="M882" s="159"/>
      <c r="T882" s="160"/>
      <c r="AT882" s="155" t="s">
        <v>158</v>
      </c>
      <c r="AU882" s="155" t="s">
        <v>85</v>
      </c>
      <c r="AV882" s="13" t="s">
        <v>156</v>
      </c>
      <c r="AW882" s="13" t="s">
        <v>32</v>
      </c>
      <c r="AX882" s="13" t="s">
        <v>83</v>
      </c>
      <c r="AY882" s="155" t="s">
        <v>150</v>
      </c>
    </row>
    <row r="883" spans="2:65" s="1" customFormat="1" ht="24.2" customHeight="1">
      <c r="B883" s="31"/>
      <c r="C883" s="132" t="s">
        <v>1652</v>
      </c>
      <c r="D883" s="132" t="s">
        <v>152</v>
      </c>
      <c r="E883" s="133" t="s">
        <v>1653</v>
      </c>
      <c r="F883" s="134" t="s">
        <v>1654</v>
      </c>
      <c r="G883" s="135" t="s">
        <v>239</v>
      </c>
      <c r="H883" s="136">
        <v>7.515</v>
      </c>
      <c r="I883" s="137"/>
      <c r="J883" s="138">
        <f>ROUND(I883*H883,2)</f>
        <v>0</v>
      </c>
      <c r="K883" s="139"/>
      <c r="L883" s="31"/>
      <c r="M883" s="140" t="s">
        <v>1</v>
      </c>
      <c r="N883" s="141" t="s">
        <v>41</v>
      </c>
      <c r="P883" s="142">
        <f>O883*H883</f>
        <v>0</v>
      </c>
      <c r="Q883" s="142">
        <v>0.0004</v>
      </c>
      <c r="R883" s="142">
        <f>Q883*H883</f>
        <v>0.003006</v>
      </c>
      <c r="S883" s="142">
        <v>0</v>
      </c>
      <c r="T883" s="143">
        <f>S883*H883</f>
        <v>0</v>
      </c>
      <c r="AR883" s="144" t="s">
        <v>243</v>
      </c>
      <c r="AT883" s="144" t="s">
        <v>152</v>
      </c>
      <c r="AU883" s="144" t="s">
        <v>85</v>
      </c>
      <c r="AY883" s="16" t="s">
        <v>150</v>
      </c>
      <c r="BE883" s="145">
        <f>IF(N883="základní",J883,0)</f>
        <v>0</v>
      </c>
      <c r="BF883" s="145">
        <f>IF(N883="snížená",J883,0)</f>
        <v>0</v>
      </c>
      <c r="BG883" s="145">
        <f>IF(N883="zákl. přenesená",J883,0)</f>
        <v>0</v>
      </c>
      <c r="BH883" s="145">
        <f>IF(N883="sníž. přenesená",J883,0)</f>
        <v>0</v>
      </c>
      <c r="BI883" s="145">
        <f>IF(N883="nulová",J883,0)</f>
        <v>0</v>
      </c>
      <c r="BJ883" s="16" t="s">
        <v>83</v>
      </c>
      <c r="BK883" s="145">
        <f>ROUND(I883*H883,2)</f>
        <v>0</v>
      </c>
      <c r="BL883" s="16" t="s">
        <v>243</v>
      </c>
      <c r="BM883" s="144" t="s">
        <v>1655</v>
      </c>
    </row>
    <row r="884" spans="2:51" s="12" customFormat="1" ht="12">
      <c r="B884" s="146"/>
      <c r="D884" s="147" t="s">
        <v>158</v>
      </c>
      <c r="E884" s="148" t="s">
        <v>1</v>
      </c>
      <c r="F884" s="149" t="s">
        <v>1656</v>
      </c>
      <c r="H884" s="150">
        <v>3.4</v>
      </c>
      <c r="I884" s="151"/>
      <c r="L884" s="146"/>
      <c r="M884" s="152"/>
      <c r="T884" s="153"/>
      <c r="AT884" s="148" t="s">
        <v>158</v>
      </c>
      <c r="AU884" s="148" t="s">
        <v>85</v>
      </c>
      <c r="AV884" s="12" t="s">
        <v>85</v>
      </c>
      <c r="AW884" s="12" t="s">
        <v>32</v>
      </c>
      <c r="AX884" s="12" t="s">
        <v>76</v>
      </c>
      <c r="AY884" s="148" t="s">
        <v>150</v>
      </c>
    </row>
    <row r="885" spans="2:51" s="12" customFormat="1" ht="12">
      <c r="B885" s="146"/>
      <c r="D885" s="147" t="s">
        <v>158</v>
      </c>
      <c r="E885" s="148" t="s">
        <v>1</v>
      </c>
      <c r="F885" s="149" t="s">
        <v>1657</v>
      </c>
      <c r="H885" s="150">
        <v>4.115</v>
      </c>
      <c r="I885" s="151"/>
      <c r="L885" s="146"/>
      <c r="M885" s="152"/>
      <c r="T885" s="153"/>
      <c r="AT885" s="148" t="s">
        <v>158</v>
      </c>
      <c r="AU885" s="148" t="s">
        <v>85</v>
      </c>
      <c r="AV885" s="12" t="s">
        <v>85</v>
      </c>
      <c r="AW885" s="12" t="s">
        <v>32</v>
      </c>
      <c r="AX885" s="12" t="s">
        <v>76</v>
      </c>
      <c r="AY885" s="148" t="s">
        <v>150</v>
      </c>
    </row>
    <row r="886" spans="2:51" s="13" customFormat="1" ht="12">
      <c r="B886" s="154"/>
      <c r="D886" s="147" t="s">
        <v>158</v>
      </c>
      <c r="E886" s="155" t="s">
        <v>1</v>
      </c>
      <c r="F886" s="156" t="s">
        <v>162</v>
      </c>
      <c r="H886" s="157">
        <v>7.515</v>
      </c>
      <c r="I886" s="158"/>
      <c r="L886" s="154"/>
      <c r="M886" s="159"/>
      <c r="T886" s="160"/>
      <c r="AT886" s="155" t="s">
        <v>158</v>
      </c>
      <c r="AU886" s="155" t="s">
        <v>85</v>
      </c>
      <c r="AV886" s="13" t="s">
        <v>156</v>
      </c>
      <c r="AW886" s="13" t="s">
        <v>32</v>
      </c>
      <c r="AX886" s="13" t="s">
        <v>83</v>
      </c>
      <c r="AY886" s="155" t="s">
        <v>150</v>
      </c>
    </row>
    <row r="887" spans="2:65" s="1" customFormat="1" ht="44.25" customHeight="1">
      <c r="B887" s="31"/>
      <c r="C887" s="132" t="s">
        <v>1658</v>
      </c>
      <c r="D887" s="132" t="s">
        <v>152</v>
      </c>
      <c r="E887" s="133" t="s">
        <v>1659</v>
      </c>
      <c r="F887" s="134" t="s">
        <v>1660</v>
      </c>
      <c r="G887" s="135" t="s">
        <v>155</v>
      </c>
      <c r="H887" s="136">
        <v>51.9</v>
      </c>
      <c r="I887" s="137"/>
      <c r="J887" s="138">
        <f>ROUND(I887*H887,2)</f>
        <v>0</v>
      </c>
      <c r="K887" s="139"/>
      <c r="L887" s="31"/>
      <c r="M887" s="140" t="s">
        <v>1</v>
      </c>
      <c r="N887" s="141" t="s">
        <v>41</v>
      </c>
      <c r="P887" s="142">
        <f>O887*H887</f>
        <v>0</v>
      </c>
      <c r="Q887" s="142">
        <v>0.0036</v>
      </c>
      <c r="R887" s="142">
        <f>Q887*H887</f>
        <v>0.18683999999999998</v>
      </c>
      <c r="S887" s="142">
        <v>0</v>
      </c>
      <c r="T887" s="143">
        <f>S887*H887</f>
        <v>0</v>
      </c>
      <c r="AR887" s="144" t="s">
        <v>243</v>
      </c>
      <c r="AT887" s="144" t="s">
        <v>152</v>
      </c>
      <c r="AU887" s="144" t="s">
        <v>85</v>
      </c>
      <c r="AY887" s="16" t="s">
        <v>150</v>
      </c>
      <c r="BE887" s="145">
        <f>IF(N887="základní",J887,0)</f>
        <v>0</v>
      </c>
      <c r="BF887" s="145">
        <f>IF(N887="snížená",J887,0)</f>
        <v>0</v>
      </c>
      <c r="BG887" s="145">
        <f>IF(N887="zákl. přenesená",J887,0)</f>
        <v>0</v>
      </c>
      <c r="BH887" s="145">
        <f>IF(N887="sníž. přenesená",J887,0)</f>
        <v>0</v>
      </c>
      <c r="BI887" s="145">
        <f>IF(N887="nulová",J887,0)</f>
        <v>0</v>
      </c>
      <c r="BJ887" s="16" t="s">
        <v>83</v>
      </c>
      <c r="BK887" s="145">
        <f>ROUND(I887*H887,2)</f>
        <v>0</v>
      </c>
      <c r="BL887" s="16" t="s">
        <v>243</v>
      </c>
      <c r="BM887" s="144" t="s">
        <v>1661</v>
      </c>
    </row>
    <row r="888" spans="2:65" s="1" customFormat="1" ht="24.2" customHeight="1">
      <c r="B888" s="31"/>
      <c r="C888" s="167" t="s">
        <v>1662</v>
      </c>
      <c r="D888" s="167" t="s">
        <v>250</v>
      </c>
      <c r="E888" s="168" t="s">
        <v>1663</v>
      </c>
      <c r="F888" s="169" t="s">
        <v>1664</v>
      </c>
      <c r="G888" s="170" t="s">
        <v>155</v>
      </c>
      <c r="H888" s="171">
        <v>59.685</v>
      </c>
      <c r="I888" s="172"/>
      <c r="J888" s="173">
        <f>ROUND(I888*H888,2)</f>
        <v>0</v>
      </c>
      <c r="K888" s="174"/>
      <c r="L888" s="175"/>
      <c r="M888" s="176" t="s">
        <v>1</v>
      </c>
      <c r="N888" s="177" t="s">
        <v>41</v>
      </c>
      <c r="P888" s="142">
        <f>O888*H888</f>
        <v>0</v>
      </c>
      <c r="Q888" s="142">
        <v>0.02</v>
      </c>
      <c r="R888" s="142">
        <f>Q888*H888</f>
        <v>1.1937</v>
      </c>
      <c r="S888" s="142">
        <v>0</v>
      </c>
      <c r="T888" s="143">
        <f>S888*H888</f>
        <v>0</v>
      </c>
      <c r="AR888" s="144" t="s">
        <v>341</v>
      </c>
      <c r="AT888" s="144" t="s">
        <v>250</v>
      </c>
      <c r="AU888" s="144" t="s">
        <v>85</v>
      </c>
      <c r="AY888" s="16" t="s">
        <v>150</v>
      </c>
      <c r="BE888" s="145">
        <f>IF(N888="základní",J888,0)</f>
        <v>0</v>
      </c>
      <c r="BF888" s="145">
        <f>IF(N888="snížená",J888,0)</f>
        <v>0</v>
      </c>
      <c r="BG888" s="145">
        <f>IF(N888="zákl. přenesená",J888,0)</f>
        <v>0</v>
      </c>
      <c r="BH888" s="145">
        <f>IF(N888="sníž. přenesená",J888,0)</f>
        <v>0</v>
      </c>
      <c r="BI888" s="145">
        <f>IF(N888="nulová",J888,0)</f>
        <v>0</v>
      </c>
      <c r="BJ888" s="16" t="s">
        <v>83</v>
      </c>
      <c r="BK888" s="145">
        <f>ROUND(I888*H888,2)</f>
        <v>0</v>
      </c>
      <c r="BL888" s="16" t="s">
        <v>243</v>
      </c>
      <c r="BM888" s="144" t="s">
        <v>1665</v>
      </c>
    </row>
    <row r="889" spans="2:51" s="12" customFormat="1" ht="12">
      <c r="B889" s="146"/>
      <c r="D889" s="147" t="s">
        <v>158</v>
      </c>
      <c r="F889" s="149" t="s">
        <v>1666</v>
      </c>
      <c r="H889" s="150">
        <v>59.685</v>
      </c>
      <c r="I889" s="151"/>
      <c r="L889" s="146"/>
      <c r="M889" s="152"/>
      <c r="T889" s="153"/>
      <c r="AT889" s="148" t="s">
        <v>158</v>
      </c>
      <c r="AU889" s="148" t="s">
        <v>85</v>
      </c>
      <c r="AV889" s="12" t="s">
        <v>85</v>
      </c>
      <c r="AW889" s="12" t="s">
        <v>4</v>
      </c>
      <c r="AX889" s="12" t="s">
        <v>83</v>
      </c>
      <c r="AY889" s="148" t="s">
        <v>150</v>
      </c>
    </row>
    <row r="890" spans="2:65" s="1" customFormat="1" ht="24.2" customHeight="1">
      <c r="B890" s="31"/>
      <c r="C890" s="132" t="s">
        <v>1667</v>
      </c>
      <c r="D890" s="132" t="s">
        <v>152</v>
      </c>
      <c r="E890" s="133" t="s">
        <v>1668</v>
      </c>
      <c r="F890" s="134" t="s">
        <v>1669</v>
      </c>
      <c r="G890" s="135" t="s">
        <v>155</v>
      </c>
      <c r="H890" s="136">
        <v>51.9</v>
      </c>
      <c r="I890" s="137"/>
      <c r="J890" s="138">
        <f>ROUND(I890*H890,2)</f>
        <v>0</v>
      </c>
      <c r="K890" s="139"/>
      <c r="L890" s="31"/>
      <c r="M890" s="140" t="s">
        <v>1</v>
      </c>
      <c r="N890" s="141" t="s">
        <v>41</v>
      </c>
      <c r="P890" s="142">
        <f>O890*H890</f>
        <v>0</v>
      </c>
      <c r="Q890" s="142">
        <v>0</v>
      </c>
      <c r="R890" s="142">
        <f>Q890*H890</f>
        <v>0</v>
      </c>
      <c r="S890" s="142">
        <v>0</v>
      </c>
      <c r="T890" s="143">
        <f>S890*H890</f>
        <v>0</v>
      </c>
      <c r="AR890" s="144" t="s">
        <v>243</v>
      </c>
      <c r="AT890" s="144" t="s">
        <v>152</v>
      </c>
      <c r="AU890" s="144" t="s">
        <v>85</v>
      </c>
      <c r="AY890" s="16" t="s">
        <v>150</v>
      </c>
      <c r="BE890" s="145">
        <f>IF(N890="základní",J890,0)</f>
        <v>0</v>
      </c>
      <c r="BF890" s="145">
        <f>IF(N890="snížená",J890,0)</f>
        <v>0</v>
      </c>
      <c r="BG890" s="145">
        <f>IF(N890="zákl. přenesená",J890,0)</f>
        <v>0</v>
      </c>
      <c r="BH890" s="145">
        <f>IF(N890="sníž. přenesená",J890,0)</f>
        <v>0</v>
      </c>
      <c r="BI890" s="145">
        <f>IF(N890="nulová",J890,0)</f>
        <v>0</v>
      </c>
      <c r="BJ890" s="16" t="s">
        <v>83</v>
      </c>
      <c r="BK890" s="145">
        <f>ROUND(I890*H890,2)</f>
        <v>0</v>
      </c>
      <c r="BL890" s="16" t="s">
        <v>243</v>
      </c>
      <c r="BM890" s="144" t="s">
        <v>1670</v>
      </c>
    </row>
    <row r="891" spans="2:65" s="1" customFormat="1" ht="21.75" customHeight="1">
      <c r="B891" s="31"/>
      <c r="C891" s="132" t="s">
        <v>1671</v>
      </c>
      <c r="D891" s="132" t="s">
        <v>152</v>
      </c>
      <c r="E891" s="133" t="s">
        <v>1672</v>
      </c>
      <c r="F891" s="134" t="s">
        <v>1673</v>
      </c>
      <c r="G891" s="135" t="s">
        <v>239</v>
      </c>
      <c r="H891" s="136">
        <v>4</v>
      </c>
      <c r="I891" s="137"/>
      <c r="J891" s="138">
        <f>ROUND(I891*H891,2)</f>
        <v>0</v>
      </c>
      <c r="K891" s="139"/>
      <c r="L891" s="31"/>
      <c r="M891" s="140" t="s">
        <v>1</v>
      </c>
      <c r="N891" s="141" t="s">
        <v>41</v>
      </c>
      <c r="P891" s="142">
        <f>O891*H891</f>
        <v>0</v>
      </c>
      <c r="Q891" s="142">
        <v>0.00013</v>
      </c>
      <c r="R891" s="142">
        <f>Q891*H891</f>
        <v>0.00052</v>
      </c>
      <c r="S891" s="142">
        <v>0</v>
      </c>
      <c r="T891" s="143">
        <f>S891*H891</f>
        <v>0</v>
      </c>
      <c r="AR891" s="144" t="s">
        <v>243</v>
      </c>
      <c r="AT891" s="144" t="s">
        <v>152</v>
      </c>
      <c r="AU891" s="144" t="s">
        <v>85</v>
      </c>
      <c r="AY891" s="16" t="s">
        <v>150</v>
      </c>
      <c r="BE891" s="145">
        <f>IF(N891="základní",J891,0)</f>
        <v>0</v>
      </c>
      <c r="BF891" s="145">
        <f>IF(N891="snížená",J891,0)</f>
        <v>0</v>
      </c>
      <c r="BG891" s="145">
        <f>IF(N891="zákl. přenesená",J891,0)</f>
        <v>0</v>
      </c>
      <c r="BH891" s="145">
        <f>IF(N891="sníž. přenesená",J891,0)</f>
        <v>0</v>
      </c>
      <c r="BI891" s="145">
        <f>IF(N891="nulová",J891,0)</f>
        <v>0</v>
      </c>
      <c r="BJ891" s="16" t="s">
        <v>83</v>
      </c>
      <c r="BK891" s="145">
        <f>ROUND(I891*H891,2)</f>
        <v>0</v>
      </c>
      <c r="BL891" s="16" t="s">
        <v>243</v>
      </c>
      <c r="BM891" s="144" t="s">
        <v>1674</v>
      </c>
    </row>
    <row r="892" spans="2:51" s="12" customFormat="1" ht="12">
      <c r="B892" s="146"/>
      <c r="D892" s="147" t="s">
        <v>158</v>
      </c>
      <c r="E892" s="148" t="s">
        <v>1</v>
      </c>
      <c r="F892" s="149" t="s">
        <v>1675</v>
      </c>
      <c r="H892" s="150">
        <v>4</v>
      </c>
      <c r="I892" s="151"/>
      <c r="L892" s="146"/>
      <c r="M892" s="152"/>
      <c r="T892" s="153"/>
      <c r="AT892" s="148" t="s">
        <v>158</v>
      </c>
      <c r="AU892" s="148" t="s">
        <v>85</v>
      </c>
      <c r="AV892" s="12" t="s">
        <v>85</v>
      </c>
      <c r="AW892" s="12" t="s">
        <v>32</v>
      </c>
      <c r="AX892" s="12" t="s">
        <v>83</v>
      </c>
      <c r="AY892" s="148" t="s">
        <v>150</v>
      </c>
    </row>
    <row r="893" spans="2:65" s="1" customFormat="1" ht="16.5" customHeight="1">
      <c r="B893" s="31"/>
      <c r="C893" s="167" t="s">
        <v>1676</v>
      </c>
      <c r="D893" s="167" t="s">
        <v>250</v>
      </c>
      <c r="E893" s="168" t="s">
        <v>1677</v>
      </c>
      <c r="F893" s="169" t="s">
        <v>1678</v>
      </c>
      <c r="G893" s="170" t="s">
        <v>239</v>
      </c>
      <c r="H893" s="171">
        <v>4.2</v>
      </c>
      <c r="I893" s="172"/>
      <c r="J893" s="173">
        <f>ROUND(I893*H893,2)</f>
        <v>0</v>
      </c>
      <c r="K893" s="174"/>
      <c r="L893" s="175"/>
      <c r="M893" s="176" t="s">
        <v>1</v>
      </c>
      <c r="N893" s="177" t="s">
        <v>41</v>
      </c>
      <c r="P893" s="142">
        <f>O893*H893</f>
        <v>0</v>
      </c>
      <c r="Q893" s="142">
        <v>0.00012</v>
      </c>
      <c r="R893" s="142">
        <f>Q893*H893</f>
        <v>0.000504</v>
      </c>
      <c r="S893" s="142">
        <v>0</v>
      </c>
      <c r="T893" s="143">
        <f>S893*H893</f>
        <v>0</v>
      </c>
      <c r="AR893" s="144" t="s">
        <v>341</v>
      </c>
      <c r="AT893" s="144" t="s">
        <v>250</v>
      </c>
      <c r="AU893" s="144" t="s">
        <v>85</v>
      </c>
      <c r="AY893" s="16" t="s">
        <v>150</v>
      </c>
      <c r="BE893" s="145">
        <f>IF(N893="základní",J893,0)</f>
        <v>0</v>
      </c>
      <c r="BF893" s="145">
        <f>IF(N893="snížená",J893,0)</f>
        <v>0</v>
      </c>
      <c r="BG893" s="145">
        <f>IF(N893="zákl. přenesená",J893,0)</f>
        <v>0</v>
      </c>
      <c r="BH893" s="145">
        <f>IF(N893="sníž. přenesená",J893,0)</f>
        <v>0</v>
      </c>
      <c r="BI893" s="145">
        <f>IF(N893="nulová",J893,0)</f>
        <v>0</v>
      </c>
      <c r="BJ893" s="16" t="s">
        <v>83</v>
      </c>
      <c r="BK893" s="145">
        <f>ROUND(I893*H893,2)</f>
        <v>0</v>
      </c>
      <c r="BL893" s="16" t="s">
        <v>243</v>
      </c>
      <c r="BM893" s="144" t="s">
        <v>1679</v>
      </c>
    </row>
    <row r="894" spans="2:51" s="12" customFormat="1" ht="12">
      <c r="B894" s="146"/>
      <c r="D894" s="147" t="s">
        <v>158</v>
      </c>
      <c r="F894" s="149" t="s">
        <v>1680</v>
      </c>
      <c r="H894" s="150">
        <v>4.2</v>
      </c>
      <c r="I894" s="151"/>
      <c r="L894" s="146"/>
      <c r="M894" s="152"/>
      <c r="T894" s="153"/>
      <c r="AT894" s="148" t="s">
        <v>158</v>
      </c>
      <c r="AU894" s="148" t="s">
        <v>85</v>
      </c>
      <c r="AV894" s="12" t="s">
        <v>85</v>
      </c>
      <c r="AW894" s="12" t="s">
        <v>4</v>
      </c>
      <c r="AX894" s="12" t="s">
        <v>83</v>
      </c>
      <c r="AY894" s="148" t="s">
        <v>150</v>
      </c>
    </row>
    <row r="895" spans="2:65" s="1" customFormat="1" ht="24.2" customHeight="1">
      <c r="B895" s="31"/>
      <c r="C895" s="132" t="s">
        <v>1681</v>
      </c>
      <c r="D895" s="132" t="s">
        <v>152</v>
      </c>
      <c r="E895" s="133" t="s">
        <v>1682</v>
      </c>
      <c r="F895" s="134" t="s">
        <v>1683</v>
      </c>
      <c r="G895" s="135" t="s">
        <v>239</v>
      </c>
      <c r="H895" s="136">
        <v>44.295</v>
      </c>
      <c r="I895" s="137"/>
      <c r="J895" s="138">
        <f>ROUND(I895*H895,2)</f>
        <v>0</v>
      </c>
      <c r="K895" s="139"/>
      <c r="L895" s="31"/>
      <c r="M895" s="140" t="s">
        <v>1</v>
      </c>
      <c r="N895" s="141" t="s">
        <v>41</v>
      </c>
      <c r="P895" s="142">
        <f>O895*H895</f>
        <v>0</v>
      </c>
      <c r="Q895" s="142">
        <v>0.00011</v>
      </c>
      <c r="R895" s="142">
        <f>Q895*H895</f>
        <v>0.00487245</v>
      </c>
      <c r="S895" s="142">
        <v>0</v>
      </c>
      <c r="T895" s="143">
        <f>S895*H895</f>
        <v>0</v>
      </c>
      <c r="AR895" s="144" t="s">
        <v>243</v>
      </c>
      <c r="AT895" s="144" t="s">
        <v>152</v>
      </c>
      <c r="AU895" s="144" t="s">
        <v>85</v>
      </c>
      <c r="AY895" s="16" t="s">
        <v>150</v>
      </c>
      <c r="BE895" s="145">
        <f>IF(N895="základní",J895,0)</f>
        <v>0</v>
      </c>
      <c r="BF895" s="145">
        <f>IF(N895="snížená",J895,0)</f>
        <v>0</v>
      </c>
      <c r="BG895" s="145">
        <f>IF(N895="zákl. přenesená",J895,0)</f>
        <v>0</v>
      </c>
      <c r="BH895" s="145">
        <f>IF(N895="sníž. přenesená",J895,0)</f>
        <v>0</v>
      </c>
      <c r="BI895" s="145">
        <f>IF(N895="nulová",J895,0)</f>
        <v>0</v>
      </c>
      <c r="BJ895" s="16" t="s">
        <v>83</v>
      </c>
      <c r="BK895" s="145">
        <f>ROUND(I895*H895,2)</f>
        <v>0</v>
      </c>
      <c r="BL895" s="16" t="s">
        <v>243</v>
      </c>
      <c r="BM895" s="144" t="s">
        <v>1684</v>
      </c>
    </row>
    <row r="896" spans="2:51" s="12" customFormat="1" ht="12">
      <c r="B896" s="146"/>
      <c r="D896" s="147" t="s">
        <v>158</v>
      </c>
      <c r="E896" s="148" t="s">
        <v>1</v>
      </c>
      <c r="F896" s="149" t="s">
        <v>1547</v>
      </c>
      <c r="H896" s="150">
        <v>9.42</v>
      </c>
      <c r="I896" s="151"/>
      <c r="L896" s="146"/>
      <c r="M896" s="152"/>
      <c r="T896" s="153"/>
      <c r="AT896" s="148" t="s">
        <v>158</v>
      </c>
      <c r="AU896" s="148" t="s">
        <v>85</v>
      </c>
      <c r="AV896" s="12" t="s">
        <v>85</v>
      </c>
      <c r="AW896" s="12" t="s">
        <v>32</v>
      </c>
      <c r="AX896" s="12" t="s">
        <v>76</v>
      </c>
      <c r="AY896" s="148" t="s">
        <v>150</v>
      </c>
    </row>
    <row r="897" spans="2:51" s="12" customFormat="1" ht="12">
      <c r="B897" s="146"/>
      <c r="D897" s="147" t="s">
        <v>158</v>
      </c>
      <c r="E897" s="148" t="s">
        <v>1</v>
      </c>
      <c r="F897" s="149" t="s">
        <v>1548</v>
      </c>
      <c r="H897" s="150">
        <v>3.13</v>
      </c>
      <c r="I897" s="151"/>
      <c r="L897" s="146"/>
      <c r="M897" s="152"/>
      <c r="T897" s="153"/>
      <c r="AT897" s="148" t="s">
        <v>158</v>
      </c>
      <c r="AU897" s="148" t="s">
        <v>85</v>
      </c>
      <c r="AV897" s="12" t="s">
        <v>85</v>
      </c>
      <c r="AW897" s="12" t="s">
        <v>32</v>
      </c>
      <c r="AX897" s="12" t="s">
        <v>76</v>
      </c>
      <c r="AY897" s="148" t="s">
        <v>150</v>
      </c>
    </row>
    <row r="898" spans="2:51" s="12" customFormat="1" ht="12">
      <c r="B898" s="146"/>
      <c r="D898" s="147" t="s">
        <v>158</v>
      </c>
      <c r="E898" s="148" t="s">
        <v>1</v>
      </c>
      <c r="F898" s="149" t="s">
        <v>1549</v>
      </c>
      <c r="H898" s="150">
        <v>4.4</v>
      </c>
      <c r="I898" s="151"/>
      <c r="L898" s="146"/>
      <c r="M898" s="152"/>
      <c r="T898" s="153"/>
      <c r="AT898" s="148" t="s">
        <v>158</v>
      </c>
      <c r="AU898" s="148" t="s">
        <v>85</v>
      </c>
      <c r="AV898" s="12" t="s">
        <v>85</v>
      </c>
      <c r="AW898" s="12" t="s">
        <v>32</v>
      </c>
      <c r="AX898" s="12" t="s">
        <v>76</v>
      </c>
      <c r="AY898" s="148" t="s">
        <v>150</v>
      </c>
    </row>
    <row r="899" spans="2:51" s="12" customFormat="1" ht="12">
      <c r="B899" s="146"/>
      <c r="D899" s="147" t="s">
        <v>158</v>
      </c>
      <c r="E899" s="148" t="s">
        <v>1</v>
      </c>
      <c r="F899" s="149" t="s">
        <v>1550</v>
      </c>
      <c r="H899" s="150">
        <v>11.79</v>
      </c>
      <c r="I899" s="151"/>
      <c r="L899" s="146"/>
      <c r="M899" s="152"/>
      <c r="T899" s="153"/>
      <c r="AT899" s="148" t="s">
        <v>158</v>
      </c>
      <c r="AU899" s="148" t="s">
        <v>85</v>
      </c>
      <c r="AV899" s="12" t="s">
        <v>85</v>
      </c>
      <c r="AW899" s="12" t="s">
        <v>32</v>
      </c>
      <c r="AX899" s="12" t="s">
        <v>76</v>
      </c>
      <c r="AY899" s="148" t="s">
        <v>150</v>
      </c>
    </row>
    <row r="900" spans="2:51" s="12" customFormat="1" ht="12">
      <c r="B900" s="146"/>
      <c r="D900" s="147" t="s">
        <v>158</v>
      </c>
      <c r="E900" s="148" t="s">
        <v>1</v>
      </c>
      <c r="F900" s="149" t="s">
        <v>1551</v>
      </c>
      <c r="H900" s="150">
        <v>9.5</v>
      </c>
      <c r="I900" s="151"/>
      <c r="L900" s="146"/>
      <c r="M900" s="152"/>
      <c r="T900" s="153"/>
      <c r="AT900" s="148" t="s">
        <v>158</v>
      </c>
      <c r="AU900" s="148" t="s">
        <v>85</v>
      </c>
      <c r="AV900" s="12" t="s">
        <v>85</v>
      </c>
      <c r="AW900" s="12" t="s">
        <v>32</v>
      </c>
      <c r="AX900" s="12" t="s">
        <v>76</v>
      </c>
      <c r="AY900" s="148" t="s">
        <v>150</v>
      </c>
    </row>
    <row r="901" spans="2:51" s="12" customFormat="1" ht="12">
      <c r="B901" s="146"/>
      <c r="D901" s="147" t="s">
        <v>158</v>
      </c>
      <c r="E901" s="148" t="s">
        <v>1</v>
      </c>
      <c r="F901" s="149" t="s">
        <v>1552</v>
      </c>
      <c r="H901" s="150">
        <v>6.055</v>
      </c>
      <c r="I901" s="151"/>
      <c r="L901" s="146"/>
      <c r="M901" s="152"/>
      <c r="T901" s="153"/>
      <c r="AT901" s="148" t="s">
        <v>158</v>
      </c>
      <c r="AU901" s="148" t="s">
        <v>85</v>
      </c>
      <c r="AV901" s="12" t="s">
        <v>85</v>
      </c>
      <c r="AW901" s="12" t="s">
        <v>32</v>
      </c>
      <c r="AX901" s="12" t="s">
        <v>76</v>
      </c>
      <c r="AY901" s="148" t="s">
        <v>150</v>
      </c>
    </row>
    <row r="902" spans="2:51" s="13" customFormat="1" ht="12">
      <c r="B902" s="154"/>
      <c r="D902" s="147" t="s">
        <v>158</v>
      </c>
      <c r="E902" s="155" t="s">
        <v>1</v>
      </c>
      <c r="F902" s="156" t="s">
        <v>162</v>
      </c>
      <c r="H902" s="157">
        <v>44.295</v>
      </c>
      <c r="I902" s="158"/>
      <c r="L902" s="154"/>
      <c r="M902" s="159"/>
      <c r="T902" s="160"/>
      <c r="AT902" s="155" t="s">
        <v>158</v>
      </c>
      <c r="AU902" s="155" t="s">
        <v>85</v>
      </c>
      <c r="AV902" s="13" t="s">
        <v>156</v>
      </c>
      <c r="AW902" s="13" t="s">
        <v>32</v>
      </c>
      <c r="AX902" s="13" t="s">
        <v>83</v>
      </c>
      <c r="AY902" s="155" t="s">
        <v>150</v>
      </c>
    </row>
    <row r="903" spans="2:65" s="1" customFormat="1" ht="16.5" customHeight="1">
      <c r="B903" s="31"/>
      <c r="C903" s="167" t="s">
        <v>1685</v>
      </c>
      <c r="D903" s="167" t="s">
        <v>250</v>
      </c>
      <c r="E903" s="168" t="s">
        <v>1677</v>
      </c>
      <c r="F903" s="169" t="s">
        <v>1678</v>
      </c>
      <c r="G903" s="170" t="s">
        <v>239</v>
      </c>
      <c r="H903" s="171">
        <v>46.51</v>
      </c>
      <c r="I903" s="172"/>
      <c r="J903" s="173">
        <f>ROUND(I903*H903,2)</f>
        <v>0</v>
      </c>
      <c r="K903" s="174"/>
      <c r="L903" s="175"/>
      <c r="M903" s="176" t="s">
        <v>1</v>
      </c>
      <c r="N903" s="177" t="s">
        <v>41</v>
      </c>
      <c r="P903" s="142">
        <f>O903*H903</f>
        <v>0</v>
      </c>
      <c r="Q903" s="142">
        <v>0.00012</v>
      </c>
      <c r="R903" s="142">
        <f>Q903*H903</f>
        <v>0.0055812</v>
      </c>
      <c r="S903" s="142">
        <v>0</v>
      </c>
      <c r="T903" s="143">
        <f>S903*H903</f>
        <v>0</v>
      </c>
      <c r="AR903" s="144" t="s">
        <v>341</v>
      </c>
      <c r="AT903" s="144" t="s">
        <v>250</v>
      </c>
      <c r="AU903" s="144" t="s">
        <v>85</v>
      </c>
      <c r="AY903" s="16" t="s">
        <v>150</v>
      </c>
      <c r="BE903" s="145">
        <f>IF(N903="základní",J903,0)</f>
        <v>0</v>
      </c>
      <c r="BF903" s="145">
        <f>IF(N903="snížená",J903,0)</f>
        <v>0</v>
      </c>
      <c r="BG903" s="145">
        <f>IF(N903="zákl. přenesená",J903,0)</f>
        <v>0</v>
      </c>
      <c r="BH903" s="145">
        <f>IF(N903="sníž. přenesená",J903,0)</f>
        <v>0</v>
      </c>
      <c r="BI903" s="145">
        <f>IF(N903="nulová",J903,0)</f>
        <v>0</v>
      </c>
      <c r="BJ903" s="16" t="s">
        <v>83</v>
      </c>
      <c r="BK903" s="145">
        <f>ROUND(I903*H903,2)</f>
        <v>0</v>
      </c>
      <c r="BL903" s="16" t="s">
        <v>243</v>
      </c>
      <c r="BM903" s="144" t="s">
        <v>1686</v>
      </c>
    </row>
    <row r="904" spans="2:51" s="12" customFormat="1" ht="12">
      <c r="B904" s="146"/>
      <c r="D904" s="147" t="s">
        <v>158</v>
      </c>
      <c r="F904" s="149" t="s">
        <v>1687</v>
      </c>
      <c r="H904" s="150">
        <v>46.51</v>
      </c>
      <c r="I904" s="151"/>
      <c r="L904" s="146"/>
      <c r="M904" s="152"/>
      <c r="T904" s="153"/>
      <c r="AT904" s="148" t="s">
        <v>158</v>
      </c>
      <c r="AU904" s="148" t="s">
        <v>85</v>
      </c>
      <c r="AV904" s="12" t="s">
        <v>85</v>
      </c>
      <c r="AW904" s="12" t="s">
        <v>4</v>
      </c>
      <c r="AX904" s="12" t="s">
        <v>83</v>
      </c>
      <c r="AY904" s="148" t="s">
        <v>150</v>
      </c>
    </row>
    <row r="905" spans="2:65" s="1" customFormat="1" ht="16.5" customHeight="1">
      <c r="B905" s="31"/>
      <c r="C905" s="132" t="s">
        <v>1688</v>
      </c>
      <c r="D905" s="132" t="s">
        <v>152</v>
      </c>
      <c r="E905" s="133" t="s">
        <v>1689</v>
      </c>
      <c r="F905" s="134" t="s">
        <v>1690</v>
      </c>
      <c r="G905" s="135" t="s">
        <v>155</v>
      </c>
      <c r="H905" s="136">
        <v>51.9</v>
      </c>
      <c r="I905" s="137"/>
      <c r="J905" s="138">
        <f>ROUND(I905*H905,2)</f>
        <v>0</v>
      </c>
      <c r="K905" s="139"/>
      <c r="L905" s="31"/>
      <c r="M905" s="140" t="s">
        <v>1</v>
      </c>
      <c r="N905" s="141" t="s">
        <v>41</v>
      </c>
      <c r="P905" s="142">
        <f>O905*H905</f>
        <v>0</v>
      </c>
      <c r="Q905" s="142">
        <v>0.0003</v>
      </c>
      <c r="R905" s="142">
        <f>Q905*H905</f>
        <v>0.015569999999999999</v>
      </c>
      <c r="S905" s="142">
        <v>0</v>
      </c>
      <c r="T905" s="143">
        <f>S905*H905</f>
        <v>0</v>
      </c>
      <c r="AR905" s="144" t="s">
        <v>243</v>
      </c>
      <c r="AT905" s="144" t="s">
        <v>152</v>
      </c>
      <c r="AU905" s="144" t="s">
        <v>85</v>
      </c>
      <c r="AY905" s="16" t="s">
        <v>150</v>
      </c>
      <c r="BE905" s="145">
        <f>IF(N905="základní",J905,0)</f>
        <v>0</v>
      </c>
      <c r="BF905" s="145">
        <f>IF(N905="snížená",J905,0)</f>
        <v>0</v>
      </c>
      <c r="BG905" s="145">
        <f>IF(N905="zákl. přenesená",J905,0)</f>
        <v>0</v>
      </c>
      <c r="BH905" s="145">
        <f>IF(N905="sníž. přenesená",J905,0)</f>
        <v>0</v>
      </c>
      <c r="BI905" s="145">
        <f>IF(N905="nulová",J905,0)</f>
        <v>0</v>
      </c>
      <c r="BJ905" s="16" t="s">
        <v>83</v>
      </c>
      <c r="BK905" s="145">
        <f>ROUND(I905*H905,2)</f>
        <v>0</v>
      </c>
      <c r="BL905" s="16" t="s">
        <v>243</v>
      </c>
      <c r="BM905" s="144" t="s">
        <v>1691</v>
      </c>
    </row>
    <row r="906" spans="2:65" s="1" customFormat="1" ht="16.5" customHeight="1">
      <c r="B906" s="31"/>
      <c r="C906" s="132" t="s">
        <v>1692</v>
      </c>
      <c r="D906" s="132" t="s">
        <v>152</v>
      </c>
      <c r="E906" s="133" t="s">
        <v>1693</v>
      </c>
      <c r="F906" s="134" t="s">
        <v>1694</v>
      </c>
      <c r="G906" s="135" t="s">
        <v>239</v>
      </c>
      <c r="H906" s="136">
        <v>13.57</v>
      </c>
      <c r="I906" s="137"/>
      <c r="J906" s="138">
        <f>ROUND(I906*H906,2)</f>
        <v>0</v>
      </c>
      <c r="K906" s="139"/>
      <c r="L906" s="31"/>
      <c r="M906" s="140" t="s">
        <v>1</v>
      </c>
      <c r="N906" s="141" t="s">
        <v>41</v>
      </c>
      <c r="P906" s="142">
        <f>O906*H906</f>
        <v>0</v>
      </c>
      <c r="Q906" s="142">
        <v>0</v>
      </c>
      <c r="R906" s="142">
        <f>Q906*H906</f>
        <v>0</v>
      </c>
      <c r="S906" s="142">
        <v>0</v>
      </c>
      <c r="T906" s="143">
        <f>S906*H906</f>
        <v>0</v>
      </c>
      <c r="AR906" s="144" t="s">
        <v>243</v>
      </c>
      <c r="AT906" s="144" t="s">
        <v>152</v>
      </c>
      <c r="AU906" s="144" t="s">
        <v>85</v>
      </c>
      <c r="AY906" s="16" t="s">
        <v>150</v>
      </c>
      <c r="BE906" s="145">
        <f>IF(N906="základní",J906,0)</f>
        <v>0</v>
      </c>
      <c r="BF906" s="145">
        <f>IF(N906="snížená",J906,0)</f>
        <v>0</v>
      </c>
      <c r="BG906" s="145">
        <f>IF(N906="zákl. přenesená",J906,0)</f>
        <v>0</v>
      </c>
      <c r="BH906" s="145">
        <f>IF(N906="sníž. přenesená",J906,0)</f>
        <v>0</v>
      </c>
      <c r="BI906" s="145">
        <f>IF(N906="nulová",J906,0)</f>
        <v>0</v>
      </c>
      <c r="BJ906" s="16" t="s">
        <v>83</v>
      </c>
      <c r="BK906" s="145">
        <f>ROUND(I906*H906,2)</f>
        <v>0</v>
      </c>
      <c r="BL906" s="16" t="s">
        <v>243</v>
      </c>
      <c r="BM906" s="144" t="s">
        <v>1695</v>
      </c>
    </row>
    <row r="907" spans="2:51" s="14" customFormat="1" ht="12">
      <c r="B907" s="161"/>
      <c r="D907" s="147" t="s">
        <v>158</v>
      </c>
      <c r="E907" s="162" t="s">
        <v>1</v>
      </c>
      <c r="F907" s="163" t="s">
        <v>1696</v>
      </c>
      <c r="H907" s="162" t="s">
        <v>1</v>
      </c>
      <c r="I907" s="164"/>
      <c r="L907" s="161"/>
      <c r="M907" s="165"/>
      <c r="T907" s="166"/>
      <c r="AT907" s="162" t="s">
        <v>158</v>
      </c>
      <c r="AU907" s="162" t="s">
        <v>85</v>
      </c>
      <c r="AV907" s="14" t="s">
        <v>83</v>
      </c>
      <c r="AW907" s="14" t="s">
        <v>32</v>
      </c>
      <c r="AX907" s="14" t="s">
        <v>76</v>
      </c>
      <c r="AY907" s="162" t="s">
        <v>150</v>
      </c>
    </row>
    <row r="908" spans="2:51" s="12" customFormat="1" ht="12">
      <c r="B908" s="146"/>
      <c r="D908" s="147" t="s">
        <v>158</v>
      </c>
      <c r="E908" s="148" t="s">
        <v>1</v>
      </c>
      <c r="F908" s="149" t="s">
        <v>1697</v>
      </c>
      <c r="H908" s="150">
        <v>3.21</v>
      </c>
      <c r="I908" s="151"/>
      <c r="L908" s="146"/>
      <c r="M908" s="152"/>
      <c r="T908" s="153"/>
      <c r="AT908" s="148" t="s">
        <v>158</v>
      </c>
      <c r="AU908" s="148" t="s">
        <v>85</v>
      </c>
      <c r="AV908" s="12" t="s">
        <v>85</v>
      </c>
      <c r="AW908" s="12" t="s">
        <v>32</v>
      </c>
      <c r="AX908" s="12" t="s">
        <v>76</v>
      </c>
      <c r="AY908" s="148" t="s">
        <v>150</v>
      </c>
    </row>
    <row r="909" spans="2:51" s="12" customFormat="1" ht="12">
      <c r="B909" s="146"/>
      <c r="D909" s="147" t="s">
        <v>158</v>
      </c>
      <c r="E909" s="148" t="s">
        <v>1</v>
      </c>
      <c r="F909" s="149" t="s">
        <v>1698</v>
      </c>
      <c r="H909" s="150">
        <v>3.21</v>
      </c>
      <c r="I909" s="151"/>
      <c r="L909" s="146"/>
      <c r="M909" s="152"/>
      <c r="T909" s="153"/>
      <c r="AT909" s="148" t="s">
        <v>158</v>
      </c>
      <c r="AU909" s="148" t="s">
        <v>85</v>
      </c>
      <c r="AV909" s="12" t="s">
        <v>85</v>
      </c>
      <c r="AW909" s="12" t="s">
        <v>32</v>
      </c>
      <c r="AX909" s="12" t="s">
        <v>76</v>
      </c>
      <c r="AY909" s="148" t="s">
        <v>150</v>
      </c>
    </row>
    <row r="910" spans="2:51" s="12" customFormat="1" ht="12">
      <c r="B910" s="146"/>
      <c r="D910" s="147" t="s">
        <v>158</v>
      </c>
      <c r="E910" s="148" t="s">
        <v>1</v>
      </c>
      <c r="F910" s="149" t="s">
        <v>1699</v>
      </c>
      <c r="H910" s="150">
        <v>5.69</v>
      </c>
      <c r="I910" s="151"/>
      <c r="L910" s="146"/>
      <c r="M910" s="152"/>
      <c r="T910" s="153"/>
      <c r="AT910" s="148" t="s">
        <v>158</v>
      </c>
      <c r="AU910" s="148" t="s">
        <v>85</v>
      </c>
      <c r="AV910" s="12" t="s">
        <v>85</v>
      </c>
      <c r="AW910" s="12" t="s">
        <v>32</v>
      </c>
      <c r="AX910" s="12" t="s">
        <v>76</v>
      </c>
      <c r="AY910" s="148" t="s">
        <v>150</v>
      </c>
    </row>
    <row r="911" spans="2:51" s="12" customFormat="1" ht="12">
      <c r="B911" s="146"/>
      <c r="D911" s="147" t="s">
        <v>158</v>
      </c>
      <c r="E911" s="148" t="s">
        <v>1</v>
      </c>
      <c r="F911" s="149" t="s">
        <v>1700</v>
      </c>
      <c r="H911" s="150">
        <v>1.46</v>
      </c>
      <c r="I911" s="151"/>
      <c r="L911" s="146"/>
      <c r="M911" s="152"/>
      <c r="T911" s="153"/>
      <c r="AT911" s="148" t="s">
        <v>158</v>
      </c>
      <c r="AU911" s="148" t="s">
        <v>85</v>
      </c>
      <c r="AV911" s="12" t="s">
        <v>85</v>
      </c>
      <c r="AW911" s="12" t="s">
        <v>32</v>
      </c>
      <c r="AX911" s="12" t="s">
        <v>76</v>
      </c>
      <c r="AY911" s="148" t="s">
        <v>150</v>
      </c>
    </row>
    <row r="912" spans="2:51" s="13" customFormat="1" ht="12">
      <c r="B912" s="154"/>
      <c r="D912" s="147" t="s">
        <v>158</v>
      </c>
      <c r="E912" s="155" t="s">
        <v>1</v>
      </c>
      <c r="F912" s="156" t="s">
        <v>162</v>
      </c>
      <c r="H912" s="157">
        <v>13.57</v>
      </c>
      <c r="I912" s="158"/>
      <c r="L912" s="154"/>
      <c r="M912" s="159"/>
      <c r="T912" s="160"/>
      <c r="AT912" s="155" t="s">
        <v>158</v>
      </c>
      <c r="AU912" s="155" t="s">
        <v>85</v>
      </c>
      <c r="AV912" s="13" t="s">
        <v>156</v>
      </c>
      <c r="AW912" s="13" t="s">
        <v>32</v>
      </c>
      <c r="AX912" s="13" t="s">
        <v>83</v>
      </c>
      <c r="AY912" s="155" t="s">
        <v>150</v>
      </c>
    </row>
    <row r="913" spans="2:65" s="1" customFormat="1" ht="24.2" customHeight="1">
      <c r="B913" s="31"/>
      <c r="C913" s="132" t="s">
        <v>1701</v>
      </c>
      <c r="D913" s="132" t="s">
        <v>152</v>
      </c>
      <c r="E913" s="133" t="s">
        <v>1702</v>
      </c>
      <c r="F913" s="134" t="s">
        <v>1703</v>
      </c>
      <c r="G913" s="135" t="s">
        <v>155</v>
      </c>
      <c r="H913" s="136">
        <v>53.33</v>
      </c>
      <c r="I913" s="137"/>
      <c r="J913" s="138">
        <f>ROUND(I913*H913,2)</f>
        <v>0</v>
      </c>
      <c r="K913" s="139"/>
      <c r="L913" s="31"/>
      <c r="M913" s="140" t="s">
        <v>1</v>
      </c>
      <c r="N913" s="141" t="s">
        <v>41</v>
      </c>
      <c r="P913" s="142">
        <f>O913*H913</f>
        <v>0</v>
      </c>
      <c r="Q913" s="142">
        <v>5E-05</v>
      </c>
      <c r="R913" s="142">
        <f>Q913*H913</f>
        <v>0.0026665</v>
      </c>
      <c r="S913" s="142">
        <v>0</v>
      </c>
      <c r="T913" s="143">
        <f>S913*H913</f>
        <v>0</v>
      </c>
      <c r="AR913" s="144" t="s">
        <v>243</v>
      </c>
      <c r="AT913" s="144" t="s">
        <v>152</v>
      </c>
      <c r="AU913" s="144" t="s">
        <v>85</v>
      </c>
      <c r="AY913" s="16" t="s">
        <v>150</v>
      </c>
      <c r="BE913" s="145">
        <f>IF(N913="základní",J913,0)</f>
        <v>0</v>
      </c>
      <c r="BF913" s="145">
        <f>IF(N913="snížená",J913,0)</f>
        <v>0</v>
      </c>
      <c r="BG913" s="145">
        <f>IF(N913="zákl. přenesená",J913,0)</f>
        <v>0</v>
      </c>
      <c r="BH913" s="145">
        <f>IF(N913="sníž. přenesená",J913,0)</f>
        <v>0</v>
      </c>
      <c r="BI913" s="145">
        <f>IF(N913="nulová",J913,0)</f>
        <v>0</v>
      </c>
      <c r="BJ913" s="16" t="s">
        <v>83</v>
      </c>
      <c r="BK913" s="145">
        <f>ROUND(I913*H913,2)</f>
        <v>0</v>
      </c>
      <c r="BL913" s="16" t="s">
        <v>243</v>
      </c>
      <c r="BM913" s="144" t="s">
        <v>1704</v>
      </c>
    </row>
    <row r="914" spans="2:51" s="12" customFormat="1" ht="12">
      <c r="B914" s="146"/>
      <c r="D914" s="147" t="s">
        <v>158</v>
      </c>
      <c r="E914" s="148" t="s">
        <v>1</v>
      </c>
      <c r="F914" s="149" t="s">
        <v>1638</v>
      </c>
      <c r="H914" s="150">
        <v>51.9</v>
      </c>
      <c r="I914" s="151"/>
      <c r="L914" s="146"/>
      <c r="M914" s="152"/>
      <c r="T914" s="153"/>
      <c r="AT914" s="148" t="s">
        <v>158</v>
      </c>
      <c r="AU914" s="148" t="s">
        <v>85</v>
      </c>
      <c r="AV914" s="12" t="s">
        <v>85</v>
      </c>
      <c r="AW914" s="12" t="s">
        <v>32</v>
      </c>
      <c r="AX914" s="12" t="s">
        <v>76</v>
      </c>
      <c r="AY914" s="148" t="s">
        <v>150</v>
      </c>
    </row>
    <row r="915" spans="2:51" s="14" customFormat="1" ht="12">
      <c r="B915" s="161"/>
      <c r="D915" s="147" t="s">
        <v>158</v>
      </c>
      <c r="E915" s="162" t="s">
        <v>1</v>
      </c>
      <c r="F915" s="163" t="s">
        <v>1639</v>
      </c>
      <c r="H915" s="162" t="s">
        <v>1</v>
      </c>
      <c r="I915" s="164"/>
      <c r="L915" s="161"/>
      <c r="M915" s="165"/>
      <c r="T915" s="166"/>
      <c r="AT915" s="162" t="s">
        <v>158</v>
      </c>
      <c r="AU915" s="162" t="s">
        <v>85</v>
      </c>
      <c r="AV915" s="14" t="s">
        <v>83</v>
      </c>
      <c r="AW915" s="14" t="s">
        <v>32</v>
      </c>
      <c r="AX915" s="14" t="s">
        <v>76</v>
      </c>
      <c r="AY915" s="162" t="s">
        <v>150</v>
      </c>
    </row>
    <row r="916" spans="2:51" s="12" customFormat="1" ht="12">
      <c r="B916" s="146"/>
      <c r="D916" s="147" t="s">
        <v>158</v>
      </c>
      <c r="E916" s="148" t="s">
        <v>1</v>
      </c>
      <c r="F916" s="149" t="s">
        <v>1640</v>
      </c>
      <c r="H916" s="150">
        <v>1.138</v>
      </c>
      <c r="I916" s="151"/>
      <c r="L916" s="146"/>
      <c r="M916" s="152"/>
      <c r="T916" s="153"/>
      <c r="AT916" s="148" t="s">
        <v>158</v>
      </c>
      <c r="AU916" s="148" t="s">
        <v>85</v>
      </c>
      <c r="AV916" s="12" t="s">
        <v>85</v>
      </c>
      <c r="AW916" s="12" t="s">
        <v>32</v>
      </c>
      <c r="AX916" s="12" t="s">
        <v>76</v>
      </c>
      <c r="AY916" s="148" t="s">
        <v>150</v>
      </c>
    </row>
    <row r="917" spans="2:51" s="12" customFormat="1" ht="12">
      <c r="B917" s="146"/>
      <c r="D917" s="147" t="s">
        <v>158</v>
      </c>
      <c r="E917" s="148" t="s">
        <v>1</v>
      </c>
      <c r="F917" s="149" t="s">
        <v>1641</v>
      </c>
      <c r="H917" s="150">
        <v>0.292</v>
      </c>
      <c r="I917" s="151"/>
      <c r="L917" s="146"/>
      <c r="M917" s="152"/>
      <c r="T917" s="153"/>
      <c r="AT917" s="148" t="s">
        <v>158</v>
      </c>
      <c r="AU917" s="148" t="s">
        <v>85</v>
      </c>
      <c r="AV917" s="12" t="s">
        <v>85</v>
      </c>
      <c r="AW917" s="12" t="s">
        <v>32</v>
      </c>
      <c r="AX917" s="12" t="s">
        <v>76</v>
      </c>
      <c r="AY917" s="148" t="s">
        <v>150</v>
      </c>
    </row>
    <row r="918" spans="2:51" s="13" customFormat="1" ht="12">
      <c r="B918" s="154"/>
      <c r="D918" s="147" t="s">
        <v>158</v>
      </c>
      <c r="E918" s="155" t="s">
        <v>1</v>
      </c>
      <c r="F918" s="156" t="s">
        <v>162</v>
      </c>
      <c r="H918" s="157">
        <v>53.33</v>
      </c>
      <c r="I918" s="158"/>
      <c r="L918" s="154"/>
      <c r="M918" s="159"/>
      <c r="T918" s="160"/>
      <c r="AT918" s="155" t="s">
        <v>158</v>
      </c>
      <c r="AU918" s="155" t="s">
        <v>85</v>
      </c>
      <c r="AV918" s="13" t="s">
        <v>156</v>
      </c>
      <c r="AW918" s="13" t="s">
        <v>32</v>
      </c>
      <c r="AX918" s="13" t="s">
        <v>83</v>
      </c>
      <c r="AY918" s="155" t="s">
        <v>150</v>
      </c>
    </row>
    <row r="919" spans="2:65" s="1" customFormat="1" ht="37.7" customHeight="1">
      <c r="B919" s="31"/>
      <c r="C919" s="132" t="s">
        <v>1705</v>
      </c>
      <c r="D919" s="132" t="s">
        <v>152</v>
      </c>
      <c r="E919" s="133" t="s">
        <v>1706</v>
      </c>
      <c r="F919" s="134" t="s">
        <v>1707</v>
      </c>
      <c r="G919" s="135" t="s">
        <v>239</v>
      </c>
      <c r="H919" s="136">
        <v>7.15</v>
      </c>
      <c r="I919" s="137"/>
      <c r="J919" s="138">
        <f>ROUND(I919*H919,2)</f>
        <v>0</v>
      </c>
      <c r="K919" s="139"/>
      <c r="L919" s="31"/>
      <c r="M919" s="140" t="s">
        <v>1</v>
      </c>
      <c r="N919" s="141" t="s">
        <v>41</v>
      </c>
      <c r="P919" s="142">
        <f>O919*H919</f>
        <v>0</v>
      </c>
      <c r="Q919" s="142">
        <v>0.00098</v>
      </c>
      <c r="R919" s="142">
        <f>Q919*H919</f>
        <v>0.007007</v>
      </c>
      <c r="S919" s="142">
        <v>0</v>
      </c>
      <c r="T919" s="143">
        <f>S919*H919</f>
        <v>0</v>
      </c>
      <c r="AR919" s="144" t="s">
        <v>243</v>
      </c>
      <c r="AT919" s="144" t="s">
        <v>152</v>
      </c>
      <c r="AU919" s="144" t="s">
        <v>85</v>
      </c>
      <c r="AY919" s="16" t="s">
        <v>150</v>
      </c>
      <c r="BE919" s="145">
        <f>IF(N919="základní",J919,0)</f>
        <v>0</v>
      </c>
      <c r="BF919" s="145">
        <f>IF(N919="snížená",J919,0)</f>
        <v>0</v>
      </c>
      <c r="BG919" s="145">
        <f>IF(N919="zákl. přenesená",J919,0)</f>
        <v>0</v>
      </c>
      <c r="BH919" s="145">
        <f>IF(N919="sníž. přenesená",J919,0)</f>
        <v>0</v>
      </c>
      <c r="BI919" s="145">
        <f>IF(N919="nulová",J919,0)</f>
        <v>0</v>
      </c>
      <c r="BJ919" s="16" t="s">
        <v>83</v>
      </c>
      <c r="BK919" s="145">
        <f>ROUND(I919*H919,2)</f>
        <v>0</v>
      </c>
      <c r="BL919" s="16" t="s">
        <v>243</v>
      </c>
      <c r="BM919" s="144" t="s">
        <v>1708</v>
      </c>
    </row>
    <row r="920" spans="2:51" s="12" customFormat="1" ht="12">
      <c r="B920" s="146"/>
      <c r="D920" s="147" t="s">
        <v>158</v>
      </c>
      <c r="E920" s="148" t="s">
        <v>1</v>
      </c>
      <c r="F920" s="149" t="s">
        <v>1699</v>
      </c>
      <c r="H920" s="150">
        <v>5.69</v>
      </c>
      <c r="I920" s="151"/>
      <c r="L920" s="146"/>
      <c r="M920" s="152"/>
      <c r="T920" s="153"/>
      <c r="AT920" s="148" t="s">
        <v>158</v>
      </c>
      <c r="AU920" s="148" t="s">
        <v>85</v>
      </c>
      <c r="AV920" s="12" t="s">
        <v>85</v>
      </c>
      <c r="AW920" s="12" t="s">
        <v>32</v>
      </c>
      <c r="AX920" s="12" t="s">
        <v>76</v>
      </c>
      <c r="AY920" s="148" t="s">
        <v>150</v>
      </c>
    </row>
    <row r="921" spans="2:51" s="12" customFormat="1" ht="12">
      <c r="B921" s="146"/>
      <c r="D921" s="147" t="s">
        <v>158</v>
      </c>
      <c r="E921" s="148" t="s">
        <v>1</v>
      </c>
      <c r="F921" s="149" t="s">
        <v>1700</v>
      </c>
      <c r="H921" s="150">
        <v>1.46</v>
      </c>
      <c r="I921" s="151"/>
      <c r="L921" s="146"/>
      <c r="M921" s="152"/>
      <c r="T921" s="153"/>
      <c r="AT921" s="148" t="s">
        <v>158</v>
      </c>
      <c r="AU921" s="148" t="s">
        <v>85</v>
      </c>
      <c r="AV921" s="12" t="s">
        <v>85</v>
      </c>
      <c r="AW921" s="12" t="s">
        <v>32</v>
      </c>
      <c r="AX921" s="12" t="s">
        <v>76</v>
      </c>
      <c r="AY921" s="148" t="s">
        <v>150</v>
      </c>
    </row>
    <row r="922" spans="2:51" s="13" customFormat="1" ht="12">
      <c r="B922" s="154"/>
      <c r="D922" s="147" t="s">
        <v>158</v>
      </c>
      <c r="E922" s="155" t="s">
        <v>1</v>
      </c>
      <c r="F922" s="156" t="s">
        <v>162</v>
      </c>
      <c r="H922" s="157">
        <v>7.15</v>
      </c>
      <c r="I922" s="158"/>
      <c r="L922" s="154"/>
      <c r="M922" s="159"/>
      <c r="T922" s="160"/>
      <c r="AT922" s="155" t="s">
        <v>158</v>
      </c>
      <c r="AU922" s="155" t="s">
        <v>85</v>
      </c>
      <c r="AV922" s="13" t="s">
        <v>156</v>
      </c>
      <c r="AW922" s="13" t="s">
        <v>32</v>
      </c>
      <c r="AX922" s="13" t="s">
        <v>83</v>
      </c>
      <c r="AY922" s="155" t="s">
        <v>150</v>
      </c>
    </row>
    <row r="923" spans="2:65" s="1" customFormat="1" ht="24.2" customHeight="1">
      <c r="B923" s="31"/>
      <c r="C923" s="167" t="s">
        <v>1709</v>
      </c>
      <c r="D923" s="167" t="s">
        <v>250</v>
      </c>
      <c r="E923" s="168" t="s">
        <v>1663</v>
      </c>
      <c r="F923" s="169" t="s">
        <v>1664</v>
      </c>
      <c r="G923" s="170" t="s">
        <v>155</v>
      </c>
      <c r="H923" s="171">
        <v>1.645</v>
      </c>
      <c r="I923" s="172"/>
      <c r="J923" s="173">
        <f>ROUND(I923*H923,2)</f>
        <v>0</v>
      </c>
      <c r="K923" s="174"/>
      <c r="L923" s="175"/>
      <c r="M923" s="176" t="s">
        <v>1</v>
      </c>
      <c r="N923" s="177" t="s">
        <v>41</v>
      </c>
      <c r="P923" s="142">
        <f>O923*H923</f>
        <v>0</v>
      </c>
      <c r="Q923" s="142">
        <v>0.02</v>
      </c>
      <c r="R923" s="142">
        <f>Q923*H923</f>
        <v>0.0329</v>
      </c>
      <c r="S923" s="142">
        <v>0</v>
      </c>
      <c r="T923" s="143">
        <f>S923*H923</f>
        <v>0</v>
      </c>
      <c r="AR923" s="144" t="s">
        <v>341</v>
      </c>
      <c r="AT923" s="144" t="s">
        <v>250</v>
      </c>
      <c r="AU923" s="144" t="s">
        <v>85</v>
      </c>
      <c r="AY923" s="16" t="s">
        <v>150</v>
      </c>
      <c r="BE923" s="145">
        <f>IF(N923="základní",J923,0)</f>
        <v>0</v>
      </c>
      <c r="BF923" s="145">
        <f>IF(N923="snížená",J923,0)</f>
        <v>0</v>
      </c>
      <c r="BG923" s="145">
        <f>IF(N923="zákl. přenesená",J923,0)</f>
        <v>0</v>
      </c>
      <c r="BH923" s="145">
        <f>IF(N923="sníž. přenesená",J923,0)</f>
        <v>0</v>
      </c>
      <c r="BI923" s="145">
        <f>IF(N923="nulová",J923,0)</f>
        <v>0</v>
      </c>
      <c r="BJ923" s="16" t="s">
        <v>83</v>
      </c>
      <c r="BK923" s="145">
        <f>ROUND(I923*H923,2)</f>
        <v>0</v>
      </c>
      <c r="BL923" s="16" t="s">
        <v>243</v>
      </c>
      <c r="BM923" s="144" t="s">
        <v>1710</v>
      </c>
    </row>
    <row r="924" spans="2:51" s="12" customFormat="1" ht="12">
      <c r="B924" s="146"/>
      <c r="D924" s="147" t="s">
        <v>158</v>
      </c>
      <c r="E924" s="148" t="s">
        <v>1</v>
      </c>
      <c r="F924" s="149" t="s">
        <v>1711</v>
      </c>
      <c r="H924" s="150">
        <v>1.43</v>
      </c>
      <c r="I924" s="151"/>
      <c r="L924" s="146"/>
      <c r="M924" s="152"/>
      <c r="T924" s="153"/>
      <c r="AT924" s="148" t="s">
        <v>158</v>
      </c>
      <c r="AU924" s="148" t="s">
        <v>85</v>
      </c>
      <c r="AV924" s="12" t="s">
        <v>85</v>
      </c>
      <c r="AW924" s="12" t="s">
        <v>32</v>
      </c>
      <c r="AX924" s="12" t="s">
        <v>83</v>
      </c>
      <c r="AY924" s="148" t="s">
        <v>150</v>
      </c>
    </row>
    <row r="925" spans="2:51" s="12" customFormat="1" ht="12">
      <c r="B925" s="146"/>
      <c r="D925" s="147" t="s">
        <v>158</v>
      </c>
      <c r="F925" s="149" t="s">
        <v>1712</v>
      </c>
      <c r="H925" s="150">
        <v>1.645</v>
      </c>
      <c r="I925" s="151"/>
      <c r="L925" s="146"/>
      <c r="M925" s="152"/>
      <c r="T925" s="153"/>
      <c r="AT925" s="148" t="s">
        <v>158</v>
      </c>
      <c r="AU925" s="148" t="s">
        <v>85</v>
      </c>
      <c r="AV925" s="12" t="s">
        <v>85</v>
      </c>
      <c r="AW925" s="12" t="s">
        <v>4</v>
      </c>
      <c r="AX925" s="12" t="s">
        <v>83</v>
      </c>
      <c r="AY925" s="148" t="s">
        <v>150</v>
      </c>
    </row>
    <row r="926" spans="2:65" s="1" customFormat="1" ht="24.2" customHeight="1">
      <c r="B926" s="31"/>
      <c r="C926" s="132" t="s">
        <v>1713</v>
      </c>
      <c r="D926" s="132" t="s">
        <v>152</v>
      </c>
      <c r="E926" s="133" t="s">
        <v>1714</v>
      </c>
      <c r="F926" s="134" t="s">
        <v>1715</v>
      </c>
      <c r="G926" s="135" t="s">
        <v>155</v>
      </c>
      <c r="H926" s="136">
        <v>2.146</v>
      </c>
      <c r="I926" s="137"/>
      <c r="J926" s="138">
        <f>ROUND(I926*H926,2)</f>
        <v>0</v>
      </c>
      <c r="K926" s="139"/>
      <c r="L926" s="31"/>
      <c r="M926" s="140" t="s">
        <v>1</v>
      </c>
      <c r="N926" s="141" t="s">
        <v>41</v>
      </c>
      <c r="P926" s="142">
        <f>O926*H926</f>
        <v>0</v>
      </c>
      <c r="Q926" s="142">
        <v>0.005</v>
      </c>
      <c r="R926" s="142">
        <f>Q926*H926</f>
        <v>0.01073</v>
      </c>
      <c r="S926" s="142">
        <v>0</v>
      </c>
      <c r="T926" s="143">
        <f>S926*H926</f>
        <v>0</v>
      </c>
      <c r="AR926" s="144" t="s">
        <v>243</v>
      </c>
      <c r="AT926" s="144" t="s">
        <v>152</v>
      </c>
      <c r="AU926" s="144" t="s">
        <v>85</v>
      </c>
      <c r="AY926" s="16" t="s">
        <v>150</v>
      </c>
      <c r="BE926" s="145">
        <f>IF(N926="základní",J926,0)</f>
        <v>0</v>
      </c>
      <c r="BF926" s="145">
        <f>IF(N926="snížená",J926,0)</f>
        <v>0</v>
      </c>
      <c r="BG926" s="145">
        <f>IF(N926="zákl. přenesená",J926,0)</f>
        <v>0</v>
      </c>
      <c r="BH926" s="145">
        <f>IF(N926="sníž. přenesená",J926,0)</f>
        <v>0</v>
      </c>
      <c r="BI926" s="145">
        <f>IF(N926="nulová",J926,0)</f>
        <v>0</v>
      </c>
      <c r="BJ926" s="16" t="s">
        <v>83</v>
      </c>
      <c r="BK926" s="145">
        <f>ROUND(I926*H926,2)</f>
        <v>0</v>
      </c>
      <c r="BL926" s="16" t="s">
        <v>243</v>
      </c>
      <c r="BM926" s="144" t="s">
        <v>1716</v>
      </c>
    </row>
    <row r="927" spans="2:51" s="12" customFormat="1" ht="12">
      <c r="B927" s="146"/>
      <c r="D927" s="147" t="s">
        <v>158</v>
      </c>
      <c r="E927" s="148" t="s">
        <v>1</v>
      </c>
      <c r="F927" s="149" t="s">
        <v>1717</v>
      </c>
      <c r="H927" s="150">
        <v>2.146</v>
      </c>
      <c r="I927" s="151"/>
      <c r="L927" s="146"/>
      <c r="M927" s="152"/>
      <c r="T927" s="153"/>
      <c r="AT927" s="148" t="s">
        <v>158</v>
      </c>
      <c r="AU927" s="148" t="s">
        <v>85</v>
      </c>
      <c r="AV927" s="12" t="s">
        <v>85</v>
      </c>
      <c r="AW927" s="12" t="s">
        <v>32</v>
      </c>
      <c r="AX927" s="12" t="s">
        <v>83</v>
      </c>
      <c r="AY927" s="148" t="s">
        <v>150</v>
      </c>
    </row>
    <row r="928" spans="2:65" s="1" customFormat="1" ht="16.5" customHeight="1">
      <c r="B928" s="31"/>
      <c r="C928" s="167" t="s">
        <v>1718</v>
      </c>
      <c r="D928" s="167" t="s">
        <v>250</v>
      </c>
      <c r="E928" s="168" t="s">
        <v>1719</v>
      </c>
      <c r="F928" s="169" t="s">
        <v>1720</v>
      </c>
      <c r="G928" s="170" t="s">
        <v>155</v>
      </c>
      <c r="H928" s="171">
        <v>2.361</v>
      </c>
      <c r="I928" s="172"/>
      <c r="J928" s="173">
        <f>ROUND(I928*H928,2)</f>
        <v>0</v>
      </c>
      <c r="K928" s="174"/>
      <c r="L928" s="175"/>
      <c r="M928" s="176" t="s">
        <v>1</v>
      </c>
      <c r="N928" s="177" t="s">
        <v>41</v>
      </c>
      <c r="P928" s="142">
        <f>O928*H928</f>
        <v>0</v>
      </c>
      <c r="Q928" s="142">
        <v>0.0354</v>
      </c>
      <c r="R928" s="142">
        <f>Q928*H928</f>
        <v>0.08357940000000001</v>
      </c>
      <c r="S928" s="142">
        <v>0</v>
      </c>
      <c r="T928" s="143">
        <f>S928*H928</f>
        <v>0</v>
      </c>
      <c r="AR928" s="144" t="s">
        <v>341</v>
      </c>
      <c r="AT928" s="144" t="s">
        <v>250</v>
      </c>
      <c r="AU928" s="144" t="s">
        <v>85</v>
      </c>
      <c r="AY928" s="16" t="s">
        <v>150</v>
      </c>
      <c r="BE928" s="145">
        <f>IF(N928="základní",J928,0)</f>
        <v>0</v>
      </c>
      <c r="BF928" s="145">
        <f>IF(N928="snížená",J928,0)</f>
        <v>0</v>
      </c>
      <c r="BG928" s="145">
        <f>IF(N928="zákl. přenesená",J928,0)</f>
        <v>0</v>
      </c>
      <c r="BH928" s="145">
        <f>IF(N928="sníž. přenesená",J928,0)</f>
        <v>0</v>
      </c>
      <c r="BI928" s="145">
        <f>IF(N928="nulová",J928,0)</f>
        <v>0</v>
      </c>
      <c r="BJ928" s="16" t="s">
        <v>83</v>
      </c>
      <c r="BK928" s="145">
        <f>ROUND(I928*H928,2)</f>
        <v>0</v>
      </c>
      <c r="BL928" s="16" t="s">
        <v>243</v>
      </c>
      <c r="BM928" s="144" t="s">
        <v>1721</v>
      </c>
    </row>
    <row r="929" spans="2:51" s="12" customFormat="1" ht="12">
      <c r="B929" s="146"/>
      <c r="D929" s="147" t="s">
        <v>158</v>
      </c>
      <c r="F929" s="149" t="s">
        <v>1722</v>
      </c>
      <c r="H929" s="150">
        <v>2.361</v>
      </c>
      <c r="I929" s="151"/>
      <c r="L929" s="146"/>
      <c r="M929" s="152"/>
      <c r="T929" s="153"/>
      <c r="AT929" s="148" t="s">
        <v>158</v>
      </c>
      <c r="AU929" s="148" t="s">
        <v>85</v>
      </c>
      <c r="AV929" s="12" t="s">
        <v>85</v>
      </c>
      <c r="AW929" s="12" t="s">
        <v>4</v>
      </c>
      <c r="AX929" s="12" t="s">
        <v>83</v>
      </c>
      <c r="AY929" s="148" t="s">
        <v>150</v>
      </c>
    </row>
    <row r="930" spans="2:65" s="1" customFormat="1" ht="24.2" customHeight="1">
      <c r="B930" s="31"/>
      <c r="C930" s="132" t="s">
        <v>1723</v>
      </c>
      <c r="D930" s="132" t="s">
        <v>152</v>
      </c>
      <c r="E930" s="133" t="s">
        <v>1724</v>
      </c>
      <c r="F930" s="134" t="s">
        <v>1725</v>
      </c>
      <c r="G930" s="135" t="s">
        <v>803</v>
      </c>
      <c r="H930" s="178"/>
      <c r="I930" s="137"/>
      <c r="J930" s="138">
        <f>ROUND(I930*H930,2)</f>
        <v>0</v>
      </c>
      <c r="K930" s="139"/>
      <c r="L930" s="31"/>
      <c r="M930" s="140" t="s">
        <v>1</v>
      </c>
      <c r="N930" s="141" t="s">
        <v>41</v>
      </c>
      <c r="P930" s="142">
        <f>O930*H930</f>
        <v>0</v>
      </c>
      <c r="Q930" s="142">
        <v>0</v>
      </c>
      <c r="R930" s="142">
        <f>Q930*H930</f>
        <v>0</v>
      </c>
      <c r="S930" s="142">
        <v>0</v>
      </c>
      <c r="T930" s="143">
        <f>S930*H930</f>
        <v>0</v>
      </c>
      <c r="AR930" s="144" t="s">
        <v>243</v>
      </c>
      <c r="AT930" s="144" t="s">
        <v>152</v>
      </c>
      <c r="AU930" s="144" t="s">
        <v>85</v>
      </c>
      <c r="AY930" s="16" t="s">
        <v>150</v>
      </c>
      <c r="BE930" s="145">
        <f>IF(N930="základní",J930,0)</f>
        <v>0</v>
      </c>
      <c r="BF930" s="145">
        <f>IF(N930="snížená",J930,0)</f>
        <v>0</v>
      </c>
      <c r="BG930" s="145">
        <f>IF(N930="zákl. přenesená",J930,0)</f>
        <v>0</v>
      </c>
      <c r="BH930" s="145">
        <f>IF(N930="sníž. přenesená",J930,0)</f>
        <v>0</v>
      </c>
      <c r="BI930" s="145">
        <f>IF(N930="nulová",J930,0)</f>
        <v>0</v>
      </c>
      <c r="BJ930" s="16" t="s">
        <v>83</v>
      </c>
      <c r="BK930" s="145">
        <f>ROUND(I930*H930,2)</f>
        <v>0</v>
      </c>
      <c r="BL930" s="16" t="s">
        <v>243</v>
      </c>
      <c r="BM930" s="144" t="s">
        <v>1726</v>
      </c>
    </row>
    <row r="931" spans="2:63" s="11" customFormat="1" ht="22.7" customHeight="1">
      <c r="B931" s="120"/>
      <c r="D931" s="121" t="s">
        <v>75</v>
      </c>
      <c r="E931" s="130" t="s">
        <v>1727</v>
      </c>
      <c r="F931" s="130" t="s">
        <v>1728</v>
      </c>
      <c r="I931" s="123"/>
      <c r="J931" s="131">
        <f>BK931</f>
        <v>0</v>
      </c>
      <c r="L931" s="120"/>
      <c r="M931" s="125"/>
      <c r="P931" s="126">
        <f>P932</f>
        <v>0</v>
      </c>
      <c r="R931" s="126">
        <f>R932</f>
        <v>0.011586560000000001</v>
      </c>
      <c r="T931" s="127">
        <f>T932</f>
        <v>0</v>
      </c>
      <c r="AR931" s="121" t="s">
        <v>85</v>
      </c>
      <c r="AT931" s="128" t="s">
        <v>75</v>
      </c>
      <c r="AU931" s="128" t="s">
        <v>83</v>
      </c>
      <c r="AY931" s="121" t="s">
        <v>150</v>
      </c>
      <c r="BK931" s="129">
        <f>BK932</f>
        <v>0</v>
      </c>
    </row>
    <row r="932" spans="2:65" s="1" customFormat="1" ht="24.2" customHeight="1">
      <c r="B932" s="31"/>
      <c r="C932" s="132" t="s">
        <v>1729</v>
      </c>
      <c r="D932" s="132" t="s">
        <v>152</v>
      </c>
      <c r="E932" s="133" t="s">
        <v>1730</v>
      </c>
      <c r="F932" s="134" t="s">
        <v>1731</v>
      </c>
      <c r="G932" s="135" t="s">
        <v>155</v>
      </c>
      <c r="H932" s="136">
        <v>72.416</v>
      </c>
      <c r="I932" s="137"/>
      <c r="J932" s="138">
        <f>ROUND(I932*H932,2)</f>
        <v>0</v>
      </c>
      <c r="K932" s="139"/>
      <c r="L932" s="31"/>
      <c r="M932" s="140" t="s">
        <v>1</v>
      </c>
      <c r="N932" s="141" t="s">
        <v>41</v>
      </c>
      <c r="P932" s="142">
        <f>O932*H932</f>
        <v>0</v>
      </c>
      <c r="Q932" s="142">
        <v>0.00016</v>
      </c>
      <c r="R932" s="142">
        <f>Q932*H932</f>
        <v>0.011586560000000001</v>
      </c>
      <c r="S932" s="142">
        <v>0</v>
      </c>
      <c r="T932" s="143">
        <f>S932*H932</f>
        <v>0</v>
      </c>
      <c r="AR932" s="144" t="s">
        <v>243</v>
      </c>
      <c r="AT932" s="144" t="s">
        <v>152</v>
      </c>
      <c r="AU932" s="144" t="s">
        <v>85</v>
      </c>
      <c r="AY932" s="16" t="s">
        <v>150</v>
      </c>
      <c r="BE932" s="145">
        <f>IF(N932="základní",J932,0)</f>
        <v>0</v>
      </c>
      <c r="BF932" s="145">
        <f>IF(N932="snížená",J932,0)</f>
        <v>0</v>
      </c>
      <c r="BG932" s="145">
        <f>IF(N932="zákl. přenesená",J932,0)</f>
        <v>0</v>
      </c>
      <c r="BH932" s="145">
        <f>IF(N932="sníž. přenesená",J932,0)</f>
        <v>0</v>
      </c>
      <c r="BI932" s="145">
        <f>IF(N932="nulová",J932,0)</f>
        <v>0</v>
      </c>
      <c r="BJ932" s="16" t="s">
        <v>83</v>
      </c>
      <c r="BK932" s="145">
        <f>ROUND(I932*H932,2)</f>
        <v>0</v>
      </c>
      <c r="BL932" s="16" t="s">
        <v>243</v>
      </c>
      <c r="BM932" s="144" t="s">
        <v>1732</v>
      </c>
    </row>
    <row r="933" spans="2:63" s="11" customFormat="1" ht="22.7" customHeight="1">
      <c r="B933" s="120"/>
      <c r="D933" s="121" t="s">
        <v>75</v>
      </c>
      <c r="E933" s="130" t="s">
        <v>1733</v>
      </c>
      <c r="F933" s="130" t="s">
        <v>1734</v>
      </c>
      <c r="I933" s="123"/>
      <c r="J933" s="131">
        <f>BK933</f>
        <v>0</v>
      </c>
      <c r="L933" s="120"/>
      <c r="M933" s="125"/>
      <c r="P933" s="126">
        <f>SUM(P934:P948)</f>
        <v>0</v>
      </c>
      <c r="R933" s="126">
        <f>SUM(R934:R948)</f>
        <v>0.20491350000000003</v>
      </c>
      <c r="T933" s="127">
        <f>SUM(T934:T948)</f>
        <v>0.0931425</v>
      </c>
      <c r="AR933" s="121" t="s">
        <v>85</v>
      </c>
      <c r="AT933" s="128" t="s">
        <v>75</v>
      </c>
      <c r="AU933" s="128" t="s">
        <v>83</v>
      </c>
      <c r="AY933" s="121" t="s">
        <v>150</v>
      </c>
      <c r="BK933" s="129">
        <f>SUM(BK934:BK948)</f>
        <v>0</v>
      </c>
    </row>
    <row r="934" spans="2:65" s="1" customFormat="1" ht="24.2" customHeight="1">
      <c r="B934" s="31"/>
      <c r="C934" s="132" t="s">
        <v>1735</v>
      </c>
      <c r="D934" s="132" t="s">
        <v>152</v>
      </c>
      <c r="E934" s="133" t="s">
        <v>1736</v>
      </c>
      <c r="F934" s="134" t="s">
        <v>1737</v>
      </c>
      <c r="G934" s="135" t="s">
        <v>155</v>
      </c>
      <c r="H934" s="136">
        <v>620.95</v>
      </c>
      <c r="I934" s="137"/>
      <c r="J934" s="138">
        <f>ROUND(I934*H934,2)</f>
        <v>0</v>
      </c>
      <c r="K934" s="139"/>
      <c r="L934" s="31"/>
      <c r="M934" s="140" t="s">
        <v>1</v>
      </c>
      <c r="N934" s="141" t="s">
        <v>41</v>
      </c>
      <c r="P934" s="142">
        <f>O934*H934</f>
        <v>0</v>
      </c>
      <c r="Q934" s="142">
        <v>0</v>
      </c>
      <c r="R934" s="142">
        <f>Q934*H934</f>
        <v>0</v>
      </c>
      <c r="S934" s="142">
        <v>0</v>
      </c>
      <c r="T934" s="143">
        <f>S934*H934</f>
        <v>0</v>
      </c>
      <c r="AR934" s="144" t="s">
        <v>243</v>
      </c>
      <c r="AT934" s="144" t="s">
        <v>152</v>
      </c>
      <c r="AU934" s="144" t="s">
        <v>85</v>
      </c>
      <c r="AY934" s="16" t="s">
        <v>150</v>
      </c>
      <c r="BE934" s="145">
        <f>IF(N934="základní",J934,0)</f>
        <v>0</v>
      </c>
      <c r="BF934" s="145">
        <f>IF(N934="snížená",J934,0)</f>
        <v>0</v>
      </c>
      <c r="BG934" s="145">
        <f>IF(N934="zákl. přenesená",J934,0)</f>
        <v>0</v>
      </c>
      <c r="BH934" s="145">
        <f>IF(N934="sníž. přenesená",J934,0)</f>
        <v>0</v>
      </c>
      <c r="BI934" s="145">
        <f>IF(N934="nulová",J934,0)</f>
        <v>0</v>
      </c>
      <c r="BJ934" s="16" t="s">
        <v>83</v>
      </c>
      <c r="BK934" s="145">
        <f>ROUND(I934*H934,2)</f>
        <v>0</v>
      </c>
      <c r="BL934" s="16" t="s">
        <v>243</v>
      </c>
      <c r="BM934" s="144" t="s">
        <v>1738</v>
      </c>
    </row>
    <row r="935" spans="2:51" s="12" customFormat="1" ht="12">
      <c r="B935" s="146"/>
      <c r="D935" s="147" t="s">
        <v>158</v>
      </c>
      <c r="E935" s="148" t="s">
        <v>1</v>
      </c>
      <c r="F935" s="149" t="s">
        <v>1739</v>
      </c>
      <c r="H935" s="150">
        <v>485.9</v>
      </c>
      <c r="I935" s="151"/>
      <c r="L935" s="146"/>
      <c r="M935" s="152"/>
      <c r="T935" s="153"/>
      <c r="AT935" s="148" t="s">
        <v>158</v>
      </c>
      <c r="AU935" s="148" t="s">
        <v>85</v>
      </c>
      <c r="AV935" s="12" t="s">
        <v>85</v>
      </c>
      <c r="AW935" s="12" t="s">
        <v>32</v>
      </c>
      <c r="AX935" s="12" t="s">
        <v>76</v>
      </c>
      <c r="AY935" s="148" t="s">
        <v>150</v>
      </c>
    </row>
    <row r="936" spans="2:51" s="12" customFormat="1" ht="12">
      <c r="B936" s="146"/>
      <c r="D936" s="147" t="s">
        <v>158</v>
      </c>
      <c r="E936" s="148" t="s">
        <v>1</v>
      </c>
      <c r="F936" s="149" t="s">
        <v>1740</v>
      </c>
      <c r="H936" s="150">
        <v>186.95</v>
      </c>
      <c r="I936" s="151"/>
      <c r="L936" s="146"/>
      <c r="M936" s="152"/>
      <c r="T936" s="153"/>
      <c r="AT936" s="148" t="s">
        <v>158</v>
      </c>
      <c r="AU936" s="148" t="s">
        <v>85</v>
      </c>
      <c r="AV936" s="12" t="s">
        <v>85</v>
      </c>
      <c r="AW936" s="12" t="s">
        <v>32</v>
      </c>
      <c r="AX936" s="12" t="s">
        <v>76</v>
      </c>
      <c r="AY936" s="148" t="s">
        <v>150</v>
      </c>
    </row>
    <row r="937" spans="2:51" s="12" customFormat="1" ht="12">
      <c r="B937" s="146"/>
      <c r="D937" s="147" t="s">
        <v>158</v>
      </c>
      <c r="E937" s="148" t="s">
        <v>1</v>
      </c>
      <c r="F937" s="149" t="s">
        <v>1741</v>
      </c>
      <c r="H937" s="150">
        <v>-51.9</v>
      </c>
      <c r="I937" s="151"/>
      <c r="L937" s="146"/>
      <c r="M937" s="152"/>
      <c r="T937" s="153"/>
      <c r="AT937" s="148" t="s">
        <v>158</v>
      </c>
      <c r="AU937" s="148" t="s">
        <v>85</v>
      </c>
      <c r="AV937" s="12" t="s">
        <v>85</v>
      </c>
      <c r="AW937" s="12" t="s">
        <v>32</v>
      </c>
      <c r="AX937" s="12" t="s">
        <v>76</v>
      </c>
      <c r="AY937" s="148" t="s">
        <v>150</v>
      </c>
    </row>
    <row r="938" spans="2:51" s="13" customFormat="1" ht="12">
      <c r="B938" s="154"/>
      <c r="D938" s="147" t="s">
        <v>158</v>
      </c>
      <c r="E938" s="155" t="s">
        <v>1</v>
      </c>
      <c r="F938" s="156" t="s">
        <v>162</v>
      </c>
      <c r="H938" s="157">
        <v>620.95</v>
      </c>
      <c r="I938" s="158"/>
      <c r="L938" s="154"/>
      <c r="M938" s="159"/>
      <c r="T938" s="160"/>
      <c r="AT938" s="155" t="s">
        <v>158</v>
      </c>
      <c r="AU938" s="155" t="s">
        <v>85</v>
      </c>
      <c r="AV938" s="13" t="s">
        <v>156</v>
      </c>
      <c r="AW938" s="13" t="s">
        <v>32</v>
      </c>
      <c r="AX938" s="13" t="s">
        <v>83</v>
      </c>
      <c r="AY938" s="155" t="s">
        <v>150</v>
      </c>
    </row>
    <row r="939" spans="2:65" s="1" customFormat="1" ht="24.2" customHeight="1">
      <c r="B939" s="31"/>
      <c r="C939" s="132" t="s">
        <v>1742</v>
      </c>
      <c r="D939" s="132" t="s">
        <v>152</v>
      </c>
      <c r="E939" s="133" t="s">
        <v>1743</v>
      </c>
      <c r="F939" s="134" t="s">
        <v>1744</v>
      </c>
      <c r="G939" s="135" t="s">
        <v>155</v>
      </c>
      <c r="H939" s="136">
        <v>620.95</v>
      </c>
      <c r="I939" s="137"/>
      <c r="J939" s="138">
        <f>ROUND(I939*H939,2)</f>
        <v>0</v>
      </c>
      <c r="K939" s="139"/>
      <c r="L939" s="31"/>
      <c r="M939" s="140" t="s">
        <v>1</v>
      </c>
      <c r="N939" s="141" t="s">
        <v>41</v>
      </c>
      <c r="P939" s="142">
        <f>O939*H939</f>
        <v>0</v>
      </c>
      <c r="Q939" s="142">
        <v>0</v>
      </c>
      <c r="R939" s="142">
        <f>Q939*H939</f>
        <v>0</v>
      </c>
      <c r="S939" s="142">
        <v>0.00015</v>
      </c>
      <c r="T939" s="143">
        <f>S939*H939</f>
        <v>0.0931425</v>
      </c>
      <c r="AR939" s="144" t="s">
        <v>243</v>
      </c>
      <c r="AT939" s="144" t="s">
        <v>152</v>
      </c>
      <c r="AU939" s="144" t="s">
        <v>85</v>
      </c>
      <c r="AY939" s="16" t="s">
        <v>150</v>
      </c>
      <c r="BE939" s="145">
        <f>IF(N939="základní",J939,0)</f>
        <v>0</v>
      </c>
      <c r="BF939" s="145">
        <f>IF(N939="snížená",J939,0)</f>
        <v>0</v>
      </c>
      <c r="BG939" s="145">
        <f>IF(N939="zákl. přenesená",J939,0)</f>
        <v>0</v>
      </c>
      <c r="BH939" s="145">
        <f>IF(N939="sníž. přenesená",J939,0)</f>
        <v>0</v>
      </c>
      <c r="BI939" s="145">
        <f>IF(N939="nulová",J939,0)</f>
        <v>0</v>
      </c>
      <c r="BJ939" s="16" t="s">
        <v>83</v>
      </c>
      <c r="BK939" s="145">
        <f>ROUND(I939*H939,2)</f>
        <v>0</v>
      </c>
      <c r="BL939" s="16" t="s">
        <v>243</v>
      </c>
      <c r="BM939" s="144" t="s">
        <v>1745</v>
      </c>
    </row>
    <row r="940" spans="2:51" s="12" customFormat="1" ht="12">
      <c r="B940" s="146"/>
      <c r="D940" s="147" t="s">
        <v>158</v>
      </c>
      <c r="E940" s="148" t="s">
        <v>1</v>
      </c>
      <c r="F940" s="149" t="s">
        <v>1739</v>
      </c>
      <c r="H940" s="150">
        <v>485.9</v>
      </c>
      <c r="I940" s="151"/>
      <c r="L940" s="146"/>
      <c r="M940" s="152"/>
      <c r="T940" s="153"/>
      <c r="AT940" s="148" t="s">
        <v>158</v>
      </c>
      <c r="AU940" s="148" t="s">
        <v>85</v>
      </c>
      <c r="AV940" s="12" t="s">
        <v>85</v>
      </c>
      <c r="AW940" s="12" t="s">
        <v>32</v>
      </c>
      <c r="AX940" s="12" t="s">
        <v>76</v>
      </c>
      <c r="AY940" s="148" t="s">
        <v>150</v>
      </c>
    </row>
    <row r="941" spans="2:51" s="12" customFormat="1" ht="12">
      <c r="B941" s="146"/>
      <c r="D941" s="147" t="s">
        <v>158</v>
      </c>
      <c r="E941" s="148" t="s">
        <v>1</v>
      </c>
      <c r="F941" s="149" t="s">
        <v>1740</v>
      </c>
      <c r="H941" s="150">
        <v>186.95</v>
      </c>
      <c r="I941" s="151"/>
      <c r="L941" s="146"/>
      <c r="M941" s="152"/>
      <c r="T941" s="153"/>
      <c r="AT941" s="148" t="s">
        <v>158</v>
      </c>
      <c r="AU941" s="148" t="s">
        <v>85</v>
      </c>
      <c r="AV941" s="12" t="s">
        <v>85</v>
      </c>
      <c r="AW941" s="12" t="s">
        <v>32</v>
      </c>
      <c r="AX941" s="12" t="s">
        <v>76</v>
      </c>
      <c r="AY941" s="148" t="s">
        <v>150</v>
      </c>
    </row>
    <row r="942" spans="2:51" s="12" customFormat="1" ht="12">
      <c r="B942" s="146"/>
      <c r="D942" s="147" t="s">
        <v>158</v>
      </c>
      <c r="E942" s="148" t="s">
        <v>1</v>
      </c>
      <c r="F942" s="149" t="s">
        <v>1741</v>
      </c>
      <c r="H942" s="150">
        <v>-51.9</v>
      </c>
      <c r="I942" s="151"/>
      <c r="L942" s="146"/>
      <c r="M942" s="152"/>
      <c r="T942" s="153"/>
      <c r="AT942" s="148" t="s">
        <v>158</v>
      </c>
      <c r="AU942" s="148" t="s">
        <v>85</v>
      </c>
      <c r="AV942" s="12" t="s">
        <v>85</v>
      </c>
      <c r="AW942" s="12" t="s">
        <v>32</v>
      </c>
      <c r="AX942" s="12" t="s">
        <v>76</v>
      </c>
      <c r="AY942" s="148" t="s">
        <v>150</v>
      </c>
    </row>
    <row r="943" spans="2:51" s="13" customFormat="1" ht="12">
      <c r="B943" s="154"/>
      <c r="D943" s="147" t="s">
        <v>158</v>
      </c>
      <c r="E943" s="155" t="s">
        <v>1</v>
      </c>
      <c r="F943" s="156" t="s">
        <v>162</v>
      </c>
      <c r="H943" s="157">
        <v>620.95</v>
      </c>
      <c r="I943" s="158"/>
      <c r="L943" s="154"/>
      <c r="M943" s="159"/>
      <c r="T943" s="160"/>
      <c r="AT943" s="155" t="s">
        <v>158</v>
      </c>
      <c r="AU943" s="155" t="s">
        <v>85</v>
      </c>
      <c r="AV943" s="13" t="s">
        <v>156</v>
      </c>
      <c r="AW943" s="13" t="s">
        <v>32</v>
      </c>
      <c r="AX943" s="13" t="s">
        <v>83</v>
      </c>
      <c r="AY943" s="155" t="s">
        <v>150</v>
      </c>
    </row>
    <row r="944" spans="2:65" s="1" customFormat="1" ht="24.2" customHeight="1">
      <c r="B944" s="31"/>
      <c r="C944" s="132" t="s">
        <v>1746</v>
      </c>
      <c r="D944" s="132" t="s">
        <v>152</v>
      </c>
      <c r="E944" s="133" t="s">
        <v>1747</v>
      </c>
      <c r="F944" s="134" t="s">
        <v>1748</v>
      </c>
      <c r="G944" s="135" t="s">
        <v>155</v>
      </c>
      <c r="H944" s="136">
        <v>620.95</v>
      </c>
      <c r="I944" s="137"/>
      <c r="J944" s="138">
        <f>ROUND(I944*H944,2)</f>
        <v>0</v>
      </c>
      <c r="K944" s="139"/>
      <c r="L944" s="31"/>
      <c r="M944" s="140" t="s">
        <v>1</v>
      </c>
      <c r="N944" s="141" t="s">
        <v>41</v>
      </c>
      <c r="P944" s="142">
        <f>O944*H944</f>
        <v>0</v>
      </c>
      <c r="Q944" s="142">
        <v>0.00033</v>
      </c>
      <c r="R944" s="142">
        <f>Q944*H944</f>
        <v>0.20491350000000003</v>
      </c>
      <c r="S944" s="142">
        <v>0</v>
      </c>
      <c r="T944" s="143">
        <f>S944*H944</f>
        <v>0</v>
      </c>
      <c r="AR944" s="144" t="s">
        <v>243</v>
      </c>
      <c r="AT944" s="144" t="s">
        <v>152</v>
      </c>
      <c r="AU944" s="144" t="s">
        <v>85</v>
      </c>
      <c r="AY944" s="16" t="s">
        <v>150</v>
      </c>
      <c r="BE944" s="145">
        <f>IF(N944="základní",J944,0)</f>
        <v>0</v>
      </c>
      <c r="BF944" s="145">
        <f>IF(N944="snížená",J944,0)</f>
        <v>0</v>
      </c>
      <c r="BG944" s="145">
        <f>IF(N944="zákl. přenesená",J944,0)</f>
        <v>0</v>
      </c>
      <c r="BH944" s="145">
        <f>IF(N944="sníž. přenesená",J944,0)</f>
        <v>0</v>
      </c>
      <c r="BI944" s="145">
        <f>IF(N944="nulová",J944,0)</f>
        <v>0</v>
      </c>
      <c r="BJ944" s="16" t="s">
        <v>83</v>
      </c>
      <c r="BK944" s="145">
        <f>ROUND(I944*H944,2)</f>
        <v>0</v>
      </c>
      <c r="BL944" s="16" t="s">
        <v>243</v>
      </c>
      <c r="BM944" s="144" t="s">
        <v>1749</v>
      </c>
    </row>
    <row r="945" spans="2:51" s="12" customFormat="1" ht="12">
      <c r="B945" s="146"/>
      <c r="D945" s="147" t="s">
        <v>158</v>
      </c>
      <c r="E945" s="148" t="s">
        <v>1</v>
      </c>
      <c r="F945" s="149" t="s">
        <v>1739</v>
      </c>
      <c r="H945" s="150">
        <v>485.9</v>
      </c>
      <c r="I945" s="151"/>
      <c r="L945" s="146"/>
      <c r="M945" s="152"/>
      <c r="T945" s="153"/>
      <c r="AT945" s="148" t="s">
        <v>158</v>
      </c>
      <c r="AU945" s="148" t="s">
        <v>85</v>
      </c>
      <c r="AV945" s="12" t="s">
        <v>85</v>
      </c>
      <c r="AW945" s="12" t="s">
        <v>32</v>
      </c>
      <c r="AX945" s="12" t="s">
        <v>76</v>
      </c>
      <c r="AY945" s="148" t="s">
        <v>150</v>
      </c>
    </row>
    <row r="946" spans="2:51" s="12" customFormat="1" ht="12">
      <c r="B946" s="146"/>
      <c r="D946" s="147" t="s">
        <v>158</v>
      </c>
      <c r="E946" s="148" t="s">
        <v>1</v>
      </c>
      <c r="F946" s="149" t="s">
        <v>1740</v>
      </c>
      <c r="H946" s="150">
        <v>186.95</v>
      </c>
      <c r="I946" s="151"/>
      <c r="L946" s="146"/>
      <c r="M946" s="152"/>
      <c r="T946" s="153"/>
      <c r="AT946" s="148" t="s">
        <v>158</v>
      </c>
      <c r="AU946" s="148" t="s">
        <v>85</v>
      </c>
      <c r="AV946" s="12" t="s">
        <v>85</v>
      </c>
      <c r="AW946" s="12" t="s">
        <v>32</v>
      </c>
      <c r="AX946" s="12" t="s">
        <v>76</v>
      </c>
      <c r="AY946" s="148" t="s">
        <v>150</v>
      </c>
    </row>
    <row r="947" spans="2:51" s="12" customFormat="1" ht="12">
      <c r="B947" s="146"/>
      <c r="D947" s="147" t="s">
        <v>158</v>
      </c>
      <c r="E947" s="148" t="s">
        <v>1</v>
      </c>
      <c r="F947" s="149" t="s">
        <v>1741</v>
      </c>
      <c r="H947" s="150">
        <v>-51.9</v>
      </c>
      <c r="I947" s="151"/>
      <c r="L947" s="146"/>
      <c r="M947" s="152"/>
      <c r="T947" s="153"/>
      <c r="AT947" s="148" t="s">
        <v>158</v>
      </c>
      <c r="AU947" s="148" t="s">
        <v>85</v>
      </c>
      <c r="AV947" s="12" t="s">
        <v>85</v>
      </c>
      <c r="AW947" s="12" t="s">
        <v>32</v>
      </c>
      <c r="AX947" s="12" t="s">
        <v>76</v>
      </c>
      <c r="AY947" s="148" t="s">
        <v>150</v>
      </c>
    </row>
    <row r="948" spans="2:51" s="13" customFormat="1" ht="12">
      <c r="B948" s="154"/>
      <c r="D948" s="147" t="s">
        <v>158</v>
      </c>
      <c r="E948" s="155" t="s">
        <v>1</v>
      </c>
      <c r="F948" s="156" t="s">
        <v>162</v>
      </c>
      <c r="H948" s="157">
        <v>620.95</v>
      </c>
      <c r="I948" s="158"/>
      <c r="L948" s="154"/>
      <c r="M948" s="159"/>
      <c r="T948" s="160"/>
      <c r="AT948" s="155" t="s">
        <v>158</v>
      </c>
      <c r="AU948" s="155" t="s">
        <v>85</v>
      </c>
      <c r="AV948" s="13" t="s">
        <v>156</v>
      </c>
      <c r="AW948" s="13" t="s">
        <v>32</v>
      </c>
      <c r="AX948" s="13" t="s">
        <v>83</v>
      </c>
      <c r="AY948" s="155" t="s">
        <v>150</v>
      </c>
    </row>
    <row r="949" spans="2:63" s="11" customFormat="1" ht="22.7" customHeight="1">
      <c r="B949" s="120"/>
      <c r="D949" s="121" t="s">
        <v>75</v>
      </c>
      <c r="E949" s="130" t="s">
        <v>1750</v>
      </c>
      <c r="F949" s="130" t="s">
        <v>1751</v>
      </c>
      <c r="I949" s="123"/>
      <c r="J949" s="131">
        <f>BK949</f>
        <v>0</v>
      </c>
      <c r="L949" s="120"/>
      <c r="M949" s="125"/>
      <c r="P949" s="126">
        <f>SUM(P950:P957)</f>
        <v>0</v>
      </c>
      <c r="R949" s="126">
        <f>SUM(R950:R957)</f>
        <v>1.5848479199999999</v>
      </c>
      <c r="T949" s="127">
        <f>SUM(T950:T957)</f>
        <v>0</v>
      </c>
      <c r="AR949" s="121" t="s">
        <v>85</v>
      </c>
      <c r="AT949" s="128" t="s">
        <v>75</v>
      </c>
      <c r="AU949" s="128" t="s">
        <v>83</v>
      </c>
      <c r="AY949" s="121" t="s">
        <v>150</v>
      </c>
      <c r="BK949" s="129">
        <f>SUM(BK950:BK957)</f>
        <v>0</v>
      </c>
    </row>
    <row r="950" spans="2:65" s="1" customFormat="1" ht="24.2" customHeight="1">
      <c r="B950" s="31"/>
      <c r="C950" s="132" t="s">
        <v>1752</v>
      </c>
      <c r="D950" s="132" t="s">
        <v>152</v>
      </c>
      <c r="E950" s="133" t="s">
        <v>1753</v>
      </c>
      <c r="F950" s="134" t="s">
        <v>1754</v>
      </c>
      <c r="G950" s="135" t="s">
        <v>155</v>
      </c>
      <c r="H950" s="136">
        <v>72.416</v>
      </c>
      <c r="I950" s="137"/>
      <c r="J950" s="138">
        <f>ROUND(I950*H950,2)</f>
        <v>0</v>
      </c>
      <c r="K950" s="139"/>
      <c r="L950" s="31"/>
      <c r="M950" s="140" t="s">
        <v>1</v>
      </c>
      <c r="N950" s="141" t="s">
        <v>41</v>
      </c>
      <c r="P950" s="142">
        <f>O950*H950</f>
        <v>0</v>
      </c>
      <c r="Q950" s="142">
        <v>0</v>
      </c>
      <c r="R950" s="142">
        <f>Q950*H950</f>
        <v>0</v>
      </c>
      <c r="S950" s="142">
        <v>0</v>
      </c>
      <c r="T950" s="143">
        <f>S950*H950</f>
        <v>0</v>
      </c>
      <c r="AR950" s="144" t="s">
        <v>243</v>
      </c>
      <c r="AT950" s="144" t="s">
        <v>152</v>
      </c>
      <c r="AU950" s="144" t="s">
        <v>85</v>
      </c>
      <c r="AY950" s="16" t="s">
        <v>150</v>
      </c>
      <c r="BE950" s="145">
        <f>IF(N950="základní",J950,0)</f>
        <v>0</v>
      </c>
      <c r="BF950" s="145">
        <f>IF(N950="snížená",J950,0)</f>
        <v>0</v>
      </c>
      <c r="BG950" s="145">
        <f>IF(N950="zákl. přenesená",J950,0)</f>
        <v>0</v>
      </c>
      <c r="BH950" s="145">
        <f>IF(N950="sníž. přenesená",J950,0)</f>
        <v>0</v>
      </c>
      <c r="BI950" s="145">
        <f>IF(N950="nulová",J950,0)</f>
        <v>0</v>
      </c>
      <c r="BJ950" s="16" t="s">
        <v>83</v>
      </c>
      <c r="BK950" s="145">
        <f>ROUND(I950*H950,2)</f>
        <v>0</v>
      </c>
      <c r="BL950" s="16" t="s">
        <v>243</v>
      </c>
      <c r="BM950" s="144" t="s">
        <v>1755</v>
      </c>
    </row>
    <row r="951" spans="2:51" s="12" customFormat="1" ht="12">
      <c r="B951" s="146"/>
      <c r="D951" s="147" t="s">
        <v>158</v>
      </c>
      <c r="E951" s="148" t="s">
        <v>1</v>
      </c>
      <c r="F951" s="149" t="s">
        <v>1756</v>
      </c>
      <c r="H951" s="150">
        <v>72.416</v>
      </c>
      <c r="I951" s="151"/>
      <c r="L951" s="146"/>
      <c r="M951" s="152"/>
      <c r="T951" s="153"/>
      <c r="AT951" s="148" t="s">
        <v>158</v>
      </c>
      <c r="AU951" s="148" t="s">
        <v>85</v>
      </c>
      <c r="AV951" s="12" t="s">
        <v>85</v>
      </c>
      <c r="AW951" s="12" t="s">
        <v>32</v>
      </c>
      <c r="AX951" s="12" t="s">
        <v>83</v>
      </c>
      <c r="AY951" s="148" t="s">
        <v>150</v>
      </c>
    </row>
    <row r="952" spans="2:65" s="1" customFormat="1" ht="16.5" customHeight="1">
      <c r="B952" s="31"/>
      <c r="C952" s="167" t="s">
        <v>1757</v>
      </c>
      <c r="D952" s="167" t="s">
        <v>250</v>
      </c>
      <c r="E952" s="168" t="s">
        <v>1758</v>
      </c>
      <c r="F952" s="169" t="s">
        <v>1759</v>
      </c>
      <c r="G952" s="170" t="s">
        <v>205</v>
      </c>
      <c r="H952" s="171">
        <v>1.376</v>
      </c>
      <c r="I952" s="172"/>
      <c r="J952" s="173">
        <f>ROUND(I952*H952,2)</f>
        <v>0</v>
      </c>
      <c r="K952" s="174"/>
      <c r="L952" s="175"/>
      <c r="M952" s="176" t="s">
        <v>1</v>
      </c>
      <c r="N952" s="177" t="s">
        <v>41</v>
      </c>
      <c r="P952" s="142">
        <f>O952*H952</f>
        <v>0</v>
      </c>
      <c r="Q952" s="142">
        <v>1</v>
      </c>
      <c r="R952" s="142">
        <f>Q952*H952</f>
        <v>1.376</v>
      </c>
      <c r="S952" s="142">
        <v>0</v>
      </c>
      <c r="T952" s="143">
        <f>S952*H952</f>
        <v>0</v>
      </c>
      <c r="AR952" s="144" t="s">
        <v>341</v>
      </c>
      <c r="AT952" s="144" t="s">
        <v>250</v>
      </c>
      <c r="AU952" s="144" t="s">
        <v>85</v>
      </c>
      <c r="AY952" s="16" t="s">
        <v>150</v>
      </c>
      <c r="BE952" s="145">
        <f>IF(N952="základní",J952,0)</f>
        <v>0</v>
      </c>
      <c r="BF952" s="145">
        <f>IF(N952="snížená",J952,0)</f>
        <v>0</v>
      </c>
      <c r="BG952" s="145">
        <f>IF(N952="zákl. přenesená",J952,0)</f>
        <v>0</v>
      </c>
      <c r="BH952" s="145">
        <f>IF(N952="sníž. přenesená",J952,0)</f>
        <v>0</v>
      </c>
      <c r="BI952" s="145">
        <f>IF(N952="nulová",J952,0)</f>
        <v>0</v>
      </c>
      <c r="BJ952" s="16" t="s">
        <v>83</v>
      </c>
      <c r="BK952" s="145">
        <f>ROUND(I952*H952,2)</f>
        <v>0</v>
      </c>
      <c r="BL952" s="16" t="s">
        <v>243</v>
      </c>
      <c r="BM952" s="144" t="s">
        <v>1760</v>
      </c>
    </row>
    <row r="953" spans="2:51" s="12" customFormat="1" ht="12">
      <c r="B953" s="146"/>
      <c r="D953" s="147" t="s">
        <v>158</v>
      </c>
      <c r="F953" s="149" t="s">
        <v>1761</v>
      </c>
      <c r="H953" s="150">
        <v>1.376</v>
      </c>
      <c r="I953" s="151"/>
      <c r="L953" s="146"/>
      <c r="M953" s="152"/>
      <c r="T953" s="153"/>
      <c r="AT953" s="148" t="s">
        <v>158</v>
      </c>
      <c r="AU953" s="148" t="s">
        <v>85</v>
      </c>
      <c r="AV953" s="12" t="s">
        <v>85</v>
      </c>
      <c r="AW953" s="12" t="s">
        <v>4</v>
      </c>
      <c r="AX953" s="12" t="s">
        <v>83</v>
      </c>
      <c r="AY953" s="148" t="s">
        <v>150</v>
      </c>
    </row>
    <row r="954" spans="2:65" s="1" customFormat="1" ht="37.7" customHeight="1">
      <c r="B954" s="31"/>
      <c r="C954" s="132" t="s">
        <v>1762</v>
      </c>
      <c r="D954" s="132" t="s">
        <v>152</v>
      </c>
      <c r="E954" s="133" t="s">
        <v>1763</v>
      </c>
      <c r="F954" s="134" t="s">
        <v>1764</v>
      </c>
      <c r="G954" s="135" t="s">
        <v>155</v>
      </c>
      <c r="H954" s="136">
        <v>72.416</v>
      </c>
      <c r="I954" s="137"/>
      <c r="J954" s="138">
        <f>ROUND(I954*H954,2)</f>
        <v>0</v>
      </c>
      <c r="K954" s="139"/>
      <c r="L954" s="31"/>
      <c r="M954" s="140" t="s">
        <v>1</v>
      </c>
      <c r="N954" s="141" t="s">
        <v>41</v>
      </c>
      <c r="P954" s="142">
        <f>O954*H954</f>
        <v>0</v>
      </c>
      <c r="Q954" s="142">
        <v>0.00076</v>
      </c>
      <c r="R954" s="142">
        <f>Q954*H954</f>
        <v>0.05503616</v>
      </c>
      <c r="S954" s="142">
        <v>0</v>
      </c>
      <c r="T954" s="143">
        <f>S954*H954</f>
        <v>0</v>
      </c>
      <c r="AR954" s="144" t="s">
        <v>243</v>
      </c>
      <c r="AT954" s="144" t="s">
        <v>152</v>
      </c>
      <c r="AU954" s="144" t="s">
        <v>85</v>
      </c>
      <c r="AY954" s="16" t="s">
        <v>150</v>
      </c>
      <c r="BE954" s="145">
        <f>IF(N954="základní",J954,0)</f>
        <v>0</v>
      </c>
      <c r="BF954" s="145">
        <f>IF(N954="snížená",J954,0)</f>
        <v>0</v>
      </c>
      <c r="BG954" s="145">
        <f>IF(N954="zákl. přenesená",J954,0)</f>
        <v>0</v>
      </c>
      <c r="BH954" s="145">
        <f>IF(N954="sníž. přenesená",J954,0)</f>
        <v>0</v>
      </c>
      <c r="BI954" s="145">
        <f>IF(N954="nulová",J954,0)</f>
        <v>0</v>
      </c>
      <c r="BJ954" s="16" t="s">
        <v>83</v>
      </c>
      <c r="BK954" s="145">
        <f>ROUND(I954*H954,2)</f>
        <v>0</v>
      </c>
      <c r="BL954" s="16" t="s">
        <v>243</v>
      </c>
      <c r="BM954" s="144" t="s">
        <v>1765</v>
      </c>
    </row>
    <row r="955" spans="2:65" s="1" customFormat="1" ht="24.2" customHeight="1">
      <c r="B955" s="31"/>
      <c r="C955" s="132" t="s">
        <v>1766</v>
      </c>
      <c r="D955" s="132" t="s">
        <v>152</v>
      </c>
      <c r="E955" s="133" t="s">
        <v>1767</v>
      </c>
      <c r="F955" s="134" t="s">
        <v>1768</v>
      </c>
      <c r="G955" s="135" t="s">
        <v>155</v>
      </c>
      <c r="H955" s="136">
        <v>72.416</v>
      </c>
      <c r="I955" s="137"/>
      <c r="J955" s="138">
        <f>ROUND(I955*H955,2)</f>
        <v>0</v>
      </c>
      <c r="K955" s="139"/>
      <c r="L955" s="31"/>
      <c r="M955" s="140" t="s">
        <v>1</v>
      </c>
      <c r="N955" s="141" t="s">
        <v>41</v>
      </c>
      <c r="P955" s="142">
        <f>O955*H955</f>
        <v>0</v>
      </c>
      <c r="Q955" s="142">
        <v>0.00086</v>
      </c>
      <c r="R955" s="142">
        <f>Q955*H955</f>
        <v>0.062277759999999995</v>
      </c>
      <c r="S955" s="142">
        <v>0</v>
      </c>
      <c r="T955" s="143">
        <f>S955*H955</f>
        <v>0</v>
      </c>
      <c r="AR955" s="144" t="s">
        <v>243</v>
      </c>
      <c r="AT955" s="144" t="s">
        <v>152</v>
      </c>
      <c r="AU955" s="144" t="s">
        <v>85</v>
      </c>
      <c r="AY955" s="16" t="s">
        <v>150</v>
      </c>
      <c r="BE955" s="145">
        <f>IF(N955="základní",J955,0)</f>
        <v>0</v>
      </c>
      <c r="BF955" s="145">
        <f>IF(N955="snížená",J955,0)</f>
        <v>0</v>
      </c>
      <c r="BG955" s="145">
        <f>IF(N955="zákl. přenesená",J955,0)</f>
        <v>0</v>
      </c>
      <c r="BH955" s="145">
        <f>IF(N955="sníž. přenesená",J955,0)</f>
        <v>0</v>
      </c>
      <c r="BI955" s="145">
        <f>IF(N955="nulová",J955,0)</f>
        <v>0</v>
      </c>
      <c r="BJ955" s="16" t="s">
        <v>83</v>
      </c>
      <c r="BK955" s="145">
        <f>ROUND(I955*H955,2)</f>
        <v>0</v>
      </c>
      <c r="BL955" s="16" t="s">
        <v>243</v>
      </c>
      <c r="BM955" s="144" t="s">
        <v>1769</v>
      </c>
    </row>
    <row r="956" spans="2:65" s="1" customFormat="1" ht="16.5" customHeight="1">
      <c r="B956" s="31"/>
      <c r="C956" s="167" t="s">
        <v>1770</v>
      </c>
      <c r="D956" s="167" t="s">
        <v>250</v>
      </c>
      <c r="E956" s="168" t="s">
        <v>1771</v>
      </c>
      <c r="F956" s="169" t="s">
        <v>1772</v>
      </c>
      <c r="G956" s="170" t="s">
        <v>1773</v>
      </c>
      <c r="H956" s="171">
        <v>91.534</v>
      </c>
      <c r="I956" s="172"/>
      <c r="J956" s="173">
        <f>ROUND(I956*H956,2)</f>
        <v>0</v>
      </c>
      <c r="K956" s="174"/>
      <c r="L956" s="175"/>
      <c r="M956" s="176" t="s">
        <v>1</v>
      </c>
      <c r="N956" s="177" t="s">
        <v>41</v>
      </c>
      <c r="P956" s="142">
        <f>O956*H956</f>
        <v>0</v>
      </c>
      <c r="Q956" s="142">
        <v>0.001</v>
      </c>
      <c r="R956" s="142">
        <f>Q956*H956</f>
        <v>0.091534</v>
      </c>
      <c r="S956" s="142">
        <v>0</v>
      </c>
      <c r="T956" s="143">
        <f>S956*H956</f>
        <v>0</v>
      </c>
      <c r="AR956" s="144" t="s">
        <v>341</v>
      </c>
      <c r="AT956" s="144" t="s">
        <v>250</v>
      </c>
      <c r="AU956" s="144" t="s">
        <v>85</v>
      </c>
      <c r="AY956" s="16" t="s">
        <v>150</v>
      </c>
      <c r="BE956" s="145">
        <f>IF(N956="základní",J956,0)</f>
        <v>0</v>
      </c>
      <c r="BF956" s="145">
        <f>IF(N956="snížená",J956,0)</f>
        <v>0</v>
      </c>
      <c r="BG956" s="145">
        <f>IF(N956="zákl. přenesená",J956,0)</f>
        <v>0</v>
      </c>
      <c r="BH956" s="145">
        <f>IF(N956="sníž. přenesená",J956,0)</f>
        <v>0</v>
      </c>
      <c r="BI956" s="145">
        <f>IF(N956="nulová",J956,0)</f>
        <v>0</v>
      </c>
      <c r="BJ956" s="16" t="s">
        <v>83</v>
      </c>
      <c r="BK956" s="145">
        <f>ROUND(I956*H956,2)</f>
        <v>0</v>
      </c>
      <c r="BL956" s="16" t="s">
        <v>243</v>
      </c>
      <c r="BM956" s="144" t="s">
        <v>1774</v>
      </c>
    </row>
    <row r="957" spans="2:51" s="12" customFormat="1" ht="12">
      <c r="B957" s="146"/>
      <c r="D957" s="147" t="s">
        <v>158</v>
      </c>
      <c r="F957" s="149" t="s">
        <v>1775</v>
      </c>
      <c r="H957" s="150">
        <v>91.534</v>
      </c>
      <c r="I957" s="151"/>
      <c r="L957" s="146"/>
      <c r="M957" s="152"/>
      <c r="T957" s="153"/>
      <c r="AT957" s="148" t="s">
        <v>158</v>
      </c>
      <c r="AU957" s="148" t="s">
        <v>85</v>
      </c>
      <c r="AV957" s="12" t="s">
        <v>85</v>
      </c>
      <c r="AW957" s="12" t="s">
        <v>4</v>
      </c>
      <c r="AX957" s="12" t="s">
        <v>83</v>
      </c>
      <c r="AY957" s="148" t="s">
        <v>150</v>
      </c>
    </row>
    <row r="958" spans="2:63" s="11" customFormat="1" ht="25.9" customHeight="1">
      <c r="B958" s="120"/>
      <c r="D958" s="121" t="s">
        <v>75</v>
      </c>
      <c r="E958" s="122" t="s">
        <v>250</v>
      </c>
      <c r="F958" s="122" t="s">
        <v>250</v>
      </c>
      <c r="I958" s="123"/>
      <c r="J958" s="124">
        <f>BK958</f>
        <v>0</v>
      </c>
      <c r="L958" s="120"/>
      <c r="M958" s="125"/>
      <c r="P958" s="126">
        <f>P959</f>
        <v>0</v>
      </c>
      <c r="R958" s="126">
        <f>R959</f>
        <v>0.015120000000000001</v>
      </c>
      <c r="T958" s="127">
        <f>T959</f>
        <v>0</v>
      </c>
      <c r="AR958" s="121" t="s">
        <v>168</v>
      </c>
      <c r="AT958" s="128" t="s">
        <v>75</v>
      </c>
      <c r="AU958" s="128" t="s">
        <v>76</v>
      </c>
      <c r="AY958" s="121" t="s">
        <v>150</v>
      </c>
      <c r="BK958" s="129">
        <f>BK959</f>
        <v>0</v>
      </c>
    </row>
    <row r="959" spans="2:63" s="11" customFormat="1" ht="22.7" customHeight="1">
      <c r="B959" s="120"/>
      <c r="D959" s="121" t="s">
        <v>75</v>
      </c>
      <c r="E959" s="130" t="s">
        <v>1776</v>
      </c>
      <c r="F959" s="130" t="s">
        <v>1777</v>
      </c>
      <c r="I959" s="123"/>
      <c r="J959" s="131">
        <f>BK959</f>
        <v>0</v>
      </c>
      <c r="L959" s="120"/>
      <c r="M959" s="125"/>
      <c r="P959" s="126">
        <f>SUM(P960:P989)</f>
        <v>0</v>
      </c>
      <c r="R959" s="126">
        <f>SUM(R960:R989)</f>
        <v>0.015120000000000001</v>
      </c>
      <c r="T959" s="127">
        <f>SUM(T960:T989)</f>
        <v>0</v>
      </c>
      <c r="AR959" s="121" t="s">
        <v>168</v>
      </c>
      <c r="AT959" s="128" t="s">
        <v>75</v>
      </c>
      <c r="AU959" s="128" t="s">
        <v>83</v>
      </c>
      <c r="AY959" s="121" t="s">
        <v>150</v>
      </c>
      <c r="BK959" s="129">
        <f>SUM(BK960:BK989)</f>
        <v>0</v>
      </c>
    </row>
    <row r="960" spans="2:65" s="1" customFormat="1" ht="33" customHeight="1">
      <c r="B960" s="31"/>
      <c r="C960" s="132" t="s">
        <v>1778</v>
      </c>
      <c r="D960" s="132" t="s">
        <v>152</v>
      </c>
      <c r="E960" s="133" t="s">
        <v>1779</v>
      </c>
      <c r="F960" s="134" t="s">
        <v>1780</v>
      </c>
      <c r="G960" s="135" t="s">
        <v>205</v>
      </c>
      <c r="H960" s="136">
        <v>0.483</v>
      </c>
      <c r="I960" s="137"/>
      <c r="J960" s="138">
        <f>ROUND(I960*H960,2)</f>
        <v>0</v>
      </c>
      <c r="K960" s="139"/>
      <c r="L960" s="31"/>
      <c r="M960" s="140" t="s">
        <v>1</v>
      </c>
      <c r="N960" s="141" t="s">
        <v>41</v>
      </c>
      <c r="P960" s="142">
        <f>O960*H960</f>
        <v>0</v>
      </c>
      <c r="Q960" s="142">
        <v>0</v>
      </c>
      <c r="R960" s="142">
        <f>Q960*H960</f>
        <v>0</v>
      </c>
      <c r="S960" s="142">
        <v>0</v>
      </c>
      <c r="T960" s="143">
        <f>S960*H960</f>
        <v>0</v>
      </c>
      <c r="AR960" s="144" t="s">
        <v>521</v>
      </c>
      <c r="AT960" s="144" t="s">
        <v>152</v>
      </c>
      <c r="AU960" s="144" t="s">
        <v>85</v>
      </c>
      <c r="AY960" s="16" t="s">
        <v>150</v>
      </c>
      <c r="BE960" s="145">
        <f>IF(N960="základní",J960,0)</f>
        <v>0</v>
      </c>
      <c r="BF960" s="145">
        <f>IF(N960="snížená",J960,0)</f>
        <v>0</v>
      </c>
      <c r="BG960" s="145">
        <f>IF(N960="zákl. přenesená",J960,0)</f>
        <v>0</v>
      </c>
      <c r="BH960" s="145">
        <f>IF(N960="sníž. přenesená",J960,0)</f>
        <v>0</v>
      </c>
      <c r="BI960" s="145">
        <f>IF(N960="nulová",J960,0)</f>
        <v>0</v>
      </c>
      <c r="BJ960" s="16" t="s">
        <v>83</v>
      </c>
      <c r="BK960" s="145">
        <f>ROUND(I960*H960,2)</f>
        <v>0</v>
      </c>
      <c r="BL960" s="16" t="s">
        <v>521</v>
      </c>
      <c r="BM960" s="144" t="s">
        <v>1781</v>
      </c>
    </row>
    <row r="961" spans="2:51" s="12" customFormat="1" ht="12">
      <c r="B961" s="146"/>
      <c r="D961" s="147" t="s">
        <v>158</v>
      </c>
      <c r="E961" s="148" t="s">
        <v>1</v>
      </c>
      <c r="F961" s="149" t="s">
        <v>1782</v>
      </c>
      <c r="H961" s="150">
        <v>0.325</v>
      </c>
      <c r="I961" s="151"/>
      <c r="L961" s="146"/>
      <c r="M961" s="152"/>
      <c r="T961" s="153"/>
      <c r="AT961" s="148" t="s">
        <v>158</v>
      </c>
      <c r="AU961" s="148" t="s">
        <v>85</v>
      </c>
      <c r="AV961" s="12" t="s">
        <v>85</v>
      </c>
      <c r="AW961" s="12" t="s">
        <v>32</v>
      </c>
      <c r="AX961" s="12" t="s">
        <v>76</v>
      </c>
      <c r="AY961" s="148" t="s">
        <v>150</v>
      </c>
    </row>
    <row r="962" spans="2:51" s="12" customFormat="1" ht="12">
      <c r="B962" s="146"/>
      <c r="D962" s="147" t="s">
        <v>158</v>
      </c>
      <c r="E962" s="148" t="s">
        <v>1</v>
      </c>
      <c r="F962" s="149" t="s">
        <v>1783</v>
      </c>
      <c r="H962" s="150">
        <v>0.158</v>
      </c>
      <c r="I962" s="151"/>
      <c r="L962" s="146"/>
      <c r="M962" s="152"/>
      <c r="T962" s="153"/>
      <c r="AT962" s="148" t="s">
        <v>158</v>
      </c>
      <c r="AU962" s="148" t="s">
        <v>85</v>
      </c>
      <c r="AV962" s="12" t="s">
        <v>85</v>
      </c>
      <c r="AW962" s="12" t="s">
        <v>32</v>
      </c>
      <c r="AX962" s="12" t="s">
        <v>76</v>
      </c>
      <c r="AY962" s="148" t="s">
        <v>150</v>
      </c>
    </row>
    <row r="963" spans="2:51" s="13" customFormat="1" ht="12">
      <c r="B963" s="154"/>
      <c r="D963" s="147" t="s">
        <v>158</v>
      </c>
      <c r="E963" s="155" t="s">
        <v>1</v>
      </c>
      <c r="F963" s="156" t="s">
        <v>162</v>
      </c>
      <c r="H963" s="157">
        <v>0.483</v>
      </c>
      <c r="I963" s="158"/>
      <c r="L963" s="154"/>
      <c r="M963" s="159"/>
      <c r="T963" s="160"/>
      <c r="AT963" s="155" t="s">
        <v>158</v>
      </c>
      <c r="AU963" s="155" t="s">
        <v>85</v>
      </c>
      <c r="AV963" s="13" t="s">
        <v>156</v>
      </c>
      <c r="AW963" s="13" t="s">
        <v>32</v>
      </c>
      <c r="AX963" s="13" t="s">
        <v>83</v>
      </c>
      <c r="AY963" s="155" t="s">
        <v>150</v>
      </c>
    </row>
    <row r="964" spans="2:65" s="1" customFormat="1" ht="24.2" customHeight="1">
      <c r="B964" s="31"/>
      <c r="C964" s="132" t="s">
        <v>1784</v>
      </c>
      <c r="D964" s="132" t="s">
        <v>152</v>
      </c>
      <c r="E964" s="133" t="s">
        <v>1785</v>
      </c>
      <c r="F964" s="134" t="s">
        <v>1786</v>
      </c>
      <c r="G964" s="135" t="s">
        <v>205</v>
      </c>
      <c r="H964" s="136">
        <v>0.397</v>
      </c>
      <c r="I964" s="137"/>
      <c r="J964" s="138">
        <f>ROUND(I964*H964,2)</f>
        <v>0</v>
      </c>
      <c r="K964" s="139"/>
      <c r="L964" s="31"/>
      <c r="M964" s="140" t="s">
        <v>1</v>
      </c>
      <c r="N964" s="141" t="s">
        <v>41</v>
      </c>
      <c r="P964" s="142">
        <f>O964*H964</f>
        <v>0</v>
      </c>
      <c r="Q964" s="142">
        <v>0</v>
      </c>
      <c r="R964" s="142">
        <f>Q964*H964</f>
        <v>0</v>
      </c>
      <c r="S964" s="142">
        <v>0</v>
      </c>
      <c r="T964" s="143">
        <f>S964*H964</f>
        <v>0</v>
      </c>
      <c r="AR964" s="144" t="s">
        <v>521</v>
      </c>
      <c r="AT964" s="144" t="s">
        <v>152</v>
      </c>
      <c r="AU964" s="144" t="s">
        <v>85</v>
      </c>
      <c r="AY964" s="16" t="s">
        <v>150</v>
      </c>
      <c r="BE964" s="145">
        <f>IF(N964="základní",J964,0)</f>
        <v>0</v>
      </c>
      <c r="BF964" s="145">
        <f>IF(N964="snížená",J964,0)</f>
        <v>0</v>
      </c>
      <c r="BG964" s="145">
        <f>IF(N964="zákl. přenesená",J964,0)</f>
        <v>0</v>
      </c>
      <c r="BH964" s="145">
        <f>IF(N964="sníž. přenesená",J964,0)</f>
        <v>0</v>
      </c>
      <c r="BI964" s="145">
        <f>IF(N964="nulová",J964,0)</f>
        <v>0</v>
      </c>
      <c r="BJ964" s="16" t="s">
        <v>83</v>
      </c>
      <c r="BK964" s="145">
        <f>ROUND(I964*H964,2)</f>
        <v>0</v>
      </c>
      <c r="BL964" s="16" t="s">
        <v>521</v>
      </c>
      <c r="BM964" s="144" t="s">
        <v>1787</v>
      </c>
    </row>
    <row r="965" spans="2:51" s="12" customFormat="1" ht="12">
      <c r="B965" s="146"/>
      <c r="D965" s="147" t="s">
        <v>158</v>
      </c>
      <c r="E965" s="148" t="s">
        <v>1</v>
      </c>
      <c r="F965" s="149" t="s">
        <v>1788</v>
      </c>
      <c r="H965" s="150">
        <v>0.397</v>
      </c>
      <c r="I965" s="151"/>
      <c r="L965" s="146"/>
      <c r="M965" s="152"/>
      <c r="T965" s="153"/>
      <c r="AT965" s="148" t="s">
        <v>158</v>
      </c>
      <c r="AU965" s="148" t="s">
        <v>85</v>
      </c>
      <c r="AV965" s="12" t="s">
        <v>85</v>
      </c>
      <c r="AW965" s="12" t="s">
        <v>32</v>
      </c>
      <c r="AX965" s="12" t="s">
        <v>83</v>
      </c>
      <c r="AY965" s="148" t="s">
        <v>150</v>
      </c>
    </row>
    <row r="966" spans="2:65" s="1" customFormat="1" ht="16.5" customHeight="1">
      <c r="B966" s="31"/>
      <c r="C966" s="132" t="s">
        <v>1789</v>
      </c>
      <c r="D966" s="132" t="s">
        <v>152</v>
      </c>
      <c r="E966" s="133" t="s">
        <v>1790</v>
      </c>
      <c r="F966" s="134" t="s">
        <v>1791</v>
      </c>
      <c r="G966" s="135" t="s">
        <v>205</v>
      </c>
      <c r="H966" s="136">
        <v>0.522</v>
      </c>
      <c r="I966" s="137"/>
      <c r="J966" s="138">
        <f>ROUND(I966*H966,2)</f>
        <v>0</v>
      </c>
      <c r="K966" s="139"/>
      <c r="L966" s="31"/>
      <c r="M966" s="140" t="s">
        <v>1</v>
      </c>
      <c r="N966" s="141" t="s">
        <v>41</v>
      </c>
      <c r="P966" s="142">
        <f>O966*H966</f>
        <v>0</v>
      </c>
      <c r="Q966" s="142">
        <v>0</v>
      </c>
      <c r="R966" s="142">
        <f>Q966*H966</f>
        <v>0</v>
      </c>
      <c r="S966" s="142">
        <v>0</v>
      </c>
      <c r="T966" s="143">
        <f>S966*H966</f>
        <v>0</v>
      </c>
      <c r="AR966" s="144" t="s">
        <v>521</v>
      </c>
      <c r="AT966" s="144" t="s">
        <v>152</v>
      </c>
      <c r="AU966" s="144" t="s">
        <v>85</v>
      </c>
      <c r="AY966" s="16" t="s">
        <v>150</v>
      </c>
      <c r="BE966" s="145">
        <f>IF(N966="základní",J966,0)</f>
        <v>0</v>
      </c>
      <c r="BF966" s="145">
        <f>IF(N966="snížená",J966,0)</f>
        <v>0</v>
      </c>
      <c r="BG966" s="145">
        <f>IF(N966="zákl. přenesená",J966,0)</f>
        <v>0</v>
      </c>
      <c r="BH966" s="145">
        <f>IF(N966="sníž. přenesená",J966,0)</f>
        <v>0</v>
      </c>
      <c r="BI966" s="145">
        <f>IF(N966="nulová",J966,0)</f>
        <v>0</v>
      </c>
      <c r="BJ966" s="16" t="s">
        <v>83</v>
      </c>
      <c r="BK966" s="145">
        <f>ROUND(I966*H966,2)</f>
        <v>0</v>
      </c>
      <c r="BL966" s="16" t="s">
        <v>521</v>
      </c>
      <c r="BM966" s="144" t="s">
        <v>1792</v>
      </c>
    </row>
    <row r="967" spans="2:51" s="12" customFormat="1" ht="12">
      <c r="B967" s="146"/>
      <c r="D967" s="147" t="s">
        <v>158</v>
      </c>
      <c r="E967" s="148" t="s">
        <v>1</v>
      </c>
      <c r="F967" s="149" t="s">
        <v>1793</v>
      </c>
      <c r="H967" s="150">
        <v>0.522</v>
      </c>
      <c r="I967" s="151"/>
      <c r="L967" s="146"/>
      <c r="M967" s="152"/>
      <c r="T967" s="153"/>
      <c r="AT967" s="148" t="s">
        <v>158</v>
      </c>
      <c r="AU967" s="148" t="s">
        <v>85</v>
      </c>
      <c r="AV967" s="12" t="s">
        <v>85</v>
      </c>
      <c r="AW967" s="12" t="s">
        <v>32</v>
      </c>
      <c r="AX967" s="12" t="s">
        <v>83</v>
      </c>
      <c r="AY967" s="148" t="s">
        <v>150</v>
      </c>
    </row>
    <row r="968" spans="2:65" s="1" customFormat="1" ht="16.5" customHeight="1">
      <c r="B968" s="31"/>
      <c r="C968" s="132" t="s">
        <v>1794</v>
      </c>
      <c r="D968" s="132" t="s">
        <v>152</v>
      </c>
      <c r="E968" s="133" t="s">
        <v>1795</v>
      </c>
      <c r="F968" s="134" t="s">
        <v>1796</v>
      </c>
      <c r="G968" s="135" t="s">
        <v>205</v>
      </c>
      <c r="H968" s="136">
        <v>0.32</v>
      </c>
      <c r="I968" s="137"/>
      <c r="J968" s="138">
        <f>ROUND(I968*H968,2)</f>
        <v>0</v>
      </c>
      <c r="K968" s="139"/>
      <c r="L968" s="31"/>
      <c r="M968" s="140" t="s">
        <v>1</v>
      </c>
      <c r="N968" s="141" t="s">
        <v>41</v>
      </c>
      <c r="P968" s="142">
        <f>O968*H968</f>
        <v>0</v>
      </c>
      <c r="Q968" s="142">
        <v>0</v>
      </c>
      <c r="R968" s="142">
        <f>Q968*H968</f>
        <v>0</v>
      </c>
      <c r="S968" s="142">
        <v>0</v>
      </c>
      <c r="T968" s="143">
        <f>S968*H968</f>
        <v>0</v>
      </c>
      <c r="AR968" s="144" t="s">
        <v>521</v>
      </c>
      <c r="AT968" s="144" t="s">
        <v>152</v>
      </c>
      <c r="AU968" s="144" t="s">
        <v>85</v>
      </c>
      <c r="AY968" s="16" t="s">
        <v>150</v>
      </c>
      <c r="BE968" s="145">
        <f>IF(N968="základní",J968,0)</f>
        <v>0</v>
      </c>
      <c r="BF968" s="145">
        <f>IF(N968="snížená",J968,0)</f>
        <v>0</v>
      </c>
      <c r="BG968" s="145">
        <f>IF(N968="zákl. přenesená",J968,0)</f>
        <v>0</v>
      </c>
      <c r="BH968" s="145">
        <f>IF(N968="sníž. přenesená",J968,0)</f>
        <v>0</v>
      </c>
      <c r="BI968" s="145">
        <f>IF(N968="nulová",J968,0)</f>
        <v>0</v>
      </c>
      <c r="BJ968" s="16" t="s">
        <v>83</v>
      </c>
      <c r="BK968" s="145">
        <f>ROUND(I968*H968,2)</f>
        <v>0</v>
      </c>
      <c r="BL968" s="16" t="s">
        <v>521</v>
      </c>
      <c r="BM968" s="144" t="s">
        <v>1797</v>
      </c>
    </row>
    <row r="969" spans="2:51" s="12" customFormat="1" ht="12">
      <c r="B969" s="146"/>
      <c r="D969" s="147" t="s">
        <v>158</v>
      </c>
      <c r="E969" s="148" t="s">
        <v>1</v>
      </c>
      <c r="F969" s="149" t="s">
        <v>1798</v>
      </c>
      <c r="H969" s="150">
        <v>0.171</v>
      </c>
      <c r="I969" s="151"/>
      <c r="L969" s="146"/>
      <c r="M969" s="152"/>
      <c r="T969" s="153"/>
      <c r="AT969" s="148" t="s">
        <v>158</v>
      </c>
      <c r="AU969" s="148" t="s">
        <v>85</v>
      </c>
      <c r="AV969" s="12" t="s">
        <v>85</v>
      </c>
      <c r="AW969" s="12" t="s">
        <v>32</v>
      </c>
      <c r="AX969" s="12" t="s">
        <v>76</v>
      </c>
      <c r="AY969" s="148" t="s">
        <v>150</v>
      </c>
    </row>
    <row r="970" spans="2:51" s="12" customFormat="1" ht="12">
      <c r="B970" s="146"/>
      <c r="D970" s="147" t="s">
        <v>158</v>
      </c>
      <c r="E970" s="148" t="s">
        <v>1</v>
      </c>
      <c r="F970" s="149" t="s">
        <v>1799</v>
      </c>
      <c r="H970" s="150">
        <v>0.149</v>
      </c>
      <c r="I970" s="151"/>
      <c r="L970" s="146"/>
      <c r="M970" s="152"/>
      <c r="T970" s="153"/>
      <c r="AT970" s="148" t="s">
        <v>158</v>
      </c>
      <c r="AU970" s="148" t="s">
        <v>85</v>
      </c>
      <c r="AV970" s="12" t="s">
        <v>85</v>
      </c>
      <c r="AW970" s="12" t="s">
        <v>32</v>
      </c>
      <c r="AX970" s="12" t="s">
        <v>76</v>
      </c>
      <c r="AY970" s="148" t="s">
        <v>150</v>
      </c>
    </row>
    <row r="971" spans="2:51" s="13" customFormat="1" ht="12">
      <c r="B971" s="154"/>
      <c r="D971" s="147" t="s">
        <v>158</v>
      </c>
      <c r="E971" s="155" t="s">
        <v>1</v>
      </c>
      <c r="F971" s="156" t="s">
        <v>162</v>
      </c>
      <c r="H971" s="157">
        <v>0.32</v>
      </c>
      <c r="I971" s="158"/>
      <c r="L971" s="154"/>
      <c r="M971" s="159"/>
      <c r="T971" s="160"/>
      <c r="AT971" s="155" t="s">
        <v>158</v>
      </c>
      <c r="AU971" s="155" t="s">
        <v>85</v>
      </c>
      <c r="AV971" s="13" t="s">
        <v>156</v>
      </c>
      <c r="AW971" s="13" t="s">
        <v>32</v>
      </c>
      <c r="AX971" s="13" t="s">
        <v>83</v>
      </c>
      <c r="AY971" s="155" t="s">
        <v>150</v>
      </c>
    </row>
    <row r="972" spans="2:65" s="1" customFormat="1" ht="16.5" customHeight="1">
      <c r="B972" s="31"/>
      <c r="C972" s="132" t="s">
        <v>1800</v>
      </c>
      <c r="D972" s="132" t="s">
        <v>152</v>
      </c>
      <c r="E972" s="133" t="s">
        <v>1801</v>
      </c>
      <c r="F972" s="134" t="s">
        <v>1802</v>
      </c>
      <c r="G972" s="135" t="s">
        <v>205</v>
      </c>
      <c r="H972" s="136">
        <v>0.471</v>
      </c>
      <c r="I972" s="137"/>
      <c r="J972" s="138">
        <f>ROUND(I972*H972,2)</f>
        <v>0</v>
      </c>
      <c r="K972" s="139"/>
      <c r="L972" s="31"/>
      <c r="M972" s="140" t="s">
        <v>1</v>
      </c>
      <c r="N972" s="141" t="s">
        <v>41</v>
      </c>
      <c r="P972" s="142">
        <f>O972*H972</f>
        <v>0</v>
      </c>
      <c r="Q972" s="142">
        <v>0</v>
      </c>
      <c r="R972" s="142">
        <f>Q972*H972</f>
        <v>0</v>
      </c>
      <c r="S972" s="142">
        <v>0</v>
      </c>
      <c r="T972" s="143">
        <f>S972*H972</f>
        <v>0</v>
      </c>
      <c r="AR972" s="144" t="s">
        <v>521</v>
      </c>
      <c r="AT972" s="144" t="s">
        <v>152</v>
      </c>
      <c r="AU972" s="144" t="s">
        <v>85</v>
      </c>
      <c r="AY972" s="16" t="s">
        <v>150</v>
      </c>
      <c r="BE972" s="145">
        <f>IF(N972="základní",J972,0)</f>
        <v>0</v>
      </c>
      <c r="BF972" s="145">
        <f>IF(N972="snížená",J972,0)</f>
        <v>0</v>
      </c>
      <c r="BG972" s="145">
        <f>IF(N972="zákl. přenesená",J972,0)</f>
        <v>0</v>
      </c>
      <c r="BH972" s="145">
        <f>IF(N972="sníž. přenesená",J972,0)</f>
        <v>0</v>
      </c>
      <c r="BI972" s="145">
        <f>IF(N972="nulová",J972,0)</f>
        <v>0</v>
      </c>
      <c r="BJ972" s="16" t="s">
        <v>83</v>
      </c>
      <c r="BK972" s="145">
        <f>ROUND(I972*H972,2)</f>
        <v>0</v>
      </c>
      <c r="BL972" s="16" t="s">
        <v>521</v>
      </c>
      <c r="BM972" s="144" t="s">
        <v>1803</v>
      </c>
    </row>
    <row r="973" spans="2:51" s="12" customFormat="1" ht="12">
      <c r="B973" s="146"/>
      <c r="D973" s="147" t="s">
        <v>158</v>
      </c>
      <c r="E973" s="148" t="s">
        <v>1</v>
      </c>
      <c r="F973" s="149" t="s">
        <v>1804</v>
      </c>
      <c r="H973" s="150">
        <v>0.147</v>
      </c>
      <c r="I973" s="151"/>
      <c r="L973" s="146"/>
      <c r="M973" s="152"/>
      <c r="T973" s="153"/>
      <c r="AT973" s="148" t="s">
        <v>158</v>
      </c>
      <c r="AU973" s="148" t="s">
        <v>85</v>
      </c>
      <c r="AV973" s="12" t="s">
        <v>85</v>
      </c>
      <c r="AW973" s="12" t="s">
        <v>32</v>
      </c>
      <c r="AX973" s="12" t="s">
        <v>76</v>
      </c>
      <c r="AY973" s="148" t="s">
        <v>150</v>
      </c>
    </row>
    <row r="974" spans="2:51" s="12" customFormat="1" ht="12">
      <c r="B974" s="146"/>
      <c r="D974" s="147" t="s">
        <v>158</v>
      </c>
      <c r="E974" s="148" t="s">
        <v>1</v>
      </c>
      <c r="F974" s="149" t="s">
        <v>1805</v>
      </c>
      <c r="H974" s="150">
        <v>0.324</v>
      </c>
      <c r="I974" s="151"/>
      <c r="L974" s="146"/>
      <c r="M974" s="152"/>
      <c r="T974" s="153"/>
      <c r="AT974" s="148" t="s">
        <v>158</v>
      </c>
      <c r="AU974" s="148" t="s">
        <v>85</v>
      </c>
      <c r="AV974" s="12" t="s">
        <v>85</v>
      </c>
      <c r="AW974" s="12" t="s">
        <v>32</v>
      </c>
      <c r="AX974" s="12" t="s">
        <v>76</v>
      </c>
      <c r="AY974" s="148" t="s">
        <v>150</v>
      </c>
    </row>
    <row r="975" spans="2:51" s="13" customFormat="1" ht="12">
      <c r="B975" s="154"/>
      <c r="D975" s="147" t="s">
        <v>158</v>
      </c>
      <c r="E975" s="155" t="s">
        <v>1</v>
      </c>
      <c r="F975" s="156" t="s">
        <v>162</v>
      </c>
      <c r="H975" s="157">
        <v>0.471</v>
      </c>
      <c r="I975" s="158"/>
      <c r="L975" s="154"/>
      <c r="M975" s="159"/>
      <c r="T975" s="160"/>
      <c r="AT975" s="155" t="s">
        <v>158</v>
      </c>
      <c r="AU975" s="155" t="s">
        <v>85</v>
      </c>
      <c r="AV975" s="13" t="s">
        <v>156</v>
      </c>
      <c r="AW975" s="13" t="s">
        <v>32</v>
      </c>
      <c r="AX975" s="13" t="s">
        <v>83</v>
      </c>
      <c r="AY975" s="155" t="s">
        <v>150</v>
      </c>
    </row>
    <row r="976" spans="2:65" s="1" customFormat="1" ht="21.75" customHeight="1">
      <c r="B976" s="31"/>
      <c r="C976" s="132" t="s">
        <v>1806</v>
      </c>
      <c r="D976" s="132" t="s">
        <v>152</v>
      </c>
      <c r="E976" s="133" t="s">
        <v>1807</v>
      </c>
      <c r="F976" s="134" t="s">
        <v>1808</v>
      </c>
      <c r="G976" s="135" t="s">
        <v>426</v>
      </c>
      <c r="H976" s="136">
        <v>12</v>
      </c>
      <c r="I976" s="137"/>
      <c r="J976" s="138">
        <f>ROUND(I976*H976,2)</f>
        <v>0</v>
      </c>
      <c r="K976" s="139"/>
      <c r="L976" s="31"/>
      <c r="M976" s="140" t="s">
        <v>1</v>
      </c>
      <c r="N976" s="141" t="s">
        <v>41</v>
      </c>
      <c r="P976" s="142">
        <f>O976*H976</f>
        <v>0</v>
      </c>
      <c r="Q976" s="142">
        <v>0</v>
      </c>
      <c r="R976" s="142">
        <f>Q976*H976</f>
        <v>0</v>
      </c>
      <c r="S976" s="142">
        <v>0</v>
      </c>
      <c r="T976" s="143">
        <f>S976*H976</f>
        <v>0</v>
      </c>
      <c r="AR976" s="144" t="s">
        <v>521</v>
      </c>
      <c r="AT976" s="144" t="s">
        <v>152</v>
      </c>
      <c r="AU976" s="144" t="s">
        <v>85</v>
      </c>
      <c r="AY976" s="16" t="s">
        <v>150</v>
      </c>
      <c r="BE976" s="145">
        <f>IF(N976="základní",J976,0)</f>
        <v>0</v>
      </c>
      <c r="BF976" s="145">
        <f>IF(N976="snížená",J976,0)</f>
        <v>0</v>
      </c>
      <c r="BG976" s="145">
        <f>IF(N976="zákl. přenesená",J976,0)</f>
        <v>0</v>
      </c>
      <c r="BH976" s="145">
        <f>IF(N976="sníž. přenesená",J976,0)</f>
        <v>0</v>
      </c>
      <c r="BI976" s="145">
        <f>IF(N976="nulová",J976,0)</f>
        <v>0</v>
      </c>
      <c r="BJ976" s="16" t="s">
        <v>83</v>
      </c>
      <c r="BK976" s="145">
        <f>ROUND(I976*H976,2)</f>
        <v>0</v>
      </c>
      <c r="BL976" s="16" t="s">
        <v>521</v>
      </c>
      <c r="BM976" s="144" t="s">
        <v>1809</v>
      </c>
    </row>
    <row r="977" spans="2:51" s="12" customFormat="1" ht="12">
      <c r="B977" s="146"/>
      <c r="D977" s="147" t="s">
        <v>158</v>
      </c>
      <c r="E977" s="148" t="s">
        <v>1</v>
      </c>
      <c r="F977" s="149" t="s">
        <v>1810</v>
      </c>
      <c r="H977" s="150">
        <v>2</v>
      </c>
      <c r="I977" s="151"/>
      <c r="L977" s="146"/>
      <c r="M977" s="152"/>
      <c r="T977" s="153"/>
      <c r="AT977" s="148" t="s">
        <v>158</v>
      </c>
      <c r="AU977" s="148" t="s">
        <v>85</v>
      </c>
      <c r="AV977" s="12" t="s">
        <v>85</v>
      </c>
      <c r="AW977" s="12" t="s">
        <v>32</v>
      </c>
      <c r="AX977" s="12" t="s">
        <v>76</v>
      </c>
      <c r="AY977" s="148" t="s">
        <v>150</v>
      </c>
    </row>
    <row r="978" spans="2:51" s="12" customFormat="1" ht="12">
      <c r="B978" s="146"/>
      <c r="D978" s="147" t="s">
        <v>158</v>
      </c>
      <c r="E978" s="148" t="s">
        <v>1</v>
      </c>
      <c r="F978" s="149" t="s">
        <v>1811</v>
      </c>
      <c r="H978" s="150">
        <v>2</v>
      </c>
      <c r="I978" s="151"/>
      <c r="L978" s="146"/>
      <c r="M978" s="152"/>
      <c r="T978" s="153"/>
      <c r="AT978" s="148" t="s">
        <v>158</v>
      </c>
      <c r="AU978" s="148" t="s">
        <v>85</v>
      </c>
      <c r="AV978" s="12" t="s">
        <v>85</v>
      </c>
      <c r="AW978" s="12" t="s">
        <v>32</v>
      </c>
      <c r="AX978" s="12" t="s">
        <v>76</v>
      </c>
      <c r="AY978" s="148" t="s">
        <v>150</v>
      </c>
    </row>
    <row r="979" spans="2:51" s="12" customFormat="1" ht="12">
      <c r="B979" s="146"/>
      <c r="D979" s="147" t="s">
        <v>158</v>
      </c>
      <c r="E979" s="148" t="s">
        <v>1</v>
      </c>
      <c r="F979" s="149" t="s">
        <v>1812</v>
      </c>
      <c r="H979" s="150">
        <v>2</v>
      </c>
      <c r="I979" s="151"/>
      <c r="L979" s="146"/>
      <c r="M979" s="152"/>
      <c r="T979" s="153"/>
      <c r="AT979" s="148" t="s">
        <v>158</v>
      </c>
      <c r="AU979" s="148" t="s">
        <v>85</v>
      </c>
      <c r="AV979" s="12" t="s">
        <v>85</v>
      </c>
      <c r="AW979" s="12" t="s">
        <v>32</v>
      </c>
      <c r="AX979" s="12" t="s">
        <v>76</v>
      </c>
      <c r="AY979" s="148" t="s">
        <v>150</v>
      </c>
    </row>
    <row r="980" spans="2:51" s="12" customFormat="1" ht="12">
      <c r="B980" s="146"/>
      <c r="D980" s="147" t="s">
        <v>158</v>
      </c>
      <c r="E980" s="148" t="s">
        <v>1</v>
      </c>
      <c r="F980" s="149" t="s">
        <v>1813</v>
      </c>
      <c r="H980" s="150">
        <v>1</v>
      </c>
      <c r="I980" s="151"/>
      <c r="L980" s="146"/>
      <c r="M980" s="152"/>
      <c r="T980" s="153"/>
      <c r="AT980" s="148" t="s">
        <v>158</v>
      </c>
      <c r="AU980" s="148" t="s">
        <v>85</v>
      </c>
      <c r="AV980" s="12" t="s">
        <v>85</v>
      </c>
      <c r="AW980" s="12" t="s">
        <v>32</v>
      </c>
      <c r="AX980" s="12" t="s">
        <v>76</v>
      </c>
      <c r="AY980" s="148" t="s">
        <v>150</v>
      </c>
    </row>
    <row r="981" spans="2:51" s="12" customFormat="1" ht="12">
      <c r="B981" s="146"/>
      <c r="D981" s="147" t="s">
        <v>158</v>
      </c>
      <c r="E981" s="148" t="s">
        <v>1</v>
      </c>
      <c r="F981" s="149" t="s">
        <v>1814</v>
      </c>
      <c r="H981" s="150">
        <v>1</v>
      </c>
      <c r="I981" s="151"/>
      <c r="L981" s="146"/>
      <c r="M981" s="152"/>
      <c r="T981" s="153"/>
      <c r="AT981" s="148" t="s">
        <v>158</v>
      </c>
      <c r="AU981" s="148" t="s">
        <v>85</v>
      </c>
      <c r="AV981" s="12" t="s">
        <v>85</v>
      </c>
      <c r="AW981" s="12" t="s">
        <v>32</v>
      </c>
      <c r="AX981" s="12" t="s">
        <v>76</v>
      </c>
      <c r="AY981" s="148" t="s">
        <v>150</v>
      </c>
    </row>
    <row r="982" spans="2:51" s="12" customFormat="1" ht="12">
      <c r="B982" s="146"/>
      <c r="D982" s="147" t="s">
        <v>158</v>
      </c>
      <c r="E982" s="148" t="s">
        <v>1</v>
      </c>
      <c r="F982" s="149" t="s">
        <v>1815</v>
      </c>
      <c r="H982" s="150">
        <v>4</v>
      </c>
      <c r="I982" s="151"/>
      <c r="L982" s="146"/>
      <c r="M982" s="152"/>
      <c r="T982" s="153"/>
      <c r="AT982" s="148" t="s">
        <v>158</v>
      </c>
      <c r="AU982" s="148" t="s">
        <v>85</v>
      </c>
      <c r="AV982" s="12" t="s">
        <v>85</v>
      </c>
      <c r="AW982" s="12" t="s">
        <v>32</v>
      </c>
      <c r="AX982" s="12" t="s">
        <v>76</v>
      </c>
      <c r="AY982" s="148" t="s">
        <v>150</v>
      </c>
    </row>
    <row r="983" spans="2:51" s="13" customFormat="1" ht="12">
      <c r="B983" s="154"/>
      <c r="D983" s="147" t="s">
        <v>158</v>
      </c>
      <c r="E983" s="155" t="s">
        <v>1</v>
      </c>
      <c r="F983" s="156" t="s">
        <v>162</v>
      </c>
      <c r="H983" s="157">
        <v>12</v>
      </c>
      <c r="I983" s="158"/>
      <c r="L983" s="154"/>
      <c r="M983" s="159"/>
      <c r="T983" s="160"/>
      <c r="AT983" s="155" t="s">
        <v>158</v>
      </c>
      <c r="AU983" s="155" t="s">
        <v>85</v>
      </c>
      <c r="AV983" s="13" t="s">
        <v>156</v>
      </c>
      <c r="AW983" s="13" t="s">
        <v>32</v>
      </c>
      <c r="AX983" s="13" t="s">
        <v>83</v>
      </c>
      <c r="AY983" s="155" t="s">
        <v>150</v>
      </c>
    </row>
    <row r="984" spans="2:65" s="1" customFormat="1" ht="16.5" customHeight="1">
      <c r="B984" s="31"/>
      <c r="C984" s="167" t="s">
        <v>1816</v>
      </c>
      <c r="D984" s="167" t="s">
        <v>250</v>
      </c>
      <c r="E984" s="168" t="s">
        <v>1817</v>
      </c>
      <c r="F984" s="169" t="s">
        <v>1818</v>
      </c>
      <c r="G984" s="170" t="s">
        <v>426</v>
      </c>
      <c r="H984" s="171">
        <v>2</v>
      </c>
      <c r="I984" s="172"/>
      <c r="J984" s="173">
        <f aca="true" t="shared" si="40" ref="J984:J989">ROUND(I984*H984,2)</f>
        <v>0</v>
      </c>
      <c r="K984" s="174"/>
      <c r="L984" s="175"/>
      <c r="M984" s="176" t="s">
        <v>1</v>
      </c>
      <c r="N984" s="177" t="s">
        <v>41</v>
      </c>
      <c r="P984" s="142">
        <f aca="true" t="shared" si="41" ref="P984:P989">O984*H984</f>
        <v>0</v>
      </c>
      <c r="Q984" s="142">
        <v>0.00126</v>
      </c>
      <c r="R984" s="142">
        <f aca="true" t="shared" si="42" ref="R984:R989">Q984*H984</f>
        <v>0.00252</v>
      </c>
      <c r="S984" s="142">
        <v>0</v>
      </c>
      <c r="T984" s="143">
        <f aca="true" t="shared" si="43" ref="T984:T989">S984*H984</f>
        <v>0</v>
      </c>
      <c r="AR984" s="144" t="s">
        <v>341</v>
      </c>
      <c r="AT984" s="144" t="s">
        <v>250</v>
      </c>
      <c r="AU984" s="144" t="s">
        <v>85</v>
      </c>
      <c r="AY984" s="16" t="s">
        <v>150</v>
      </c>
      <c r="BE984" s="145">
        <f aca="true" t="shared" si="44" ref="BE984:BE989">IF(N984="základní",J984,0)</f>
        <v>0</v>
      </c>
      <c r="BF984" s="145">
        <f aca="true" t="shared" si="45" ref="BF984:BF989">IF(N984="snížená",J984,0)</f>
        <v>0</v>
      </c>
      <c r="BG984" s="145">
        <f aca="true" t="shared" si="46" ref="BG984:BG989">IF(N984="zákl. přenesená",J984,0)</f>
        <v>0</v>
      </c>
      <c r="BH984" s="145">
        <f aca="true" t="shared" si="47" ref="BH984:BH989">IF(N984="sníž. přenesená",J984,0)</f>
        <v>0</v>
      </c>
      <c r="BI984" s="145">
        <f aca="true" t="shared" si="48" ref="BI984:BI989">IF(N984="nulová",J984,0)</f>
        <v>0</v>
      </c>
      <c r="BJ984" s="16" t="s">
        <v>83</v>
      </c>
      <c r="BK984" s="145">
        <f aca="true" t="shared" si="49" ref="BK984:BK989">ROUND(I984*H984,2)</f>
        <v>0</v>
      </c>
      <c r="BL984" s="16" t="s">
        <v>243</v>
      </c>
      <c r="BM984" s="144" t="s">
        <v>1819</v>
      </c>
    </row>
    <row r="985" spans="2:65" s="1" customFormat="1" ht="16.5" customHeight="1">
      <c r="B985" s="31"/>
      <c r="C985" s="167" t="s">
        <v>1820</v>
      </c>
      <c r="D985" s="167" t="s">
        <v>250</v>
      </c>
      <c r="E985" s="168" t="s">
        <v>1821</v>
      </c>
      <c r="F985" s="169" t="s">
        <v>1822</v>
      </c>
      <c r="G985" s="170" t="s">
        <v>426</v>
      </c>
      <c r="H985" s="171">
        <v>2</v>
      </c>
      <c r="I985" s="172"/>
      <c r="J985" s="173">
        <f t="shared" si="40"/>
        <v>0</v>
      </c>
      <c r="K985" s="174"/>
      <c r="L985" s="175"/>
      <c r="M985" s="176" t="s">
        <v>1</v>
      </c>
      <c r="N985" s="177" t="s">
        <v>41</v>
      </c>
      <c r="P985" s="142">
        <f t="shared" si="41"/>
        <v>0</v>
      </c>
      <c r="Q985" s="142">
        <v>0.00126</v>
      </c>
      <c r="R985" s="142">
        <f t="shared" si="42"/>
        <v>0.00252</v>
      </c>
      <c r="S985" s="142">
        <v>0</v>
      </c>
      <c r="T985" s="143">
        <f t="shared" si="43"/>
        <v>0</v>
      </c>
      <c r="AR985" s="144" t="s">
        <v>341</v>
      </c>
      <c r="AT985" s="144" t="s">
        <v>250</v>
      </c>
      <c r="AU985" s="144" t="s">
        <v>85</v>
      </c>
      <c r="AY985" s="16" t="s">
        <v>150</v>
      </c>
      <c r="BE985" s="145">
        <f t="shared" si="44"/>
        <v>0</v>
      </c>
      <c r="BF985" s="145">
        <f t="shared" si="45"/>
        <v>0</v>
      </c>
      <c r="BG985" s="145">
        <f t="shared" si="46"/>
        <v>0</v>
      </c>
      <c r="BH985" s="145">
        <f t="shared" si="47"/>
        <v>0</v>
      </c>
      <c r="BI985" s="145">
        <f t="shared" si="48"/>
        <v>0</v>
      </c>
      <c r="BJ985" s="16" t="s">
        <v>83</v>
      </c>
      <c r="BK985" s="145">
        <f t="shared" si="49"/>
        <v>0</v>
      </c>
      <c r="BL985" s="16" t="s">
        <v>243</v>
      </c>
      <c r="BM985" s="144" t="s">
        <v>1823</v>
      </c>
    </row>
    <row r="986" spans="2:65" s="1" customFormat="1" ht="16.5" customHeight="1">
      <c r="B986" s="31"/>
      <c r="C986" s="167" t="s">
        <v>1824</v>
      </c>
      <c r="D986" s="167" t="s">
        <v>250</v>
      </c>
      <c r="E986" s="168" t="s">
        <v>1825</v>
      </c>
      <c r="F986" s="169" t="s">
        <v>1826</v>
      </c>
      <c r="G986" s="170" t="s">
        <v>426</v>
      </c>
      <c r="H986" s="171">
        <v>2</v>
      </c>
      <c r="I986" s="172"/>
      <c r="J986" s="173">
        <f t="shared" si="40"/>
        <v>0</v>
      </c>
      <c r="K986" s="174"/>
      <c r="L986" s="175"/>
      <c r="M986" s="176" t="s">
        <v>1</v>
      </c>
      <c r="N986" s="177" t="s">
        <v>41</v>
      </c>
      <c r="P986" s="142">
        <f t="shared" si="41"/>
        <v>0</v>
      </c>
      <c r="Q986" s="142">
        <v>0.00126</v>
      </c>
      <c r="R986" s="142">
        <f t="shared" si="42"/>
        <v>0.00252</v>
      </c>
      <c r="S986" s="142">
        <v>0</v>
      </c>
      <c r="T986" s="143">
        <f t="shared" si="43"/>
        <v>0</v>
      </c>
      <c r="AR986" s="144" t="s">
        <v>341</v>
      </c>
      <c r="AT986" s="144" t="s">
        <v>250</v>
      </c>
      <c r="AU986" s="144" t="s">
        <v>85</v>
      </c>
      <c r="AY986" s="16" t="s">
        <v>150</v>
      </c>
      <c r="BE986" s="145">
        <f t="shared" si="44"/>
        <v>0</v>
      </c>
      <c r="BF986" s="145">
        <f t="shared" si="45"/>
        <v>0</v>
      </c>
      <c r="BG986" s="145">
        <f t="shared" si="46"/>
        <v>0</v>
      </c>
      <c r="BH986" s="145">
        <f t="shared" si="47"/>
        <v>0</v>
      </c>
      <c r="BI986" s="145">
        <f t="shared" si="48"/>
        <v>0</v>
      </c>
      <c r="BJ986" s="16" t="s">
        <v>83</v>
      </c>
      <c r="BK986" s="145">
        <f t="shared" si="49"/>
        <v>0</v>
      </c>
      <c r="BL986" s="16" t="s">
        <v>243</v>
      </c>
      <c r="BM986" s="144" t="s">
        <v>1827</v>
      </c>
    </row>
    <row r="987" spans="2:65" s="1" customFormat="1" ht="16.5" customHeight="1">
      <c r="B987" s="31"/>
      <c r="C987" s="167" t="s">
        <v>1828</v>
      </c>
      <c r="D987" s="167" t="s">
        <v>250</v>
      </c>
      <c r="E987" s="168" t="s">
        <v>1103</v>
      </c>
      <c r="F987" s="169" t="s">
        <v>1104</v>
      </c>
      <c r="G987" s="170" t="s">
        <v>426</v>
      </c>
      <c r="H987" s="171">
        <v>1</v>
      </c>
      <c r="I987" s="172"/>
      <c r="J987" s="173">
        <f t="shared" si="40"/>
        <v>0</v>
      </c>
      <c r="K987" s="174"/>
      <c r="L987" s="175"/>
      <c r="M987" s="176" t="s">
        <v>1</v>
      </c>
      <c r="N987" s="177" t="s">
        <v>41</v>
      </c>
      <c r="P987" s="142">
        <f t="shared" si="41"/>
        <v>0</v>
      </c>
      <c r="Q987" s="142">
        <v>0.00126</v>
      </c>
      <c r="R987" s="142">
        <f t="shared" si="42"/>
        <v>0.00126</v>
      </c>
      <c r="S987" s="142">
        <v>0</v>
      </c>
      <c r="T987" s="143">
        <f t="shared" si="43"/>
        <v>0</v>
      </c>
      <c r="AR987" s="144" t="s">
        <v>341</v>
      </c>
      <c r="AT987" s="144" t="s">
        <v>250</v>
      </c>
      <c r="AU987" s="144" t="s">
        <v>85</v>
      </c>
      <c r="AY987" s="16" t="s">
        <v>150</v>
      </c>
      <c r="BE987" s="145">
        <f t="shared" si="44"/>
        <v>0</v>
      </c>
      <c r="BF987" s="145">
        <f t="shared" si="45"/>
        <v>0</v>
      </c>
      <c r="BG987" s="145">
        <f t="shared" si="46"/>
        <v>0</v>
      </c>
      <c r="BH987" s="145">
        <f t="shared" si="47"/>
        <v>0</v>
      </c>
      <c r="BI987" s="145">
        <f t="shared" si="48"/>
        <v>0</v>
      </c>
      <c r="BJ987" s="16" t="s">
        <v>83</v>
      </c>
      <c r="BK987" s="145">
        <f t="shared" si="49"/>
        <v>0</v>
      </c>
      <c r="BL987" s="16" t="s">
        <v>243</v>
      </c>
      <c r="BM987" s="144" t="s">
        <v>1829</v>
      </c>
    </row>
    <row r="988" spans="2:65" s="1" customFormat="1" ht="16.5" customHeight="1">
      <c r="B988" s="31"/>
      <c r="C988" s="167" t="s">
        <v>1830</v>
      </c>
      <c r="D988" s="167" t="s">
        <v>250</v>
      </c>
      <c r="E988" s="168" t="s">
        <v>1831</v>
      </c>
      <c r="F988" s="169" t="s">
        <v>1832</v>
      </c>
      <c r="G988" s="170" t="s">
        <v>426</v>
      </c>
      <c r="H988" s="171">
        <v>1</v>
      </c>
      <c r="I988" s="172"/>
      <c r="J988" s="173">
        <f t="shared" si="40"/>
        <v>0</v>
      </c>
      <c r="K988" s="174"/>
      <c r="L988" s="175"/>
      <c r="M988" s="176" t="s">
        <v>1</v>
      </c>
      <c r="N988" s="177" t="s">
        <v>41</v>
      </c>
      <c r="P988" s="142">
        <f t="shared" si="41"/>
        <v>0</v>
      </c>
      <c r="Q988" s="142">
        <v>0.00126</v>
      </c>
      <c r="R988" s="142">
        <f t="shared" si="42"/>
        <v>0.00126</v>
      </c>
      <c r="S988" s="142">
        <v>0</v>
      </c>
      <c r="T988" s="143">
        <f t="shared" si="43"/>
        <v>0</v>
      </c>
      <c r="AR988" s="144" t="s">
        <v>341</v>
      </c>
      <c r="AT988" s="144" t="s">
        <v>250</v>
      </c>
      <c r="AU988" s="144" t="s">
        <v>85</v>
      </c>
      <c r="AY988" s="16" t="s">
        <v>150</v>
      </c>
      <c r="BE988" s="145">
        <f t="shared" si="44"/>
        <v>0</v>
      </c>
      <c r="BF988" s="145">
        <f t="shared" si="45"/>
        <v>0</v>
      </c>
      <c r="BG988" s="145">
        <f t="shared" si="46"/>
        <v>0</v>
      </c>
      <c r="BH988" s="145">
        <f t="shared" si="47"/>
        <v>0</v>
      </c>
      <c r="BI988" s="145">
        <f t="shared" si="48"/>
        <v>0</v>
      </c>
      <c r="BJ988" s="16" t="s">
        <v>83</v>
      </c>
      <c r="BK988" s="145">
        <f t="shared" si="49"/>
        <v>0</v>
      </c>
      <c r="BL988" s="16" t="s">
        <v>243</v>
      </c>
      <c r="BM988" s="144" t="s">
        <v>1833</v>
      </c>
    </row>
    <row r="989" spans="2:65" s="1" customFormat="1" ht="16.5" customHeight="1">
      <c r="B989" s="31"/>
      <c r="C989" s="167" t="s">
        <v>1834</v>
      </c>
      <c r="D989" s="167" t="s">
        <v>250</v>
      </c>
      <c r="E989" s="168" t="s">
        <v>1835</v>
      </c>
      <c r="F989" s="169" t="s">
        <v>1836</v>
      </c>
      <c r="G989" s="170" t="s">
        <v>426</v>
      </c>
      <c r="H989" s="171">
        <v>4</v>
      </c>
      <c r="I989" s="172"/>
      <c r="J989" s="173">
        <f t="shared" si="40"/>
        <v>0</v>
      </c>
      <c r="K989" s="174"/>
      <c r="L989" s="175"/>
      <c r="M989" s="179" t="s">
        <v>1</v>
      </c>
      <c r="N989" s="180" t="s">
        <v>41</v>
      </c>
      <c r="O989" s="181"/>
      <c r="P989" s="182">
        <f t="shared" si="41"/>
        <v>0</v>
      </c>
      <c r="Q989" s="182">
        <v>0.00126</v>
      </c>
      <c r="R989" s="182">
        <f t="shared" si="42"/>
        <v>0.00504</v>
      </c>
      <c r="S989" s="182">
        <v>0</v>
      </c>
      <c r="T989" s="183">
        <f t="shared" si="43"/>
        <v>0</v>
      </c>
      <c r="AR989" s="144" t="s">
        <v>341</v>
      </c>
      <c r="AT989" s="144" t="s">
        <v>250</v>
      </c>
      <c r="AU989" s="144" t="s">
        <v>85</v>
      </c>
      <c r="AY989" s="16" t="s">
        <v>150</v>
      </c>
      <c r="BE989" s="145">
        <f t="shared" si="44"/>
        <v>0</v>
      </c>
      <c r="BF989" s="145">
        <f t="shared" si="45"/>
        <v>0</v>
      </c>
      <c r="BG989" s="145">
        <f t="shared" si="46"/>
        <v>0</v>
      </c>
      <c r="BH989" s="145">
        <f t="shared" si="47"/>
        <v>0</v>
      </c>
      <c r="BI989" s="145">
        <f t="shared" si="48"/>
        <v>0</v>
      </c>
      <c r="BJ989" s="16" t="s">
        <v>83</v>
      </c>
      <c r="BK989" s="145">
        <f t="shared" si="49"/>
        <v>0</v>
      </c>
      <c r="BL989" s="16" t="s">
        <v>243</v>
      </c>
      <c r="BM989" s="144" t="s">
        <v>1837</v>
      </c>
    </row>
    <row r="990" spans="2:12" s="1" customFormat="1" ht="6.95" customHeight="1">
      <c r="B990" s="42"/>
      <c r="C990" s="43"/>
      <c r="D990" s="43"/>
      <c r="E990" s="43"/>
      <c r="F990" s="43"/>
      <c r="G990" s="43"/>
      <c r="H990" s="43"/>
      <c r="I990" s="43"/>
      <c r="J990" s="43"/>
      <c r="K990" s="43"/>
      <c r="L990" s="31"/>
    </row>
  </sheetData>
  <sheetProtection algorithmName="SHA-512" hashValue="9F/fh1xc+FtmwiFI67343mW95SbcaYeJsgB34zHI0HAI/EXZSxBHvTPVxMkpz9kmzSewuYcMucltVL8hNs6wSw==" saltValue="aNp1Wz5vjDi4SXMObQU8gg==" spinCount="100000" sheet="1" objects="1" scenarios="1" formatColumns="0" formatRows="0" autoFilter="0"/>
  <autoFilter ref="C146:K989"/>
  <mergeCells count="9">
    <mergeCell ref="E87:H87"/>
    <mergeCell ref="E137:H137"/>
    <mergeCell ref="E139:H13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88"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38"/>
  <sheetViews>
    <sheetView showGridLines="0" workbookViewId="0" topLeftCell="A104">
      <selection activeCell="G126" sqref="G12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8.851562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39"/>
      <c r="M2" s="739"/>
      <c r="N2" s="739"/>
      <c r="O2" s="739"/>
      <c r="P2" s="739"/>
      <c r="Q2" s="739"/>
      <c r="R2" s="739"/>
      <c r="S2" s="739"/>
      <c r="T2" s="739"/>
      <c r="U2" s="739"/>
      <c r="V2" s="739"/>
      <c r="AT2" s="16" t="s">
        <v>88</v>
      </c>
    </row>
    <row r="3" spans="2:46" ht="6.95" customHeight="1">
      <c r="B3" s="17"/>
      <c r="C3" s="18"/>
      <c r="D3" s="18"/>
      <c r="E3" s="18"/>
      <c r="F3" s="18"/>
      <c r="G3" s="18"/>
      <c r="H3" s="18"/>
      <c r="I3" s="18"/>
      <c r="J3" s="18"/>
      <c r="K3" s="18"/>
      <c r="L3" s="19"/>
      <c r="AT3" s="16" t="s">
        <v>85</v>
      </c>
    </row>
    <row r="4" spans="2:46" ht="24.95" customHeight="1">
      <c r="B4" s="19"/>
      <c r="D4" s="20" t="s">
        <v>95</v>
      </c>
      <c r="L4" s="19"/>
      <c r="M4" s="85" t="s">
        <v>10</v>
      </c>
      <c r="AT4" s="16" t="s">
        <v>4</v>
      </c>
    </row>
    <row r="5" spans="2:12" ht="6.95" customHeight="1">
      <c r="B5" s="19"/>
      <c r="L5" s="19"/>
    </row>
    <row r="6" spans="2:12" ht="12" customHeight="1">
      <c r="B6" s="19"/>
      <c r="D6" s="26" t="s">
        <v>16</v>
      </c>
      <c r="L6" s="19"/>
    </row>
    <row r="7" spans="2:12" ht="16.5" customHeight="1">
      <c r="B7" s="19"/>
      <c r="E7" s="778" t="str">
        <f>'Rekapitulace stavby'!K6</f>
        <v>Vstupní budova Muzea lidových staveb v Kouřimi</v>
      </c>
      <c r="F7" s="779"/>
      <c r="G7" s="779"/>
      <c r="H7" s="779"/>
      <c r="L7" s="19"/>
    </row>
    <row r="8" spans="2:12" s="1" customFormat="1" ht="12" customHeight="1">
      <c r="B8" s="31"/>
      <c r="D8" s="26" t="s">
        <v>96</v>
      </c>
      <c r="L8" s="31"/>
    </row>
    <row r="9" spans="2:12" s="1" customFormat="1" ht="16.5" customHeight="1">
      <c r="B9" s="31"/>
      <c r="E9" s="760" t="s">
        <v>1838</v>
      </c>
      <c r="F9" s="777"/>
      <c r="G9" s="777"/>
      <c r="H9" s="777"/>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4. 1. 2024</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0" t="str">
        <f>'Rekapitulace stavby'!E14</f>
        <v>Vyplň údaj</v>
      </c>
      <c r="F18" s="750"/>
      <c r="G18" s="750"/>
      <c r="H18" s="75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754" t="s">
        <v>1</v>
      </c>
      <c r="F27" s="754"/>
      <c r="G27" s="754"/>
      <c r="H27" s="754"/>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36</v>
      </c>
      <c r="J30" s="63">
        <f>ROUND(J123,2)</f>
        <v>0</v>
      </c>
      <c r="L30" s="31"/>
    </row>
    <row r="31" spans="2:12" s="1" customFormat="1" ht="6.95" customHeight="1">
      <c r="B31" s="31"/>
      <c r="D31" s="51"/>
      <c r="E31" s="51"/>
      <c r="F31" s="51"/>
      <c r="G31" s="51"/>
      <c r="H31" s="51"/>
      <c r="I31" s="51"/>
      <c r="J31" s="51"/>
      <c r="K31" s="51"/>
      <c r="L31" s="31"/>
    </row>
    <row r="32" spans="2:12" s="1" customFormat="1" ht="14.45" customHeight="1">
      <c r="B32" s="31"/>
      <c r="F32" s="88" t="s">
        <v>38</v>
      </c>
      <c r="I32" s="88" t="s">
        <v>37</v>
      </c>
      <c r="J32" s="88" t="s">
        <v>39</v>
      </c>
      <c r="L32" s="31"/>
    </row>
    <row r="33" spans="2:12" s="1" customFormat="1" ht="14.45" customHeight="1">
      <c r="B33" s="31"/>
      <c r="D33" s="89" t="s">
        <v>40</v>
      </c>
      <c r="E33" s="26" t="s">
        <v>41</v>
      </c>
      <c r="F33" s="90">
        <f>ROUND((SUM(BE123:BE137)),2)</f>
        <v>0</v>
      </c>
      <c r="I33" s="91">
        <v>0.21</v>
      </c>
      <c r="J33" s="90">
        <f>ROUND(((SUM(BE123:BE137))*I33),2)</f>
        <v>0</v>
      </c>
      <c r="L33" s="31"/>
    </row>
    <row r="34" spans="2:12" s="1" customFormat="1" ht="14.45" customHeight="1">
      <c r="B34" s="31"/>
      <c r="E34" s="26" t="s">
        <v>42</v>
      </c>
      <c r="F34" s="90">
        <f>ROUND((SUM(BF123:BF137)),2)</f>
        <v>0</v>
      </c>
      <c r="I34" s="91">
        <v>0.15</v>
      </c>
      <c r="J34" s="90">
        <f>ROUND(((SUM(BF123:BF137))*I34),2)</f>
        <v>0</v>
      </c>
      <c r="L34" s="31"/>
    </row>
    <row r="35" spans="2:12" s="1" customFormat="1" ht="14.45" customHeight="1" hidden="1">
      <c r="B35" s="31"/>
      <c r="E35" s="26" t="s">
        <v>43</v>
      </c>
      <c r="F35" s="90">
        <f>ROUND((SUM(BG123:BG137)),2)</f>
        <v>0</v>
      </c>
      <c r="I35" s="91">
        <v>0.21</v>
      </c>
      <c r="J35" s="90">
        <f>0</f>
        <v>0</v>
      </c>
      <c r="L35" s="31"/>
    </row>
    <row r="36" spans="2:12" s="1" customFormat="1" ht="14.45" customHeight="1" hidden="1">
      <c r="B36" s="31"/>
      <c r="E36" s="26" t="s">
        <v>44</v>
      </c>
      <c r="F36" s="90">
        <f>ROUND((SUM(BH123:BH137)),2)</f>
        <v>0</v>
      </c>
      <c r="I36" s="91">
        <v>0.15</v>
      </c>
      <c r="J36" s="90">
        <f>0</f>
        <v>0</v>
      </c>
      <c r="L36" s="31"/>
    </row>
    <row r="37" spans="2:12" s="1" customFormat="1" ht="14.45" customHeight="1" hidden="1">
      <c r="B37" s="31"/>
      <c r="E37" s="26" t="s">
        <v>45</v>
      </c>
      <c r="F37" s="90">
        <f>ROUND((SUM(BI123:BI137)),2)</f>
        <v>0</v>
      </c>
      <c r="I37" s="91">
        <v>0</v>
      </c>
      <c r="J37" s="90">
        <f>0</f>
        <v>0</v>
      </c>
      <c r="L37" s="31"/>
    </row>
    <row r="38" spans="2:12" s="1" customFormat="1" ht="6.95"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2.75">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51</v>
      </c>
      <c r="E76" s="33"/>
      <c r="F76" s="98" t="s">
        <v>52</v>
      </c>
      <c r="G76" s="41" t="s">
        <v>51</v>
      </c>
      <c r="H76" s="33"/>
      <c r="I76" s="33"/>
      <c r="J76" s="99" t="s">
        <v>52</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99</v>
      </c>
      <c r="L82" s="31"/>
    </row>
    <row r="83" spans="2:12" s="1" customFormat="1" ht="6.95" customHeight="1">
      <c r="B83" s="31"/>
      <c r="L83" s="31"/>
    </row>
    <row r="84" spans="2:12" s="1" customFormat="1" ht="12" customHeight="1">
      <c r="B84" s="31"/>
      <c r="C84" s="26" t="s">
        <v>16</v>
      </c>
      <c r="L84" s="31"/>
    </row>
    <row r="85" spans="2:12" s="1" customFormat="1" ht="16.5" customHeight="1">
      <c r="B85" s="31"/>
      <c r="E85" s="778" t="str">
        <f>E7</f>
        <v>Vstupní budova Muzea lidových staveb v Kouřimi</v>
      </c>
      <c r="F85" s="779"/>
      <c r="G85" s="779"/>
      <c r="H85" s="779"/>
      <c r="L85" s="31"/>
    </row>
    <row r="86" spans="2:12" s="1" customFormat="1" ht="12" customHeight="1">
      <c r="B86" s="31"/>
      <c r="C86" s="26" t="s">
        <v>96</v>
      </c>
      <c r="L86" s="31"/>
    </row>
    <row r="87" spans="2:12" s="1" customFormat="1" ht="16.5" customHeight="1">
      <c r="B87" s="31"/>
      <c r="E87" s="760" t="str">
        <f>E9</f>
        <v>02 - Profese</v>
      </c>
      <c r="F87" s="777"/>
      <c r="G87" s="777"/>
      <c r="H87" s="777"/>
      <c r="L87" s="31"/>
    </row>
    <row r="88" spans="2:12" s="1" customFormat="1" ht="6.95" customHeight="1">
      <c r="B88" s="31"/>
      <c r="L88" s="31"/>
    </row>
    <row r="89" spans="2:12" s="1" customFormat="1" ht="12" customHeight="1">
      <c r="B89" s="31"/>
      <c r="C89" s="26" t="s">
        <v>20</v>
      </c>
      <c r="F89" s="24" t="str">
        <f>F12</f>
        <v>Kouřim</v>
      </c>
      <c r="I89" s="26" t="s">
        <v>22</v>
      </c>
      <c r="J89" s="50" t="str">
        <f>IF(J12="","",J12)</f>
        <v>4. 1. 2024</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7" customHeight="1">
      <c r="B96" s="31"/>
      <c r="C96" s="102" t="s">
        <v>102</v>
      </c>
      <c r="J96" s="63">
        <f>J123</f>
        <v>0</v>
      </c>
      <c r="L96" s="31"/>
      <c r="AU96" s="16" t="s">
        <v>103</v>
      </c>
    </row>
    <row r="97" spans="2:12" s="8" customFormat="1" ht="24.95" customHeight="1">
      <c r="B97" s="103"/>
      <c r="D97" s="104" t="s">
        <v>113</v>
      </c>
      <c r="E97" s="105"/>
      <c r="F97" s="105"/>
      <c r="G97" s="105"/>
      <c r="H97" s="105"/>
      <c r="I97" s="105"/>
      <c r="J97" s="106">
        <f>J124</f>
        <v>0</v>
      </c>
      <c r="L97" s="103"/>
    </row>
    <row r="98" spans="2:12" s="9" customFormat="1" ht="19.9" customHeight="1">
      <c r="B98" s="107"/>
      <c r="D98" s="108" t="s">
        <v>1839</v>
      </c>
      <c r="E98" s="109"/>
      <c r="F98" s="109"/>
      <c r="G98" s="109"/>
      <c r="H98" s="109"/>
      <c r="I98" s="109"/>
      <c r="J98" s="110">
        <f>J125</f>
        <v>0</v>
      </c>
      <c r="L98" s="107"/>
    </row>
    <row r="99" spans="2:12" s="9" customFormat="1" ht="19.9" customHeight="1">
      <c r="B99" s="107"/>
      <c r="D99" s="108" t="s">
        <v>1840</v>
      </c>
      <c r="E99" s="109"/>
      <c r="F99" s="109"/>
      <c r="G99" s="109"/>
      <c r="H99" s="109"/>
      <c r="I99" s="109"/>
      <c r="J99" s="110">
        <f>J127</f>
        <v>0</v>
      </c>
      <c r="L99" s="107"/>
    </row>
    <row r="100" spans="2:12" s="9" customFormat="1" ht="19.9" customHeight="1">
      <c r="B100" s="107"/>
      <c r="D100" s="108" t="s">
        <v>1841</v>
      </c>
      <c r="E100" s="109"/>
      <c r="F100" s="109"/>
      <c r="G100" s="109"/>
      <c r="H100" s="109"/>
      <c r="I100" s="109"/>
      <c r="J100" s="110">
        <f>J129</f>
        <v>0</v>
      </c>
      <c r="L100" s="107"/>
    </row>
    <row r="101" spans="2:12" s="8" customFormat="1" ht="24.95" customHeight="1">
      <c r="B101" s="103"/>
      <c r="D101" s="104" t="s">
        <v>133</v>
      </c>
      <c r="E101" s="105"/>
      <c r="F101" s="105"/>
      <c r="G101" s="105"/>
      <c r="H101" s="105"/>
      <c r="I101" s="105"/>
      <c r="J101" s="106">
        <f>J131</f>
        <v>0</v>
      </c>
      <c r="L101" s="103"/>
    </row>
    <row r="102" spans="2:12" s="9" customFormat="1" ht="19.9" customHeight="1">
      <c r="B102" s="107"/>
      <c r="D102" s="108" t="s">
        <v>1842</v>
      </c>
      <c r="E102" s="109"/>
      <c r="F102" s="109"/>
      <c r="G102" s="109"/>
      <c r="H102" s="109"/>
      <c r="I102" s="109"/>
      <c r="J102" s="110">
        <f>J132</f>
        <v>0</v>
      </c>
      <c r="L102" s="107"/>
    </row>
    <row r="103" spans="2:12" s="9" customFormat="1" ht="19.9" customHeight="1">
      <c r="B103" s="107"/>
      <c r="D103" s="108" t="s">
        <v>1843</v>
      </c>
      <c r="E103" s="109"/>
      <c r="F103" s="109"/>
      <c r="G103" s="109"/>
      <c r="H103" s="109"/>
      <c r="I103" s="109"/>
      <c r="J103" s="110">
        <f>J136</f>
        <v>0</v>
      </c>
      <c r="L103" s="107"/>
    </row>
    <row r="104" spans="2:12" s="1" customFormat="1" ht="21.75" customHeight="1">
      <c r="B104" s="31"/>
      <c r="L104" s="31"/>
    </row>
    <row r="105" spans="2:12" s="1" customFormat="1" ht="6.95" customHeight="1">
      <c r="B105" s="42"/>
      <c r="C105" s="43"/>
      <c r="D105" s="43"/>
      <c r="E105" s="43"/>
      <c r="F105" s="43"/>
      <c r="G105" s="43"/>
      <c r="H105" s="43"/>
      <c r="I105" s="43"/>
      <c r="J105" s="43"/>
      <c r="K105" s="43"/>
      <c r="L105" s="31"/>
    </row>
    <row r="109" spans="2:12" s="1" customFormat="1" ht="6.95" customHeight="1">
      <c r="B109" s="44"/>
      <c r="C109" s="45"/>
      <c r="D109" s="45"/>
      <c r="E109" s="45"/>
      <c r="F109" s="45"/>
      <c r="G109" s="45"/>
      <c r="H109" s="45"/>
      <c r="I109" s="45"/>
      <c r="J109" s="45"/>
      <c r="K109" s="45"/>
      <c r="L109" s="31"/>
    </row>
    <row r="110" spans="2:12" s="1" customFormat="1" ht="24.95" customHeight="1">
      <c r="B110" s="31"/>
      <c r="C110" s="20" t="s">
        <v>135</v>
      </c>
      <c r="L110" s="31"/>
    </row>
    <row r="111" spans="2:12" s="1" customFormat="1" ht="6.95" customHeight="1">
      <c r="B111" s="31"/>
      <c r="L111" s="31"/>
    </row>
    <row r="112" spans="2:12" s="1" customFormat="1" ht="12" customHeight="1">
      <c r="B112" s="31"/>
      <c r="C112" s="26" t="s">
        <v>16</v>
      </c>
      <c r="L112" s="31"/>
    </row>
    <row r="113" spans="2:12" s="1" customFormat="1" ht="16.5" customHeight="1">
      <c r="B113" s="31"/>
      <c r="E113" s="778" t="str">
        <f>E7</f>
        <v>Vstupní budova Muzea lidových staveb v Kouřimi</v>
      </c>
      <c r="F113" s="779"/>
      <c r="G113" s="779"/>
      <c r="H113" s="779"/>
      <c r="L113" s="31"/>
    </row>
    <row r="114" spans="2:12" s="1" customFormat="1" ht="12" customHeight="1">
      <c r="B114" s="31"/>
      <c r="C114" s="26" t="s">
        <v>96</v>
      </c>
      <c r="L114" s="31"/>
    </row>
    <row r="115" spans="2:12" s="1" customFormat="1" ht="16.5" customHeight="1">
      <c r="B115" s="31"/>
      <c r="E115" s="760" t="str">
        <f>E9</f>
        <v>02 - Profese</v>
      </c>
      <c r="F115" s="777"/>
      <c r="G115" s="777"/>
      <c r="H115" s="777"/>
      <c r="L115" s="31"/>
    </row>
    <row r="116" spans="2:12" s="1" customFormat="1" ht="6.95" customHeight="1">
      <c r="B116" s="31"/>
      <c r="L116" s="31"/>
    </row>
    <row r="117" spans="2:12" s="1" customFormat="1" ht="12" customHeight="1">
      <c r="B117" s="31"/>
      <c r="C117" s="26" t="s">
        <v>20</v>
      </c>
      <c r="F117" s="24" t="str">
        <f>F12</f>
        <v>Kouřim</v>
      </c>
      <c r="I117" s="26" t="s">
        <v>22</v>
      </c>
      <c r="J117" s="50" t="str">
        <f>IF(J12="","",J12)</f>
        <v>4. 1. 2024</v>
      </c>
      <c r="L117" s="31"/>
    </row>
    <row r="118" spans="2:12" s="1" customFormat="1" ht="6.95" customHeight="1">
      <c r="B118" s="31"/>
      <c r="L118" s="31"/>
    </row>
    <row r="119" spans="2:12" s="1" customFormat="1" ht="15.2" customHeight="1">
      <c r="B119" s="31"/>
      <c r="C119" s="26" t="s">
        <v>24</v>
      </c>
      <c r="F119" s="24" t="str">
        <f>E15</f>
        <v>Regionální muzeum v Kouřimi</v>
      </c>
      <c r="I119" s="26" t="s">
        <v>30</v>
      </c>
      <c r="J119" s="29" t="str">
        <f>E21</f>
        <v>IHARCH s.r.o.</v>
      </c>
      <c r="L119" s="31"/>
    </row>
    <row r="120" spans="2:12" s="1" customFormat="1" ht="15.2" customHeight="1">
      <c r="B120" s="31"/>
      <c r="C120" s="26" t="s">
        <v>28</v>
      </c>
      <c r="F120" s="24" t="str">
        <f>IF(E18="","",E18)</f>
        <v>Vyplň údaj</v>
      </c>
      <c r="I120" s="26" t="s">
        <v>33</v>
      </c>
      <c r="J120" s="29" t="str">
        <f>E24</f>
        <v xml:space="preserve"> </v>
      </c>
      <c r="L120" s="31"/>
    </row>
    <row r="121" spans="2:12" s="1" customFormat="1" ht="10.35" customHeight="1">
      <c r="B121" s="31"/>
      <c r="L121" s="31"/>
    </row>
    <row r="122" spans="2:20" s="10" customFormat="1" ht="29.25" customHeight="1">
      <c r="B122" s="111"/>
      <c r="C122" s="112" t="s">
        <v>136</v>
      </c>
      <c r="D122" s="113" t="s">
        <v>61</v>
      </c>
      <c r="E122" s="113" t="s">
        <v>57</v>
      </c>
      <c r="F122" s="113" t="s">
        <v>58</v>
      </c>
      <c r="G122" s="113" t="s">
        <v>137</v>
      </c>
      <c r="H122" s="113" t="s">
        <v>138</v>
      </c>
      <c r="I122" s="113" t="s">
        <v>139</v>
      </c>
      <c r="J122" s="114" t="s">
        <v>101</v>
      </c>
      <c r="K122" s="115" t="s">
        <v>140</v>
      </c>
      <c r="L122" s="111"/>
      <c r="M122" s="56" t="s">
        <v>1</v>
      </c>
      <c r="N122" s="57" t="s">
        <v>40</v>
      </c>
      <c r="O122" s="57" t="s">
        <v>141</v>
      </c>
      <c r="P122" s="57" t="s">
        <v>142</v>
      </c>
      <c r="Q122" s="57" t="s">
        <v>143</v>
      </c>
      <c r="R122" s="57" t="s">
        <v>144</v>
      </c>
      <c r="S122" s="57" t="s">
        <v>145</v>
      </c>
      <c r="T122" s="58" t="s">
        <v>146</v>
      </c>
    </row>
    <row r="123" spans="2:63" s="1" customFormat="1" ht="22.7" customHeight="1">
      <c r="B123" s="31"/>
      <c r="C123" s="61" t="s">
        <v>147</v>
      </c>
      <c r="J123" s="116">
        <f>BK123</f>
        <v>0</v>
      </c>
      <c r="L123" s="31"/>
      <c r="M123" s="59"/>
      <c r="N123" s="51"/>
      <c r="O123" s="51"/>
      <c r="P123" s="117">
        <f>P124+P131</f>
        <v>0</v>
      </c>
      <c r="Q123" s="51"/>
      <c r="R123" s="117">
        <f>R124+R131</f>
        <v>0.0016099999999999999</v>
      </c>
      <c r="S123" s="51"/>
      <c r="T123" s="118">
        <f>T124+T131</f>
        <v>0</v>
      </c>
      <c r="AT123" s="16" t="s">
        <v>75</v>
      </c>
      <c r="AU123" s="16" t="s">
        <v>103</v>
      </c>
      <c r="BK123" s="119">
        <f>BK124+BK131</f>
        <v>0</v>
      </c>
    </row>
    <row r="124" spans="2:63" s="11" customFormat="1" ht="25.9" customHeight="1">
      <c r="B124" s="120"/>
      <c r="D124" s="121" t="s">
        <v>75</v>
      </c>
      <c r="E124" s="122" t="s">
        <v>691</v>
      </c>
      <c r="F124" s="122" t="s">
        <v>692</v>
      </c>
      <c r="I124" s="123"/>
      <c r="J124" s="124">
        <f>BK124</f>
        <v>0</v>
      </c>
      <c r="L124" s="120"/>
      <c r="M124" s="125"/>
      <c r="P124" s="126">
        <f>P125+P127+P129</f>
        <v>0</v>
      </c>
      <c r="R124" s="126">
        <f>R125+R127+R129</f>
        <v>0.0016099999999999999</v>
      </c>
      <c r="T124" s="127">
        <f>T125+T127+T129</f>
        <v>0</v>
      </c>
      <c r="AR124" s="121" t="s">
        <v>85</v>
      </c>
      <c r="AT124" s="128" t="s">
        <v>75</v>
      </c>
      <c r="AU124" s="128" t="s">
        <v>76</v>
      </c>
      <c r="AY124" s="121" t="s">
        <v>150</v>
      </c>
      <c r="BK124" s="129">
        <f>BK125+BK127+BK129</f>
        <v>0</v>
      </c>
    </row>
    <row r="125" spans="2:63" s="11" customFormat="1" ht="22.7" customHeight="1">
      <c r="B125" s="120"/>
      <c r="D125" s="121" t="s">
        <v>75</v>
      </c>
      <c r="E125" s="130" t="s">
        <v>1844</v>
      </c>
      <c r="F125" s="130" t="s">
        <v>1845</v>
      </c>
      <c r="I125" s="123"/>
      <c r="J125" s="131">
        <f>BK125</f>
        <v>0</v>
      </c>
      <c r="L125" s="120"/>
      <c r="M125" s="125"/>
      <c r="P125" s="126">
        <f>P126</f>
        <v>0</v>
      </c>
      <c r="R125" s="126">
        <f>R126</f>
        <v>0</v>
      </c>
      <c r="T125" s="127">
        <f>T126</f>
        <v>0</v>
      </c>
      <c r="AR125" s="121" t="s">
        <v>85</v>
      </c>
      <c r="AT125" s="128" t="s">
        <v>75</v>
      </c>
      <c r="AU125" s="128" t="s">
        <v>83</v>
      </c>
      <c r="AY125" s="121" t="s">
        <v>150</v>
      </c>
      <c r="BK125" s="129">
        <f>BK126</f>
        <v>0</v>
      </c>
    </row>
    <row r="126" spans="2:65" s="1" customFormat="1" ht="16.5" customHeight="1">
      <c r="B126" s="31"/>
      <c r="C126" s="132" t="s">
        <v>83</v>
      </c>
      <c r="D126" s="132" t="s">
        <v>537</v>
      </c>
      <c r="E126" s="133" t="s">
        <v>1846</v>
      </c>
      <c r="F126" s="134" t="s">
        <v>1847</v>
      </c>
      <c r="G126" s="135" t="s">
        <v>1848</v>
      </c>
      <c r="H126" s="136">
        <v>1</v>
      </c>
      <c r="I126" s="137">
        <f>'ZTI Stavba'!I58:J58</f>
        <v>0</v>
      </c>
      <c r="J126" s="138">
        <f>ROUND(I126*H126,2)</f>
        <v>0</v>
      </c>
      <c r="K126" s="139"/>
      <c r="L126" s="31"/>
      <c r="M126" s="140" t="s">
        <v>1</v>
      </c>
      <c r="N126" s="141" t="s">
        <v>41</v>
      </c>
      <c r="P126" s="142">
        <f>O126*H126</f>
        <v>0</v>
      </c>
      <c r="Q126" s="142">
        <v>0</v>
      </c>
      <c r="R126" s="142">
        <f>Q126*H126</f>
        <v>0</v>
      </c>
      <c r="S126" s="142">
        <v>0</v>
      </c>
      <c r="T126" s="143">
        <f>S126*H126</f>
        <v>0</v>
      </c>
      <c r="AR126" s="144" t="s">
        <v>243</v>
      </c>
      <c r="AT126" s="144" t="s">
        <v>152</v>
      </c>
      <c r="AU126" s="144" t="s">
        <v>85</v>
      </c>
      <c r="AY126" s="16" t="s">
        <v>150</v>
      </c>
      <c r="BE126" s="145">
        <f>IF(N126="základní",J126,0)</f>
        <v>0</v>
      </c>
      <c r="BF126" s="145">
        <f>IF(N126="snížená",J126,0)</f>
        <v>0</v>
      </c>
      <c r="BG126" s="145">
        <f>IF(N126="zákl. přenesená",J126,0)</f>
        <v>0</v>
      </c>
      <c r="BH126" s="145">
        <f>IF(N126="sníž. přenesená",J126,0)</f>
        <v>0</v>
      </c>
      <c r="BI126" s="145">
        <f>IF(N126="nulová",J126,0)</f>
        <v>0</v>
      </c>
      <c r="BJ126" s="16" t="s">
        <v>83</v>
      </c>
      <c r="BK126" s="145">
        <f>ROUND(I126*H126,2)</f>
        <v>0</v>
      </c>
      <c r="BL126" s="16" t="s">
        <v>243</v>
      </c>
      <c r="BM126" s="144" t="s">
        <v>1849</v>
      </c>
    </row>
    <row r="127" spans="2:63" s="11" customFormat="1" ht="22.7" customHeight="1">
      <c r="B127" s="120"/>
      <c r="D127" s="121" t="s">
        <v>75</v>
      </c>
      <c r="E127" s="130" t="s">
        <v>1850</v>
      </c>
      <c r="F127" s="130" t="s">
        <v>1851</v>
      </c>
      <c r="I127" s="123"/>
      <c r="J127" s="131">
        <f>BK127</f>
        <v>0</v>
      </c>
      <c r="L127" s="120"/>
      <c r="M127" s="125"/>
      <c r="P127" s="126">
        <f>P128</f>
        <v>0</v>
      </c>
      <c r="R127" s="126">
        <f>R128</f>
        <v>0.0004</v>
      </c>
      <c r="T127" s="127">
        <f>T128</f>
        <v>0</v>
      </c>
      <c r="AR127" s="121" t="s">
        <v>85</v>
      </c>
      <c r="AT127" s="128" t="s">
        <v>75</v>
      </c>
      <c r="AU127" s="128" t="s">
        <v>83</v>
      </c>
      <c r="AY127" s="121" t="s">
        <v>150</v>
      </c>
      <c r="BK127" s="129">
        <f>BK128</f>
        <v>0</v>
      </c>
    </row>
    <row r="128" spans="2:65" s="1" customFormat="1" ht="16.5" customHeight="1">
      <c r="B128" s="31"/>
      <c r="C128" s="132" t="s">
        <v>85</v>
      </c>
      <c r="D128" s="132" t="s">
        <v>152</v>
      </c>
      <c r="E128" s="133" t="s">
        <v>1852</v>
      </c>
      <c r="F128" s="134" t="s">
        <v>1853</v>
      </c>
      <c r="G128" s="135" t="s">
        <v>635</v>
      </c>
      <c r="H128" s="136">
        <v>1</v>
      </c>
      <c r="I128" s="137"/>
      <c r="J128" s="138">
        <f>ROUND(I128*H128,2)</f>
        <v>0</v>
      </c>
      <c r="K128" s="139"/>
      <c r="L128" s="31"/>
      <c r="M128" s="140" t="s">
        <v>1</v>
      </c>
      <c r="N128" s="141" t="s">
        <v>41</v>
      </c>
      <c r="P128" s="142">
        <f>O128*H128</f>
        <v>0</v>
      </c>
      <c r="Q128" s="142">
        <v>0.0004</v>
      </c>
      <c r="R128" s="142">
        <f>Q128*H128</f>
        <v>0.0004</v>
      </c>
      <c r="S128" s="142">
        <v>0</v>
      </c>
      <c r="T128" s="143">
        <f>S128*H128</f>
        <v>0</v>
      </c>
      <c r="AR128" s="144" t="s">
        <v>243</v>
      </c>
      <c r="AT128" s="144" t="s">
        <v>152</v>
      </c>
      <c r="AU128" s="144" t="s">
        <v>85</v>
      </c>
      <c r="AY128" s="16" t="s">
        <v>150</v>
      </c>
      <c r="BE128" s="145">
        <f>IF(N128="základní",J128,0)</f>
        <v>0</v>
      </c>
      <c r="BF128" s="145">
        <f>IF(N128="snížená",J128,0)</f>
        <v>0</v>
      </c>
      <c r="BG128" s="145">
        <f>IF(N128="zákl. přenesená",J128,0)</f>
        <v>0</v>
      </c>
      <c r="BH128" s="145">
        <f>IF(N128="sníž. přenesená",J128,0)</f>
        <v>0</v>
      </c>
      <c r="BI128" s="145">
        <f>IF(N128="nulová",J128,0)</f>
        <v>0</v>
      </c>
      <c r="BJ128" s="16" t="s">
        <v>83</v>
      </c>
      <c r="BK128" s="145">
        <f>ROUND(I128*H128,2)</f>
        <v>0</v>
      </c>
      <c r="BL128" s="16" t="s">
        <v>243</v>
      </c>
      <c r="BM128" s="144" t="s">
        <v>1854</v>
      </c>
    </row>
    <row r="129" spans="2:63" s="11" customFormat="1" ht="22.7" customHeight="1">
      <c r="B129" s="120"/>
      <c r="D129" s="121" t="s">
        <v>75</v>
      </c>
      <c r="E129" s="130" t="s">
        <v>1855</v>
      </c>
      <c r="F129" s="130" t="s">
        <v>1856</v>
      </c>
      <c r="I129" s="123"/>
      <c r="J129" s="131">
        <f>BK129</f>
        <v>0</v>
      </c>
      <c r="L129" s="120"/>
      <c r="M129" s="125"/>
      <c r="P129" s="126">
        <f>P130</f>
        <v>0</v>
      </c>
      <c r="R129" s="126">
        <f>R130</f>
        <v>0.00121</v>
      </c>
      <c r="T129" s="127">
        <f>T130</f>
        <v>0</v>
      </c>
      <c r="AR129" s="121" t="s">
        <v>85</v>
      </c>
      <c r="AT129" s="128" t="s">
        <v>75</v>
      </c>
      <c r="AU129" s="128" t="s">
        <v>83</v>
      </c>
      <c r="AY129" s="121" t="s">
        <v>150</v>
      </c>
      <c r="BK129" s="129">
        <f>BK130</f>
        <v>0</v>
      </c>
    </row>
    <row r="130" spans="2:65" s="1" customFormat="1" ht="16.5" customHeight="1">
      <c r="B130" s="31"/>
      <c r="C130" s="132" t="s">
        <v>168</v>
      </c>
      <c r="D130" s="132" t="s">
        <v>152</v>
      </c>
      <c r="E130" s="133" t="s">
        <v>1857</v>
      </c>
      <c r="F130" s="134" t="s">
        <v>1858</v>
      </c>
      <c r="G130" s="135" t="s">
        <v>635</v>
      </c>
      <c r="H130" s="136">
        <v>1</v>
      </c>
      <c r="I130" s="137">
        <f>ÚT!G17</f>
        <v>0</v>
      </c>
      <c r="J130" s="138">
        <f>ROUND(I130*H130,2)</f>
        <v>0</v>
      </c>
      <c r="K130" s="139"/>
      <c r="L130" s="31"/>
      <c r="M130" s="140" t="s">
        <v>1</v>
      </c>
      <c r="N130" s="141" t="s">
        <v>41</v>
      </c>
      <c r="P130" s="142">
        <f>O130*H130</f>
        <v>0</v>
      </c>
      <c r="Q130" s="142">
        <v>0.00121</v>
      </c>
      <c r="R130" s="142">
        <f>Q130*H130</f>
        <v>0.00121</v>
      </c>
      <c r="S130" s="142">
        <v>0</v>
      </c>
      <c r="T130" s="143">
        <f>S130*H130</f>
        <v>0</v>
      </c>
      <c r="AR130" s="144" t="s">
        <v>243</v>
      </c>
      <c r="AT130" s="144" t="s">
        <v>152</v>
      </c>
      <c r="AU130" s="144" t="s">
        <v>85</v>
      </c>
      <c r="AY130" s="16" t="s">
        <v>150</v>
      </c>
      <c r="BE130" s="145">
        <f>IF(N130="základní",J130,0)</f>
        <v>0</v>
      </c>
      <c r="BF130" s="145">
        <f>IF(N130="snížená",J130,0)</f>
        <v>0</v>
      </c>
      <c r="BG130" s="145">
        <f>IF(N130="zákl. přenesená",J130,0)</f>
        <v>0</v>
      </c>
      <c r="BH130" s="145">
        <f>IF(N130="sníž. přenesená",J130,0)</f>
        <v>0</v>
      </c>
      <c r="BI130" s="145">
        <f>IF(N130="nulová",J130,0)</f>
        <v>0</v>
      </c>
      <c r="BJ130" s="16" t="s">
        <v>83</v>
      </c>
      <c r="BK130" s="145">
        <f>ROUND(I130*H130,2)</f>
        <v>0</v>
      </c>
      <c r="BL130" s="16" t="s">
        <v>243</v>
      </c>
      <c r="BM130" s="144" t="s">
        <v>1859</v>
      </c>
    </row>
    <row r="131" spans="2:63" s="11" customFormat="1" ht="25.9" customHeight="1">
      <c r="B131" s="120"/>
      <c r="D131" s="121" t="s">
        <v>75</v>
      </c>
      <c r="E131" s="122" t="s">
        <v>250</v>
      </c>
      <c r="F131" s="122" t="s">
        <v>250</v>
      </c>
      <c r="I131" s="123"/>
      <c r="J131" s="124">
        <f>BK131</f>
        <v>0</v>
      </c>
      <c r="L131" s="120"/>
      <c r="M131" s="125"/>
      <c r="P131" s="126">
        <f>P132+P136</f>
        <v>0</v>
      </c>
      <c r="R131" s="126">
        <f>R132+R136</f>
        <v>0</v>
      </c>
      <c r="T131" s="127">
        <f>T132+T136</f>
        <v>0</v>
      </c>
      <c r="AR131" s="121" t="s">
        <v>168</v>
      </c>
      <c r="AT131" s="128" t="s">
        <v>75</v>
      </c>
      <c r="AU131" s="128" t="s">
        <v>76</v>
      </c>
      <c r="AY131" s="121" t="s">
        <v>150</v>
      </c>
      <c r="BK131" s="129">
        <f>BK132+BK136</f>
        <v>0</v>
      </c>
    </row>
    <row r="132" spans="2:63" s="11" customFormat="1" ht="22.7" customHeight="1">
      <c r="B132" s="120"/>
      <c r="D132" s="121" t="s">
        <v>75</v>
      </c>
      <c r="E132" s="130" t="s">
        <v>1860</v>
      </c>
      <c r="F132" s="130" t="s">
        <v>1861</v>
      </c>
      <c r="I132" s="123"/>
      <c r="J132" s="131">
        <f>BK132</f>
        <v>0</v>
      </c>
      <c r="L132" s="120"/>
      <c r="M132" s="125"/>
      <c r="P132" s="126">
        <f>SUM(P133:P135)</f>
        <v>0</v>
      </c>
      <c r="R132" s="126">
        <f>SUM(R133:R135)</f>
        <v>0</v>
      </c>
      <c r="T132" s="127">
        <f>SUM(T133:T135)</f>
        <v>0</v>
      </c>
      <c r="AR132" s="121" t="s">
        <v>168</v>
      </c>
      <c r="AT132" s="128" t="s">
        <v>75</v>
      </c>
      <c r="AU132" s="128" t="s">
        <v>83</v>
      </c>
      <c r="AY132" s="121" t="s">
        <v>150</v>
      </c>
      <c r="BK132" s="129">
        <f>SUM(BK133:BK135)</f>
        <v>0</v>
      </c>
    </row>
    <row r="133" spans="2:65" s="1" customFormat="1" ht="16.5" customHeight="1">
      <c r="B133" s="31"/>
      <c r="C133" s="132" t="s">
        <v>156</v>
      </c>
      <c r="D133" s="132" t="s">
        <v>152</v>
      </c>
      <c r="E133" s="133" t="s">
        <v>1862</v>
      </c>
      <c r="F133" s="134" t="s">
        <v>1863</v>
      </c>
      <c r="G133" s="135" t="s">
        <v>635</v>
      </c>
      <c r="H133" s="136">
        <v>1</v>
      </c>
      <c r="I133" s="137">
        <f>Silnoproud!J9</f>
        <v>0</v>
      </c>
      <c r="J133" s="138">
        <f>ROUND(I133*H133,2)</f>
        <v>0</v>
      </c>
      <c r="K133" s="139"/>
      <c r="L133" s="31"/>
      <c r="M133" s="140" t="s">
        <v>1</v>
      </c>
      <c r="N133" s="141" t="s">
        <v>41</v>
      </c>
      <c r="P133" s="142">
        <f>O133*H133</f>
        <v>0</v>
      </c>
      <c r="Q133" s="142">
        <v>0</v>
      </c>
      <c r="R133" s="142">
        <f>Q133*H133</f>
        <v>0</v>
      </c>
      <c r="S133" s="142">
        <v>0</v>
      </c>
      <c r="T133" s="143">
        <f>S133*H133</f>
        <v>0</v>
      </c>
      <c r="AR133" s="144" t="s">
        <v>521</v>
      </c>
      <c r="AT133" s="144" t="s">
        <v>152</v>
      </c>
      <c r="AU133" s="144" t="s">
        <v>85</v>
      </c>
      <c r="AY133" s="16" t="s">
        <v>150</v>
      </c>
      <c r="BE133" s="145">
        <f>IF(N133="základní",J133,0)</f>
        <v>0</v>
      </c>
      <c r="BF133" s="145">
        <f>IF(N133="snížená",J133,0)</f>
        <v>0</v>
      </c>
      <c r="BG133" s="145">
        <f>IF(N133="zákl. přenesená",J133,0)</f>
        <v>0</v>
      </c>
      <c r="BH133" s="145">
        <f>IF(N133="sníž. přenesená",J133,0)</f>
        <v>0</v>
      </c>
      <c r="BI133" s="145">
        <f>IF(N133="nulová",J133,0)</f>
        <v>0</v>
      </c>
      <c r="BJ133" s="16" t="s">
        <v>83</v>
      </c>
      <c r="BK133" s="145">
        <f>ROUND(I133*H133,2)</f>
        <v>0</v>
      </c>
      <c r="BL133" s="16" t="s">
        <v>521</v>
      </c>
      <c r="BM133" s="144" t="s">
        <v>1864</v>
      </c>
    </row>
    <row r="134" spans="2:65" s="1" customFormat="1" ht="16.5" customHeight="1">
      <c r="B134" s="31"/>
      <c r="C134" s="132" t="s">
        <v>182</v>
      </c>
      <c r="D134" s="132" t="s">
        <v>152</v>
      </c>
      <c r="E134" s="133" t="s">
        <v>1865</v>
      </c>
      <c r="F134" s="134" t="s">
        <v>1866</v>
      </c>
      <c r="G134" s="135" t="s">
        <v>635</v>
      </c>
      <c r="H134" s="136">
        <v>1</v>
      </c>
      <c r="I134" s="137">
        <f>Slaboproud!J9</f>
        <v>0</v>
      </c>
      <c r="J134" s="138">
        <f>ROUND(I134*H134,2)</f>
        <v>0</v>
      </c>
      <c r="K134" s="139"/>
      <c r="L134" s="31"/>
      <c r="M134" s="140" t="s">
        <v>1</v>
      </c>
      <c r="N134" s="141" t="s">
        <v>41</v>
      </c>
      <c r="P134" s="142">
        <f>O134*H134</f>
        <v>0</v>
      </c>
      <c r="Q134" s="142">
        <v>0</v>
      </c>
      <c r="R134" s="142">
        <f>Q134*H134</f>
        <v>0</v>
      </c>
      <c r="S134" s="142">
        <v>0</v>
      </c>
      <c r="T134" s="143">
        <f>S134*H134</f>
        <v>0</v>
      </c>
      <c r="AR134" s="144" t="s">
        <v>521</v>
      </c>
      <c r="AT134" s="144" t="s">
        <v>152</v>
      </c>
      <c r="AU134" s="144" t="s">
        <v>85</v>
      </c>
      <c r="AY134" s="16" t="s">
        <v>150</v>
      </c>
      <c r="BE134" s="145">
        <f>IF(N134="základní",J134,0)</f>
        <v>0</v>
      </c>
      <c r="BF134" s="145">
        <f>IF(N134="snížená",J134,0)</f>
        <v>0</v>
      </c>
      <c r="BG134" s="145">
        <f>IF(N134="zákl. přenesená",J134,0)</f>
        <v>0</v>
      </c>
      <c r="BH134" s="145">
        <f>IF(N134="sníž. přenesená",J134,0)</f>
        <v>0</v>
      </c>
      <c r="BI134" s="145">
        <f>IF(N134="nulová",J134,0)</f>
        <v>0</v>
      </c>
      <c r="BJ134" s="16" t="s">
        <v>83</v>
      </c>
      <c r="BK134" s="145">
        <f>ROUND(I134*H134,2)</f>
        <v>0</v>
      </c>
      <c r="BL134" s="16" t="s">
        <v>521</v>
      </c>
      <c r="BM134" s="144" t="s">
        <v>1867</v>
      </c>
    </row>
    <row r="135" spans="2:65" s="1" customFormat="1" ht="16.5" customHeight="1">
      <c r="B135" s="31"/>
      <c r="C135" s="132" t="s">
        <v>187</v>
      </c>
      <c r="D135" s="132" t="s">
        <v>152</v>
      </c>
      <c r="E135" s="133" t="s">
        <v>1868</v>
      </c>
      <c r="F135" s="134" t="s">
        <v>1869</v>
      </c>
      <c r="G135" s="135" t="s">
        <v>635</v>
      </c>
      <c r="H135" s="136">
        <v>1</v>
      </c>
      <c r="I135" s="137">
        <f>Hromosvod!J9</f>
        <v>0</v>
      </c>
      <c r="J135" s="138">
        <f>ROUND(I135*H135,2)</f>
        <v>0</v>
      </c>
      <c r="K135" s="139"/>
      <c r="L135" s="31"/>
      <c r="M135" s="140" t="s">
        <v>1</v>
      </c>
      <c r="N135" s="141" t="s">
        <v>41</v>
      </c>
      <c r="P135" s="142">
        <f>O135*H135</f>
        <v>0</v>
      </c>
      <c r="Q135" s="142">
        <v>0</v>
      </c>
      <c r="R135" s="142">
        <f>Q135*H135</f>
        <v>0</v>
      </c>
      <c r="S135" s="142">
        <v>0</v>
      </c>
      <c r="T135" s="143">
        <f>S135*H135</f>
        <v>0</v>
      </c>
      <c r="AR135" s="144" t="s">
        <v>521</v>
      </c>
      <c r="AT135" s="144" t="s">
        <v>152</v>
      </c>
      <c r="AU135" s="144" t="s">
        <v>85</v>
      </c>
      <c r="AY135" s="16" t="s">
        <v>150</v>
      </c>
      <c r="BE135" s="145">
        <f>IF(N135="základní",J135,0)</f>
        <v>0</v>
      </c>
      <c r="BF135" s="145">
        <f>IF(N135="snížená",J135,0)</f>
        <v>0</v>
      </c>
      <c r="BG135" s="145">
        <f>IF(N135="zákl. přenesená",J135,0)</f>
        <v>0</v>
      </c>
      <c r="BH135" s="145">
        <f>IF(N135="sníž. přenesená",J135,0)</f>
        <v>0</v>
      </c>
      <c r="BI135" s="145">
        <f>IF(N135="nulová",J135,0)</f>
        <v>0</v>
      </c>
      <c r="BJ135" s="16" t="s">
        <v>83</v>
      </c>
      <c r="BK135" s="145">
        <f>ROUND(I135*H135,2)</f>
        <v>0</v>
      </c>
      <c r="BL135" s="16" t="s">
        <v>521</v>
      </c>
      <c r="BM135" s="144" t="s">
        <v>1870</v>
      </c>
    </row>
    <row r="136" spans="2:63" s="11" customFormat="1" ht="22.7" customHeight="1">
      <c r="B136" s="120"/>
      <c r="D136" s="121" t="s">
        <v>75</v>
      </c>
      <c r="E136" s="130" t="s">
        <v>1871</v>
      </c>
      <c r="F136" s="130" t="s">
        <v>1872</v>
      </c>
      <c r="I136" s="123"/>
      <c r="J136" s="131">
        <f>BK136</f>
        <v>0</v>
      </c>
      <c r="L136" s="120"/>
      <c r="M136" s="125"/>
      <c r="P136" s="126">
        <f>P137</f>
        <v>0</v>
      </c>
      <c r="R136" s="126">
        <f>R137</f>
        <v>0</v>
      </c>
      <c r="T136" s="127">
        <f>T137</f>
        <v>0</v>
      </c>
      <c r="AR136" s="121" t="s">
        <v>168</v>
      </c>
      <c r="AT136" s="128" t="s">
        <v>75</v>
      </c>
      <c r="AU136" s="128" t="s">
        <v>83</v>
      </c>
      <c r="AY136" s="121" t="s">
        <v>150</v>
      </c>
      <c r="BK136" s="129">
        <f>BK137</f>
        <v>0</v>
      </c>
    </row>
    <row r="137" spans="2:65" s="1" customFormat="1" ht="16.5" customHeight="1">
      <c r="B137" s="31"/>
      <c r="C137" s="132" t="s">
        <v>192</v>
      </c>
      <c r="D137" s="132" t="s">
        <v>152</v>
      </c>
      <c r="E137" s="133" t="s">
        <v>1873</v>
      </c>
      <c r="F137" s="134" t="s">
        <v>1874</v>
      </c>
      <c r="G137" s="135" t="s">
        <v>635</v>
      </c>
      <c r="H137" s="136">
        <v>1</v>
      </c>
      <c r="I137" s="137">
        <f>'VZT rekapitulace cen'!G19</f>
        <v>0</v>
      </c>
      <c r="J137" s="138">
        <f>ROUND(I137*H137,2)</f>
        <v>0</v>
      </c>
      <c r="K137" s="139"/>
      <c r="L137" s="31"/>
      <c r="M137" s="184" t="s">
        <v>1</v>
      </c>
      <c r="N137" s="185" t="s">
        <v>41</v>
      </c>
      <c r="O137" s="181"/>
      <c r="P137" s="182">
        <f>O137*H137</f>
        <v>0</v>
      </c>
      <c r="Q137" s="182">
        <v>0</v>
      </c>
      <c r="R137" s="182">
        <f>Q137*H137</f>
        <v>0</v>
      </c>
      <c r="S137" s="182">
        <v>0</v>
      </c>
      <c r="T137" s="183">
        <f>S137*H137</f>
        <v>0</v>
      </c>
      <c r="AR137" s="144" t="s">
        <v>521</v>
      </c>
      <c r="AT137" s="144" t="s">
        <v>152</v>
      </c>
      <c r="AU137" s="144" t="s">
        <v>85</v>
      </c>
      <c r="AY137" s="16" t="s">
        <v>150</v>
      </c>
      <c r="BE137" s="145">
        <f>IF(N137="základní",J137,0)</f>
        <v>0</v>
      </c>
      <c r="BF137" s="145">
        <f>IF(N137="snížená",J137,0)</f>
        <v>0</v>
      </c>
      <c r="BG137" s="145">
        <f>IF(N137="zákl. přenesená",J137,0)</f>
        <v>0</v>
      </c>
      <c r="BH137" s="145">
        <f>IF(N137="sníž. přenesená",J137,0)</f>
        <v>0</v>
      </c>
      <c r="BI137" s="145">
        <f>IF(N137="nulová",J137,0)</f>
        <v>0</v>
      </c>
      <c r="BJ137" s="16" t="s">
        <v>83</v>
      </c>
      <c r="BK137" s="145">
        <f>ROUND(I137*H137,2)</f>
        <v>0</v>
      </c>
      <c r="BL137" s="16" t="s">
        <v>521</v>
      </c>
      <c r="BM137" s="144" t="s">
        <v>1875</v>
      </c>
    </row>
    <row r="138" spans="2:12" s="1" customFormat="1" ht="6.95" customHeight="1">
      <c r="B138" s="42"/>
      <c r="C138" s="43"/>
      <c r="D138" s="43"/>
      <c r="E138" s="43"/>
      <c r="F138" s="43"/>
      <c r="G138" s="43"/>
      <c r="H138" s="43"/>
      <c r="I138" s="43"/>
      <c r="J138" s="43"/>
      <c r="K138" s="43"/>
      <c r="L138" s="31"/>
    </row>
  </sheetData>
  <sheetProtection algorithmName="SHA-512" hashValue="rZbFsJ1ZeAoS1yEwh2hGWVrzBSflops09ZYCD0ohP+LLXDYYrWGxYXyo2umWdpdcVM9LLa+HvsWyxK8KHQahpw==" saltValue="cLMfJjJUuixTKPkP3YbDDUhizKEFh84+Hr5gfHAn2S9M+fM115kmgrHWGlAdQPgF6Prb1vMP96J9dBwMTPer4A==" spinCount="100000" sheet="1" objects="1" scenarios="1" formatColumns="0" formatRows="0" autoFilter="0"/>
  <autoFilter ref="C122:K137"/>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88"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73"/>
  <sheetViews>
    <sheetView showGridLines="0" tabSelected="1" workbookViewId="0" topLeftCell="A245">
      <selection activeCell="V256" sqref="V25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39"/>
      <c r="M2" s="739"/>
      <c r="N2" s="739"/>
      <c r="O2" s="739"/>
      <c r="P2" s="739"/>
      <c r="Q2" s="739"/>
      <c r="R2" s="739"/>
      <c r="S2" s="739"/>
      <c r="T2" s="739"/>
      <c r="U2" s="739"/>
      <c r="V2" s="739"/>
      <c r="AT2" s="16" t="s">
        <v>91</v>
      </c>
    </row>
    <row r="3" spans="2:46" ht="6.95" customHeight="1">
      <c r="B3" s="17"/>
      <c r="C3" s="18"/>
      <c r="D3" s="18"/>
      <c r="E3" s="18"/>
      <c r="F3" s="18"/>
      <c r="G3" s="18"/>
      <c r="H3" s="18"/>
      <c r="I3" s="18"/>
      <c r="J3" s="18"/>
      <c r="K3" s="18"/>
      <c r="L3" s="19"/>
      <c r="AT3" s="16" t="s">
        <v>85</v>
      </c>
    </row>
    <row r="4" spans="2:46" ht="24.95" customHeight="1">
      <c r="B4" s="19"/>
      <c r="D4" s="20" t="s">
        <v>95</v>
      </c>
      <c r="L4" s="19"/>
      <c r="M4" s="85" t="s">
        <v>10</v>
      </c>
      <c r="AT4" s="16" t="s">
        <v>4</v>
      </c>
    </row>
    <row r="5" spans="2:12" ht="6.95" customHeight="1">
      <c r="B5" s="19"/>
      <c r="L5" s="19"/>
    </row>
    <row r="6" spans="2:12" ht="12" customHeight="1">
      <c r="B6" s="19"/>
      <c r="D6" s="26" t="s">
        <v>16</v>
      </c>
      <c r="L6" s="19"/>
    </row>
    <row r="7" spans="2:12" ht="16.5" customHeight="1">
      <c r="B7" s="19"/>
      <c r="E7" s="778" t="str">
        <f>'Rekapitulace stavby'!K6</f>
        <v>Vstupní budova Muzea lidových staveb v Kouřimi</v>
      </c>
      <c r="F7" s="779"/>
      <c r="G7" s="779"/>
      <c r="H7" s="779"/>
      <c r="L7" s="19"/>
    </row>
    <row r="8" spans="2:12" s="1" customFormat="1" ht="12" customHeight="1">
      <c r="B8" s="31"/>
      <c r="D8" s="26" t="s">
        <v>96</v>
      </c>
      <c r="L8" s="31"/>
    </row>
    <row r="9" spans="2:12" s="1" customFormat="1" ht="16.5" customHeight="1">
      <c r="B9" s="31"/>
      <c r="E9" s="760" t="s">
        <v>1876</v>
      </c>
      <c r="F9" s="777"/>
      <c r="G9" s="777"/>
      <c r="H9" s="777"/>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4. 1. 2024</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0" t="str">
        <f>'Rekapitulace stavby'!E14</f>
        <v>Vyplň údaj</v>
      </c>
      <c r="F18" s="750"/>
      <c r="G18" s="750"/>
      <c r="H18" s="75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754" t="s">
        <v>1</v>
      </c>
      <c r="F27" s="754"/>
      <c r="G27" s="754"/>
      <c r="H27" s="754"/>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36</v>
      </c>
      <c r="J30" s="63">
        <f>ROUND(J129,2)</f>
        <v>0</v>
      </c>
      <c r="L30" s="31"/>
    </row>
    <row r="31" spans="2:12" s="1" customFormat="1" ht="6.95" customHeight="1">
      <c r="B31" s="31"/>
      <c r="D31" s="51"/>
      <c r="E31" s="51"/>
      <c r="F31" s="51"/>
      <c r="G31" s="51"/>
      <c r="H31" s="51"/>
      <c r="I31" s="51"/>
      <c r="J31" s="51"/>
      <c r="K31" s="51"/>
      <c r="L31" s="31"/>
    </row>
    <row r="32" spans="2:12" s="1" customFormat="1" ht="14.45" customHeight="1">
      <c r="B32" s="31"/>
      <c r="F32" s="88" t="s">
        <v>38</v>
      </c>
      <c r="I32" s="88" t="s">
        <v>37</v>
      </c>
      <c r="J32" s="88" t="s">
        <v>39</v>
      </c>
      <c r="L32" s="31"/>
    </row>
    <row r="33" spans="2:12" s="1" customFormat="1" ht="14.45" customHeight="1">
      <c r="B33" s="31"/>
      <c r="D33" s="89" t="s">
        <v>40</v>
      </c>
      <c r="E33" s="26" t="s">
        <v>41</v>
      </c>
      <c r="F33" s="90">
        <f>ROUND((SUM(BE129:BE272)),2)</f>
        <v>0</v>
      </c>
      <c r="I33" s="91">
        <v>0.21</v>
      </c>
      <c r="J33" s="90">
        <f>ROUND(((SUM(BE129:BE272))*I33),2)</f>
        <v>0</v>
      </c>
      <c r="L33" s="31"/>
    </row>
    <row r="34" spans="2:12" s="1" customFormat="1" ht="14.45" customHeight="1">
      <c r="B34" s="31"/>
      <c r="E34" s="26" t="s">
        <v>42</v>
      </c>
      <c r="F34" s="90">
        <f>ROUND((SUM(BF129:BF272)),2)</f>
        <v>0</v>
      </c>
      <c r="I34" s="91">
        <v>0.15</v>
      </c>
      <c r="J34" s="90">
        <f>ROUND(((SUM(BF129:BF272))*I34),2)</f>
        <v>0</v>
      </c>
      <c r="L34" s="31"/>
    </row>
    <row r="35" spans="2:12" s="1" customFormat="1" ht="14.45" customHeight="1" hidden="1">
      <c r="B35" s="31"/>
      <c r="E35" s="26" t="s">
        <v>43</v>
      </c>
      <c r="F35" s="90">
        <f>ROUND((SUM(BG129:BG272)),2)</f>
        <v>0</v>
      </c>
      <c r="I35" s="91">
        <v>0.21</v>
      </c>
      <c r="J35" s="90">
        <f>0</f>
        <v>0</v>
      </c>
      <c r="L35" s="31"/>
    </row>
    <row r="36" spans="2:12" s="1" customFormat="1" ht="14.45" customHeight="1" hidden="1">
      <c r="B36" s="31"/>
      <c r="E36" s="26" t="s">
        <v>44</v>
      </c>
      <c r="F36" s="90">
        <f>ROUND((SUM(BH129:BH272)),2)</f>
        <v>0</v>
      </c>
      <c r="I36" s="91">
        <v>0.15</v>
      </c>
      <c r="J36" s="90">
        <f>0</f>
        <v>0</v>
      </c>
      <c r="L36" s="31"/>
    </row>
    <row r="37" spans="2:12" s="1" customFormat="1" ht="14.45" customHeight="1" hidden="1">
      <c r="B37" s="31"/>
      <c r="E37" s="26" t="s">
        <v>45</v>
      </c>
      <c r="F37" s="90">
        <f>ROUND((SUM(BI129:BI272)),2)</f>
        <v>0</v>
      </c>
      <c r="I37" s="91">
        <v>0</v>
      </c>
      <c r="J37" s="90">
        <f>0</f>
        <v>0</v>
      </c>
      <c r="L37" s="31"/>
    </row>
    <row r="38" spans="2:12" s="1" customFormat="1" ht="6.95"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2.75">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51</v>
      </c>
      <c r="E76" s="33"/>
      <c r="F76" s="98" t="s">
        <v>52</v>
      </c>
      <c r="G76" s="41" t="s">
        <v>51</v>
      </c>
      <c r="H76" s="33"/>
      <c r="I76" s="33"/>
      <c r="J76" s="99" t="s">
        <v>52</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99</v>
      </c>
      <c r="L82" s="31"/>
    </row>
    <row r="83" spans="2:12" s="1" customFormat="1" ht="6.95" customHeight="1">
      <c r="B83" s="31"/>
      <c r="L83" s="31"/>
    </row>
    <row r="84" spans="2:12" s="1" customFormat="1" ht="12" customHeight="1">
      <c r="B84" s="31"/>
      <c r="C84" s="26" t="s">
        <v>16</v>
      </c>
      <c r="L84" s="31"/>
    </row>
    <row r="85" spans="2:12" s="1" customFormat="1" ht="16.5" customHeight="1">
      <c r="B85" s="31"/>
      <c r="E85" s="778" t="str">
        <f>E7</f>
        <v>Vstupní budova Muzea lidových staveb v Kouřimi</v>
      </c>
      <c r="F85" s="779"/>
      <c r="G85" s="779"/>
      <c r="H85" s="779"/>
      <c r="L85" s="31"/>
    </row>
    <row r="86" spans="2:12" s="1" customFormat="1" ht="12" customHeight="1">
      <c r="B86" s="31"/>
      <c r="C86" s="26" t="s">
        <v>96</v>
      </c>
      <c r="L86" s="31"/>
    </row>
    <row r="87" spans="2:12" s="1" customFormat="1" ht="16.5" customHeight="1">
      <c r="B87" s="31"/>
      <c r="E87" s="760" t="str">
        <f>E9</f>
        <v>03 - Venkovní objekty</v>
      </c>
      <c r="F87" s="777"/>
      <c r="G87" s="777"/>
      <c r="H87" s="777"/>
      <c r="L87" s="31"/>
    </row>
    <row r="88" spans="2:12" s="1" customFormat="1" ht="6.95" customHeight="1">
      <c r="B88" s="31"/>
      <c r="L88" s="31"/>
    </row>
    <row r="89" spans="2:12" s="1" customFormat="1" ht="12" customHeight="1">
      <c r="B89" s="31"/>
      <c r="C89" s="26" t="s">
        <v>20</v>
      </c>
      <c r="F89" s="24" t="str">
        <f>F12</f>
        <v>Kouřim</v>
      </c>
      <c r="I89" s="26" t="s">
        <v>22</v>
      </c>
      <c r="J89" s="50" t="str">
        <f>IF(J12="","",J12)</f>
        <v>4. 1. 2024</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7" customHeight="1">
      <c r="B96" s="31"/>
      <c r="C96" s="102" t="s">
        <v>102</v>
      </c>
      <c r="J96" s="63">
        <f>J129</f>
        <v>0</v>
      </c>
      <c r="L96" s="31"/>
      <c r="AU96" s="16" t="s">
        <v>103</v>
      </c>
    </row>
    <row r="97" spans="2:12" s="8" customFormat="1" ht="24.95" customHeight="1">
      <c r="B97" s="103"/>
      <c r="D97" s="104" t="s">
        <v>104</v>
      </c>
      <c r="E97" s="105"/>
      <c r="F97" s="105"/>
      <c r="G97" s="105"/>
      <c r="H97" s="105"/>
      <c r="I97" s="105"/>
      <c r="J97" s="106">
        <f>J130</f>
        <v>0</v>
      </c>
      <c r="L97" s="103"/>
    </row>
    <row r="98" spans="2:12" s="9" customFormat="1" ht="19.9" customHeight="1">
      <c r="B98" s="107"/>
      <c r="D98" s="108" t="s">
        <v>105</v>
      </c>
      <c r="E98" s="109"/>
      <c r="F98" s="109"/>
      <c r="G98" s="109"/>
      <c r="H98" s="109"/>
      <c r="I98" s="109"/>
      <c r="J98" s="110">
        <f>J131</f>
        <v>0</v>
      </c>
      <c r="L98" s="107"/>
    </row>
    <row r="99" spans="2:12" s="9" customFormat="1" ht="19.9" customHeight="1">
      <c r="B99" s="107"/>
      <c r="D99" s="108" t="s">
        <v>106</v>
      </c>
      <c r="E99" s="109"/>
      <c r="F99" s="109"/>
      <c r="G99" s="109"/>
      <c r="H99" s="109"/>
      <c r="I99" s="109"/>
      <c r="J99" s="110">
        <f>J182</f>
        <v>0</v>
      </c>
      <c r="L99" s="107"/>
    </row>
    <row r="100" spans="2:12" s="9" customFormat="1" ht="19.9" customHeight="1">
      <c r="B100" s="107"/>
      <c r="D100" s="108" t="s">
        <v>107</v>
      </c>
      <c r="E100" s="109"/>
      <c r="F100" s="109"/>
      <c r="G100" s="109"/>
      <c r="H100" s="109"/>
      <c r="I100" s="109"/>
      <c r="J100" s="110">
        <f>J195</f>
        <v>0</v>
      </c>
      <c r="L100" s="107"/>
    </row>
    <row r="101" spans="2:12" s="9" customFormat="1" ht="19.9" customHeight="1">
      <c r="B101" s="107"/>
      <c r="D101" s="108" t="s">
        <v>108</v>
      </c>
      <c r="E101" s="109"/>
      <c r="F101" s="109"/>
      <c r="G101" s="109"/>
      <c r="H101" s="109"/>
      <c r="I101" s="109"/>
      <c r="J101" s="110">
        <f>J208</f>
        <v>0</v>
      </c>
      <c r="L101" s="107"/>
    </row>
    <row r="102" spans="2:12" s="9" customFormat="1" ht="19.9" customHeight="1">
      <c r="B102" s="107"/>
      <c r="D102" s="108" t="s">
        <v>109</v>
      </c>
      <c r="E102" s="109"/>
      <c r="F102" s="109"/>
      <c r="G102" s="109"/>
      <c r="H102" s="109"/>
      <c r="I102" s="109"/>
      <c r="J102" s="110">
        <f>J228</f>
        <v>0</v>
      </c>
      <c r="L102" s="107"/>
    </row>
    <row r="103" spans="2:12" s="9" customFormat="1" ht="19.9" customHeight="1">
      <c r="B103" s="107"/>
      <c r="D103" s="108" t="s">
        <v>110</v>
      </c>
      <c r="E103" s="109"/>
      <c r="F103" s="109"/>
      <c r="G103" s="109"/>
      <c r="H103" s="109"/>
      <c r="I103" s="109"/>
      <c r="J103" s="110">
        <f>J240</f>
        <v>0</v>
      </c>
      <c r="L103" s="107"/>
    </row>
    <row r="104" spans="2:12" s="9" customFormat="1" ht="19.9" customHeight="1">
      <c r="B104" s="107"/>
      <c r="D104" s="108" t="s">
        <v>1877</v>
      </c>
      <c r="E104" s="109"/>
      <c r="F104" s="109"/>
      <c r="G104" s="109"/>
      <c r="H104" s="109"/>
      <c r="I104" s="109"/>
      <c r="J104" s="110">
        <f>J248</f>
        <v>0</v>
      </c>
      <c r="L104" s="107"/>
    </row>
    <row r="105" spans="2:12" s="9" customFormat="1" ht="19.9" customHeight="1">
      <c r="B105" s="107"/>
      <c r="D105" s="108" t="s">
        <v>111</v>
      </c>
      <c r="E105" s="109"/>
      <c r="F105" s="109"/>
      <c r="G105" s="109"/>
      <c r="H105" s="109"/>
      <c r="I105" s="109"/>
      <c r="J105" s="110">
        <f>J250</f>
        <v>0</v>
      </c>
      <c r="L105" s="107"/>
    </row>
    <row r="106" spans="2:12" s="9" customFormat="1" ht="19.9" customHeight="1">
      <c r="B106" s="107"/>
      <c r="D106" s="108" t="s">
        <v>1878</v>
      </c>
      <c r="E106" s="109"/>
      <c r="F106" s="109"/>
      <c r="G106" s="109"/>
      <c r="H106" s="109"/>
      <c r="I106" s="109"/>
      <c r="J106" s="110">
        <f>J257</f>
        <v>0</v>
      </c>
      <c r="L106" s="107"/>
    </row>
    <row r="107" spans="2:12" s="8" customFormat="1" ht="24.95" customHeight="1">
      <c r="B107" s="103"/>
      <c r="D107" s="104" t="s">
        <v>113</v>
      </c>
      <c r="E107" s="105"/>
      <c r="F107" s="105"/>
      <c r="G107" s="105"/>
      <c r="H107" s="105"/>
      <c r="I107" s="105"/>
      <c r="J107" s="106">
        <f>J259</f>
        <v>0</v>
      </c>
      <c r="L107" s="103"/>
    </row>
    <row r="108" spans="2:12" s="9" customFormat="1" ht="19.9" customHeight="1">
      <c r="B108" s="107"/>
      <c r="D108" s="108" t="s">
        <v>1879</v>
      </c>
      <c r="E108" s="109"/>
      <c r="F108" s="109"/>
      <c r="G108" s="109"/>
      <c r="H108" s="109"/>
      <c r="I108" s="109"/>
      <c r="J108" s="110">
        <f>J260</f>
        <v>0</v>
      </c>
      <c r="L108" s="107"/>
    </row>
    <row r="109" spans="2:12" s="9" customFormat="1" ht="19.9" customHeight="1">
      <c r="B109" s="107"/>
      <c r="D109" s="108" t="s">
        <v>124</v>
      </c>
      <c r="E109" s="109"/>
      <c r="F109" s="109"/>
      <c r="G109" s="109"/>
      <c r="H109" s="109"/>
      <c r="I109" s="109"/>
      <c r="J109" s="110">
        <f>J265</f>
        <v>0</v>
      </c>
      <c r="L109" s="107"/>
    </row>
    <row r="110" spans="2:12" s="1" customFormat="1" ht="21.75" customHeight="1">
      <c r="B110" s="31"/>
      <c r="L110" s="31"/>
    </row>
    <row r="111" spans="2:12" s="1" customFormat="1" ht="6.95" customHeight="1">
      <c r="B111" s="42"/>
      <c r="C111" s="43"/>
      <c r="D111" s="43"/>
      <c r="E111" s="43"/>
      <c r="F111" s="43"/>
      <c r="G111" s="43"/>
      <c r="H111" s="43"/>
      <c r="I111" s="43"/>
      <c r="J111" s="43"/>
      <c r="K111" s="43"/>
      <c r="L111" s="31"/>
    </row>
    <row r="115" spans="2:12" s="1" customFormat="1" ht="6.95" customHeight="1">
      <c r="B115" s="44"/>
      <c r="C115" s="45"/>
      <c r="D115" s="45"/>
      <c r="E115" s="45"/>
      <c r="F115" s="45"/>
      <c r="G115" s="45"/>
      <c r="H115" s="45"/>
      <c r="I115" s="45"/>
      <c r="J115" s="45"/>
      <c r="K115" s="45"/>
      <c r="L115" s="31"/>
    </row>
    <row r="116" spans="2:12" s="1" customFormat="1" ht="24.95" customHeight="1">
      <c r="B116" s="31"/>
      <c r="C116" s="20" t="s">
        <v>135</v>
      </c>
      <c r="L116" s="31"/>
    </row>
    <row r="117" spans="2:12" s="1" customFormat="1" ht="6.95" customHeight="1">
      <c r="B117" s="31"/>
      <c r="L117" s="31"/>
    </row>
    <row r="118" spans="2:12" s="1" customFormat="1" ht="12" customHeight="1">
      <c r="B118" s="31"/>
      <c r="C118" s="26" t="s">
        <v>16</v>
      </c>
      <c r="L118" s="31"/>
    </row>
    <row r="119" spans="2:12" s="1" customFormat="1" ht="16.5" customHeight="1">
      <c r="B119" s="31"/>
      <c r="E119" s="778" t="str">
        <f>E7</f>
        <v>Vstupní budova Muzea lidových staveb v Kouřimi</v>
      </c>
      <c r="F119" s="779"/>
      <c r="G119" s="779"/>
      <c r="H119" s="779"/>
      <c r="L119" s="31"/>
    </row>
    <row r="120" spans="2:12" s="1" customFormat="1" ht="12" customHeight="1">
      <c r="B120" s="31"/>
      <c r="C120" s="26" t="s">
        <v>96</v>
      </c>
      <c r="L120" s="31"/>
    </row>
    <row r="121" spans="2:12" s="1" customFormat="1" ht="16.5" customHeight="1">
      <c r="B121" s="31"/>
      <c r="E121" s="760" t="str">
        <f>E9</f>
        <v>03 - Venkovní objekty</v>
      </c>
      <c r="F121" s="777"/>
      <c r="G121" s="777"/>
      <c r="H121" s="777"/>
      <c r="L121" s="31"/>
    </row>
    <row r="122" spans="2:12" s="1" customFormat="1" ht="6.95" customHeight="1">
      <c r="B122" s="31"/>
      <c r="L122" s="31"/>
    </row>
    <row r="123" spans="2:12" s="1" customFormat="1" ht="12" customHeight="1">
      <c r="B123" s="31"/>
      <c r="C123" s="26" t="s">
        <v>20</v>
      </c>
      <c r="F123" s="24" t="str">
        <f>F12</f>
        <v>Kouřim</v>
      </c>
      <c r="I123" s="26" t="s">
        <v>22</v>
      </c>
      <c r="J123" s="50" t="str">
        <f>IF(J12="","",J12)</f>
        <v>4. 1. 2024</v>
      </c>
      <c r="L123" s="31"/>
    </row>
    <row r="124" spans="2:12" s="1" customFormat="1" ht="6.95" customHeight="1">
      <c r="B124" s="31"/>
      <c r="L124" s="31"/>
    </row>
    <row r="125" spans="2:12" s="1" customFormat="1" ht="15.2" customHeight="1">
      <c r="B125" s="31"/>
      <c r="C125" s="26" t="s">
        <v>24</v>
      </c>
      <c r="F125" s="24" t="str">
        <f>E15</f>
        <v>Regionální muzeum v Kouřimi</v>
      </c>
      <c r="I125" s="26" t="s">
        <v>30</v>
      </c>
      <c r="J125" s="29" t="str">
        <f>E21</f>
        <v>IHARCH s.r.o.</v>
      </c>
      <c r="L125" s="31"/>
    </row>
    <row r="126" spans="2:12" s="1" customFormat="1" ht="15.2" customHeight="1">
      <c r="B126" s="31"/>
      <c r="C126" s="26" t="s">
        <v>28</v>
      </c>
      <c r="F126" s="24" t="str">
        <f>IF(E18="","",E18)</f>
        <v>Vyplň údaj</v>
      </c>
      <c r="I126" s="26" t="s">
        <v>33</v>
      </c>
      <c r="J126" s="29" t="str">
        <f>E24</f>
        <v xml:space="preserve"> </v>
      </c>
      <c r="L126" s="31"/>
    </row>
    <row r="127" spans="2:12" s="1" customFormat="1" ht="10.35" customHeight="1">
      <c r="B127" s="31"/>
      <c r="L127" s="31"/>
    </row>
    <row r="128" spans="2:20" s="10" customFormat="1" ht="29.25" customHeight="1">
      <c r="B128" s="111"/>
      <c r="C128" s="112" t="s">
        <v>136</v>
      </c>
      <c r="D128" s="113" t="s">
        <v>61</v>
      </c>
      <c r="E128" s="113" t="s">
        <v>57</v>
      </c>
      <c r="F128" s="113" t="s">
        <v>58</v>
      </c>
      <c r="G128" s="113" t="s">
        <v>137</v>
      </c>
      <c r="H128" s="113" t="s">
        <v>138</v>
      </c>
      <c r="I128" s="113" t="s">
        <v>139</v>
      </c>
      <c r="J128" s="114" t="s">
        <v>101</v>
      </c>
      <c r="K128" s="115" t="s">
        <v>140</v>
      </c>
      <c r="L128" s="111"/>
      <c r="M128" s="56" t="s">
        <v>1</v>
      </c>
      <c r="N128" s="57" t="s">
        <v>40</v>
      </c>
      <c r="O128" s="57" t="s">
        <v>141</v>
      </c>
      <c r="P128" s="57" t="s">
        <v>142</v>
      </c>
      <c r="Q128" s="57" t="s">
        <v>143</v>
      </c>
      <c r="R128" s="57" t="s">
        <v>144</v>
      </c>
      <c r="S128" s="57" t="s">
        <v>145</v>
      </c>
      <c r="T128" s="58" t="s">
        <v>146</v>
      </c>
    </row>
    <row r="129" spans="2:63" s="1" customFormat="1" ht="22.7" customHeight="1">
      <c r="B129" s="31"/>
      <c r="C129" s="61" t="s">
        <v>147</v>
      </c>
      <c r="J129" s="116">
        <f>BK129</f>
        <v>0</v>
      </c>
      <c r="L129" s="31"/>
      <c r="M129" s="59"/>
      <c r="N129" s="51"/>
      <c r="O129" s="51"/>
      <c r="P129" s="117">
        <f>P130+P259</f>
        <v>0</v>
      </c>
      <c r="Q129" s="51"/>
      <c r="R129" s="117">
        <f>R130+R259</f>
        <v>157.92638743</v>
      </c>
      <c r="S129" s="51"/>
      <c r="T129" s="118">
        <f>T130+T259</f>
        <v>0</v>
      </c>
      <c r="AT129" s="16" t="s">
        <v>75</v>
      </c>
      <c r="AU129" s="16" t="s">
        <v>103</v>
      </c>
      <c r="BK129" s="119">
        <f>BK130+BK259</f>
        <v>0</v>
      </c>
    </row>
    <row r="130" spans="2:63" s="11" customFormat="1" ht="25.9" customHeight="1">
      <c r="B130" s="120"/>
      <c r="D130" s="121" t="s">
        <v>75</v>
      </c>
      <c r="E130" s="122" t="s">
        <v>148</v>
      </c>
      <c r="F130" s="122" t="s">
        <v>149</v>
      </c>
      <c r="I130" s="123"/>
      <c r="J130" s="124">
        <f>BK130</f>
        <v>0</v>
      </c>
      <c r="L130" s="120"/>
      <c r="M130" s="125"/>
      <c r="P130" s="126">
        <f>P131+P182+P195+P208+P228+P240+P248+P250+P257</f>
        <v>0</v>
      </c>
      <c r="R130" s="126">
        <f>R131+R182+R195+R208+R228+R240+R248+R250+R257</f>
        <v>157.91115447</v>
      </c>
      <c r="T130" s="127">
        <f>T131+T182+T195+T208+T228+T240+T248+T250+T257</f>
        <v>0</v>
      </c>
      <c r="AR130" s="121" t="s">
        <v>83</v>
      </c>
      <c r="AT130" s="128" t="s">
        <v>75</v>
      </c>
      <c r="AU130" s="128" t="s">
        <v>76</v>
      </c>
      <c r="AY130" s="121" t="s">
        <v>150</v>
      </c>
      <c r="BK130" s="129">
        <f>BK131+BK182+BK195+BK208+BK228+BK240+BK248+BK250+BK257</f>
        <v>0</v>
      </c>
    </row>
    <row r="131" spans="2:63" s="11" customFormat="1" ht="22.7" customHeight="1">
      <c r="B131" s="120"/>
      <c r="D131" s="121" t="s">
        <v>75</v>
      </c>
      <c r="E131" s="130" t="s">
        <v>83</v>
      </c>
      <c r="F131" s="130" t="s">
        <v>151</v>
      </c>
      <c r="I131" s="123"/>
      <c r="J131" s="131">
        <f>BK131</f>
        <v>0</v>
      </c>
      <c r="L131" s="120"/>
      <c r="M131" s="125"/>
      <c r="P131" s="126">
        <f>SUM(P132:P181)</f>
        <v>0</v>
      </c>
      <c r="R131" s="126">
        <f>SUM(R132:R181)</f>
        <v>0.7563</v>
      </c>
      <c r="T131" s="127">
        <f>SUM(T132:T181)</f>
        <v>0</v>
      </c>
      <c r="AR131" s="121" t="s">
        <v>83</v>
      </c>
      <c r="AT131" s="128" t="s">
        <v>75</v>
      </c>
      <c r="AU131" s="128" t="s">
        <v>83</v>
      </c>
      <c r="AY131" s="121" t="s">
        <v>150</v>
      </c>
      <c r="BK131" s="129">
        <f>SUM(BK132:BK181)</f>
        <v>0</v>
      </c>
    </row>
    <row r="132" spans="2:65" s="1" customFormat="1" ht="24.2" customHeight="1">
      <c r="B132" s="31"/>
      <c r="C132" s="132" t="s">
        <v>83</v>
      </c>
      <c r="D132" s="132" t="s">
        <v>152</v>
      </c>
      <c r="E132" s="133" t="s">
        <v>1880</v>
      </c>
      <c r="F132" s="134" t="s">
        <v>1881</v>
      </c>
      <c r="G132" s="135" t="s">
        <v>155</v>
      </c>
      <c r="H132" s="136">
        <v>424.9</v>
      </c>
      <c r="I132" s="137"/>
      <c r="J132" s="138">
        <f>ROUND(I132*H132,2)</f>
        <v>0</v>
      </c>
      <c r="K132" s="139"/>
      <c r="L132" s="31"/>
      <c r="M132" s="140" t="s">
        <v>1</v>
      </c>
      <c r="N132" s="141" t="s">
        <v>41</v>
      </c>
      <c r="P132" s="142">
        <f>O132*H132</f>
        <v>0</v>
      </c>
      <c r="Q132" s="142">
        <v>0</v>
      </c>
      <c r="R132" s="142">
        <f>Q132*H132</f>
        <v>0</v>
      </c>
      <c r="S132" s="142">
        <v>0</v>
      </c>
      <c r="T132" s="143">
        <f>S132*H132</f>
        <v>0</v>
      </c>
      <c r="AR132" s="144" t="s">
        <v>156</v>
      </c>
      <c r="AT132" s="144" t="s">
        <v>152</v>
      </c>
      <c r="AU132" s="144" t="s">
        <v>85</v>
      </c>
      <c r="AY132" s="16" t="s">
        <v>150</v>
      </c>
      <c r="BE132" s="145">
        <f>IF(N132="základní",J132,0)</f>
        <v>0</v>
      </c>
      <c r="BF132" s="145">
        <f>IF(N132="snížená",J132,0)</f>
        <v>0</v>
      </c>
      <c r="BG132" s="145">
        <f>IF(N132="zákl. přenesená",J132,0)</f>
        <v>0</v>
      </c>
      <c r="BH132" s="145">
        <f>IF(N132="sníž. přenesená",J132,0)</f>
        <v>0</v>
      </c>
      <c r="BI132" s="145">
        <f>IF(N132="nulová",J132,0)</f>
        <v>0</v>
      </c>
      <c r="BJ132" s="16" t="s">
        <v>83</v>
      </c>
      <c r="BK132" s="145">
        <f>ROUND(I132*H132,2)</f>
        <v>0</v>
      </c>
      <c r="BL132" s="16" t="s">
        <v>156</v>
      </c>
      <c r="BM132" s="144" t="s">
        <v>1882</v>
      </c>
    </row>
    <row r="133" spans="2:51" s="12" customFormat="1" ht="12">
      <c r="B133" s="146"/>
      <c r="D133" s="147" t="s">
        <v>158</v>
      </c>
      <c r="E133" s="148" t="s">
        <v>1</v>
      </c>
      <c r="F133" s="149" t="s">
        <v>1883</v>
      </c>
      <c r="H133" s="150">
        <v>186.1</v>
      </c>
      <c r="I133" s="151"/>
      <c r="L133" s="146"/>
      <c r="M133" s="152"/>
      <c r="T133" s="153"/>
      <c r="AT133" s="148" t="s">
        <v>158</v>
      </c>
      <c r="AU133" s="148" t="s">
        <v>85</v>
      </c>
      <c r="AV133" s="12" t="s">
        <v>85</v>
      </c>
      <c r="AW133" s="12" t="s">
        <v>32</v>
      </c>
      <c r="AX133" s="12" t="s">
        <v>76</v>
      </c>
      <c r="AY133" s="148" t="s">
        <v>150</v>
      </c>
    </row>
    <row r="134" spans="2:51" s="12" customFormat="1" ht="12">
      <c r="B134" s="146"/>
      <c r="D134" s="147" t="s">
        <v>158</v>
      </c>
      <c r="E134" s="148" t="s">
        <v>1</v>
      </c>
      <c r="F134" s="149" t="s">
        <v>1884</v>
      </c>
      <c r="H134" s="150">
        <v>73</v>
      </c>
      <c r="I134" s="151"/>
      <c r="L134" s="146"/>
      <c r="M134" s="152"/>
      <c r="T134" s="153"/>
      <c r="AT134" s="148" t="s">
        <v>158</v>
      </c>
      <c r="AU134" s="148" t="s">
        <v>85</v>
      </c>
      <c r="AV134" s="12" t="s">
        <v>85</v>
      </c>
      <c r="AW134" s="12" t="s">
        <v>32</v>
      </c>
      <c r="AX134" s="12" t="s">
        <v>76</v>
      </c>
      <c r="AY134" s="148" t="s">
        <v>150</v>
      </c>
    </row>
    <row r="135" spans="2:51" s="12" customFormat="1" ht="12">
      <c r="B135" s="146"/>
      <c r="D135" s="147" t="s">
        <v>158</v>
      </c>
      <c r="E135" s="148" t="s">
        <v>1</v>
      </c>
      <c r="F135" s="149" t="s">
        <v>1885</v>
      </c>
      <c r="H135" s="150">
        <v>36.5</v>
      </c>
      <c r="I135" s="151"/>
      <c r="L135" s="146"/>
      <c r="M135" s="152"/>
      <c r="T135" s="153"/>
      <c r="AT135" s="148" t="s">
        <v>158</v>
      </c>
      <c r="AU135" s="148" t="s">
        <v>85</v>
      </c>
      <c r="AV135" s="12" t="s">
        <v>85</v>
      </c>
      <c r="AW135" s="12" t="s">
        <v>32</v>
      </c>
      <c r="AX135" s="12" t="s">
        <v>76</v>
      </c>
      <c r="AY135" s="148" t="s">
        <v>150</v>
      </c>
    </row>
    <row r="136" spans="2:51" s="12" customFormat="1" ht="12">
      <c r="B136" s="146"/>
      <c r="D136" s="147" t="s">
        <v>158</v>
      </c>
      <c r="E136" s="148" t="s">
        <v>1</v>
      </c>
      <c r="F136" s="149" t="s">
        <v>1886</v>
      </c>
      <c r="H136" s="150">
        <v>129.3</v>
      </c>
      <c r="I136" s="151"/>
      <c r="L136" s="146"/>
      <c r="M136" s="152"/>
      <c r="T136" s="153"/>
      <c r="AT136" s="148" t="s">
        <v>158</v>
      </c>
      <c r="AU136" s="148" t="s">
        <v>85</v>
      </c>
      <c r="AV136" s="12" t="s">
        <v>85</v>
      </c>
      <c r="AW136" s="12" t="s">
        <v>32</v>
      </c>
      <c r="AX136" s="12" t="s">
        <v>76</v>
      </c>
      <c r="AY136" s="148" t="s">
        <v>150</v>
      </c>
    </row>
    <row r="137" spans="2:51" s="13" customFormat="1" ht="12">
      <c r="B137" s="154"/>
      <c r="D137" s="147" t="s">
        <v>158</v>
      </c>
      <c r="E137" s="155" t="s">
        <v>1</v>
      </c>
      <c r="F137" s="156" t="s">
        <v>162</v>
      </c>
      <c r="H137" s="157">
        <v>424.9</v>
      </c>
      <c r="I137" s="158"/>
      <c r="L137" s="154"/>
      <c r="M137" s="159"/>
      <c r="T137" s="160"/>
      <c r="AT137" s="155" t="s">
        <v>158</v>
      </c>
      <c r="AU137" s="155" t="s">
        <v>85</v>
      </c>
      <c r="AV137" s="13" t="s">
        <v>156</v>
      </c>
      <c r="AW137" s="13" t="s">
        <v>32</v>
      </c>
      <c r="AX137" s="13" t="s">
        <v>83</v>
      </c>
      <c r="AY137" s="155" t="s">
        <v>150</v>
      </c>
    </row>
    <row r="138" spans="2:65" s="1" customFormat="1" ht="24.2" customHeight="1">
      <c r="B138" s="31"/>
      <c r="C138" s="132" t="s">
        <v>85</v>
      </c>
      <c r="D138" s="132" t="s">
        <v>152</v>
      </c>
      <c r="E138" s="133" t="s">
        <v>1887</v>
      </c>
      <c r="F138" s="134" t="s">
        <v>1888</v>
      </c>
      <c r="G138" s="135" t="s">
        <v>155</v>
      </c>
      <c r="H138" s="136">
        <v>36.5</v>
      </c>
      <c r="I138" s="137"/>
      <c r="J138" s="138">
        <f>ROUND(I138*H138,2)</f>
        <v>0</v>
      </c>
      <c r="K138" s="139"/>
      <c r="L138" s="31"/>
      <c r="M138" s="140" t="s">
        <v>1</v>
      </c>
      <c r="N138" s="141" t="s">
        <v>41</v>
      </c>
      <c r="P138" s="142">
        <f>O138*H138</f>
        <v>0</v>
      </c>
      <c r="Q138" s="142">
        <v>0</v>
      </c>
      <c r="R138" s="142">
        <f>Q138*H138</f>
        <v>0</v>
      </c>
      <c r="S138" s="142">
        <v>0</v>
      </c>
      <c r="T138" s="143">
        <f>S138*H138</f>
        <v>0</v>
      </c>
      <c r="AR138" s="144" t="s">
        <v>156</v>
      </c>
      <c r="AT138" s="144" t="s">
        <v>152</v>
      </c>
      <c r="AU138" s="144" t="s">
        <v>85</v>
      </c>
      <c r="AY138" s="16" t="s">
        <v>150</v>
      </c>
      <c r="BE138" s="145">
        <f>IF(N138="základní",J138,0)</f>
        <v>0</v>
      </c>
      <c r="BF138" s="145">
        <f>IF(N138="snížená",J138,0)</f>
        <v>0</v>
      </c>
      <c r="BG138" s="145">
        <f>IF(N138="zákl. přenesená",J138,0)</f>
        <v>0</v>
      </c>
      <c r="BH138" s="145">
        <f>IF(N138="sníž. přenesená",J138,0)</f>
        <v>0</v>
      </c>
      <c r="BI138" s="145">
        <f>IF(N138="nulová",J138,0)</f>
        <v>0</v>
      </c>
      <c r="BJ138" s="16" t="s">
        <v>83</v>
      </c>
      <c r="BK138" s="145">
        <f>ROUND(I138*H138,2)</f>
        <v>0</v>
      </c>
      <c r="BL138" s="16" t="s">
        <v>156</v>
      </c>
      <c r="BM138" s="144" t="s">
        <v>1889</v>
      </c>
    </row>
    <row r="139" spans="2:51" s="12" customFormat="1" ht="12">
      <c r="B139" s="146"/>
      <c r="D139" s="147" t="s">
        <v>158</v>
      </c>
      <c r="E139" s="148" t="s">
        <v>1</v>
      </c>
      <c r="F139" s="149" t="s">
        <v>1885</v>
      </c>
      <c r="H139" s="150">
        <v>36.5</v>
      </c>
      <c r="I139" s="151"/>
      <c r="L139" s="146"/>
      <c r="M139" s="152"/>
      <c r="T139" s="153"/>
      <c r="AT139" s="148" t="s">
        <v>158</v>
      </c>
      <c r="AU139" s="148" t="s">
        <v>85</v>
      </c>
      <c r="AV139" s="12" t="s">
        <v>85</v>
      </c>
      <c r="AW139" s="12" t="s">
        <v>32</v>
      </c>
      <c r="AX139" s="12" t="s">
        <v>83</v>
      </c>
      <c r="AY139" s="148" t="s">
        <v>150</v>
      </c>
    </row>
    <row r="140" spans="2:65" s="1" customFormat="1" ht="16.5" customHeight="1">
      <c r="B140" s="31"/>
      <c r="C140" s="167" t="s">
        <v>168</v>
      </c>
      <c r="D140" s="167" t="s">
        <v>250</v>
      </c>
      <c r="E140" s="168" t="s">
        <v>1890</v>
      </c>
      <c r="F140" s="169" t="s">
        <v>1891</v>
      </c>
      <c r="G140" s="170" t="s">
        <v>1773</v>
      </c>
      <c r="H140" s="171">
        <v>0.73</v>
      </c>
      <c r="I140" s="172"/>
      <c r="J140" s="173">
        <f>ROUND(I140*H140,2)</f>
        <v>0</v>
      </c>
      <c r="K140" s="174"/>
      <c r="L140" s="175"/>
      <c r="M140" s="176" t="s">
        <v>1</v>
      </c>
      <c r="N140" s="177" t="s">
        <v>41</v>
      </c>
      <c r="P140" s="142">
        <f>O140*H140</f>
        <v>0</v>
      </c>
      <c r="Q140" s="142">
        <v>0.001</v>
      </c>
      <c r="R140" s="142">
        <f>Q140*H140</f>
        <v>0.00073</v>
      </c>
      <c r="S140" s="142">
        <v>0</v>
      </c>
      <c r="T140" s="143">
        <f>S140*H140</f>
        <v>0</v>
      </c>
      <c r="AR140" s="144" t="s">
        <v>197</v>
      </c>
      <c r="AT140" s="144" t="s">
        <v>250</v>
      </c>
      <c r="AU140" s="144" t="s">
        <v>85</v>
      </c>
      <c r="AY140" s="16" t="s">
        <v>150</v>
      </c>
      <c r="BE140" s="145">
        <f>IF(N140="základní",J140,0)</f>
        <v>0</v>
      </c>
      <c r="BF140" s="145">
        <f>IF(N140="snížená",J140,0)</f>
        <v>0</v>
      </c>
      <c r="BG140" s="145">
        <f>IF(N140="zákl. přenesená",J140,0)</f>
        <v>0</v>
      </c>
      <c r="BH140" s="145">
        <f>IF(N140="sníž. přenesená",J140,0)</f>
        <v>0</v>
      </c>
      <c r="BI140" s="145">
        <f>IF(N140="nulová",J140,0)</f>
        <v>0</v>
      </c>
      <c r="BJ140" s="16" t="s">
        <v>83</v>
      </c>
      <c r="BK140" s="145">
        <f>ROUND(I140*H140,2)</f>
        <v>0</v>
      </c>
      <c r="BL140" s="16" t="s">
        <v>156</v>
      </c>
      <c r="BM140" s="144" t="s">
        <v>1892</v>
      </c>
    </row>
    <row r="141" spans="2:51" s="12" customFormat="1" ht="12">
      <c r="B141" s="146"/>
      <c r="D141" s="147" t="s">
        <v>158</v>
      </c>
      <c r="F141" s="149" t="s">
        <v>1893</v>
      </c>
      <c r="H141" s="150">
        <v>0.73</v>
      </c>
      <c r="I141" s="151"/>
      <c r="L141" s="146"/>
      <c r="M141" s="152"/>
      <c r="T141" s="153"/>
      <c r="AT141" s="148" t="s">
        <v>158</v>
      </c>
      <c r="AU141" s="148" t="s">
        <v>85</v>
      </c>
      <c r="AV141" s="12" t="s">
        <v>85</v>
      </c>
      <c r="AW141" s="12" t="s">
        <v>4</v>
      </c>
      <c r="AX141" s="12" t="s">
        <v>83</v>
      </c>
      <c r="AY141" s="148" t="s">
        <v>150</v>
      </c>
    </row>
    <row r="142" spans="2:65" s="1" customFormat="1" ht="24.2" customHeight="1">
      <c r="B142" s="31"/>
      <c r="C142" s="132" t="s">
        <v>156</v>
      </c>
      <c r="D142" s="132" t="s">
        <v>152</v>
      </c>
      <c r="E142" s="133" t="s">
        <v>1894</v>
      </c>
      <c r="F142" s="134" t="s">
        <v>1895</v>
      </c>
      <c r="G142" s="135" t="s">
        <v>165</v>
      </c>
      <c r="H142" s="136">
        <v>50.68</v>
      </c>
      <c r="I142" s="137"/>
      <c r="J142" s="138">
        <f>ROUND(I142*H142,2)</f>
        <v>0</v>
      </c>
      <c r="K142" s="139"/>
      <c r="L142" s="31"/>
      <c r="M142" s="140" t="s">
        <v>1</v>
      </c>
      <c r="N142" s="141" t="s">
        <v>41</v>
      </c>
      <c r="P142" s="142">
        <f>O142*H142</f>
        <v>0</v>
      </c>
      <c r="Q142" s="142">
        <v>0</v>
      </c>
      <c r="R142" s="142">
        <f>Q142*H142</f>
        <v>0</v>
      </c>
      <c r="S142" s="142">
        <v>0</v>
      </c>
      <c r="T142" s="143">
        <f>S142*H142</f>
        <v>0</v>
      </c>
      <c r="AR142" s="144" t="s">
        <v>156</v>
      </c>
      <c r="AT142" s="144" t="s">
        <v>152</v>
      </c>
      <c r="AU142" s="144" t="s">
        <v>85</v>
      </c>
      <c r="AY142" s="16" t="s">
        <v>150</v>
      </c>
      <c r="BE142" s="145">
        <f>IF(N142="základní",J142,0)</f>
        <v>0</v>
      </c>
      <c r="BF142" s="145">
        <f>IF(N142="snížená",J142,0)</f>
        <v>0</v>
      </c>
      <c r="BG142" s="145">
        <f>IF(N142="zákl. přenesená",J142,0)</f>
        <v>0</v>
      </c>
      <c r="BH142" s="145">
        <f>IF(N142="sníž. přenesená",J142,0)</f>
        <v>0</v>
      </c>
      <c r="BI142" s="145">
        <f>IF(N142="nulová",J142,0)</f>
        <v>0</v>
      </c>
      <c r="BJ142" s="16" t="s">
        <v>83</v>
      </c>
      <c r="BK142" s="145">
        <f>ROUND(I142*H142,2)</f>
        <v>0</v>
      </c>
      <c r="BL142" s="16" t="s">
        <v>156</v>
      </c>
      <c r="BM142" s="144" t="s">
        <v>1896</v>
      </c>
    </row>
    <row r="143" spans="2:51" s="12" customFormat="1" ht="12">
      <c r="B143" s="146"/>
      <c r="D143" s="147" t="s">
        <v>158</v>
      </c>
      <c r="E143" s="148" t="s">
        <v>1</v>
      </c>
      <c r="F143" s="149" t="s">
        <v>1897</v>
      </c>
      <c r="H143" s="150">
        <v>11.16</v>
      </c>
      <c r="I143" s="151"/>
      <c r="L143" s="146"/>
      <c r="M143" s="152"/>
      <c r="T143" s="153"/>
      <c r="AT143" s="148" t="s">
        <v>158</v>
      </c>
      <c r="AU143" s="148" t="s">
        <v>85</v>
      </c>
      <c r="AV143" s="12" t="s">
        <v>85</v>
      </c>
      <c r="AW143" s="12" t="s">
        <v>32</v>
      </c>
      <c r="AX143" s="12" t="s">
        <v>76</v>
      </c>
      <c r="AY143" s="148" t="s">
        <v>150</v>
      </c>
    </row>
    <row r="144" spans="2:51" s="12" customFormat="1" ht="12">
      <c r="B144" s="146"/>
      <c r="D144" s="147" t="s">
        <v>158</v>
      </c>
      <c r="E144" s="148" t="s">
        <v>1</v>
      </c>
      <c r="F144" s="149" t="s">
        <v>1898</v>
      </c>
      <c r="H144" s="150">
        <v>13.2</v>
      </c>
      <c r="I144" s="151"/>
      <c r="L144" s="146"/>
      <c r="M144" s="152"/>
      <c r="T144" s="153"/>
      <c r="AT144" s="148" t="s">
        <v>158</v>
      </c>
      <c r="AU144" s="148" t="s">
        <v>85</v>
      </c>
      <c r="AV144" s="12" t="s">
        <v>85</v>
      </c>
      <c r="AW144" s="12" t="s">
        <v>32</v>
      </c>
      <c r="AX144" s="12" t="s">
        <v>76</v>
      </c>
      <c r="AY144" s="148" t="s">
        <v>150</v>
      </c>
    </row>
    <row r="145" spans="2:51" s="12" customFormat="1" ht="12">
      <c r="B145" s="146"/>
      <c r="D145" s="147" t="s">
        <v>158</v>
      </c>
      <c r="E145" s="148" t="s">
        <v>1</v>
      </c>
      <c r="F145" s="149" t="s">
        <v>1899</v>
      </c>
      <c r="H145" s="150">
        <v>13.2</v>
      </c>
      <c r="I145" s="151"/>
      <c r="L145" s="146"/>
      <c r="M145" s="152"/>
      <c r="T145" s="153"/>
      <c r="AT145" s="148" t="s">
        <v>158</v>
      </c>
      <c r="AU145" s="148" t="s">
        <v>85</v>
      </c>
      <c r="AV145" s="12" t="s">
        <v>85</v>
      </c>
      <c r="AW145" s="12" t="s">
        <v>32</v>
      </c>
      <c r="AX145" s="12" t="s">
        <v>76</v>
      </c>
      <c r="AY145" s="148" t="s">
        <v>150</v>
      </c>
    </row>
    <row r="146" spans="2:51" s="12" customFormat="1" ht="12">
      <c r="B146" s="146"/>
      <c r="D146" s="147" t="s">
        <v>158</v>
      </c>
      <c r="E146" s="148" t="s">
        <v>1</v>
      </c>
      <c r="F146" s="149" t="s">
        <v>1900</v>
      </c>
      <c r="H146" s="150">
        <v>13.12</v>
      </c>
      <c r="I146" s="151"/>
      <c r="L146" s="146"/>
      <c r="M146" s="152"/>
      <c r="T146" s="153"/>
      <c r="AT146" s="148" t="s">
        <v>158</v>
      </c>
      <c r="AU146" s="148" t="s">
        <v>85</v>
      </c>
      <c r="AV146" s="12" t="s">
        <v>85</v>
      </c>
      <c r="AW146" s="12" t="s">
        <v>32</v>
      </c>
      <c r="AX146" s="12" t="s">
        <v>76</v>
      </c>
      <c r="AY146" s="148" t="s">
        <v>150</v>
      </c>
    </row>
    <row r="147" spans="2:51" s="13" customFormat="1" ht="12">
      <c r="B147" s="154"/>
      <c r="D147" s="147" t="s">
        <v>158</v>
      </c>
      <c r="E147" s="155" t="s">
        <v>1</v>
      </c>
      <c r="F147" s="156" t="s">
        <v>162</v>
      </c>
      <c r="H147" s="157">
        <v>50.68</v>
      </c>
      <c r="I147" s="158"/>
      <c r="L147" s="154"/>
      <c r="M147" s="159"/>
      <c r="T147" s="160"/>
      <c r="AT147" s="155" t="s">
        <v>158</v>
      </c>
      <c r="AU147" s="155" t="s">
        <v>85</v>
      </c>
      <c r="AV147" s="13" t="s">
        <v>156</v>
      </c>
      <c r="AW147" s="13" t="s">
        <v>32</v>
      </c>
      <c r="AX147" s="13" t="s">
        <v>83</v>
      </c>
      <c r="AY147" s="155" t="s">
        <v>150</v>
      </c>
    </row>
    <row r="148" spans="2:65" s="1" customFormat="1" ht="33" customHeight="1">
      <c r="B148" s="31"/>
      <c r="C148" s="132" t="s">
        <v>182</v>
      </c>
      <c r="D148" s="132" t="s">
        <v>152</v>
      </c>
      <c r="E148" s="133" t="s">
        <v>1901</v>
      </c>
      <c r="F148" s="134" t="s">
        <v>1902</v>
      </c>
      <c r="G148" s="135" t="s">
        <v>155</v>
      </c>
      <c r="H148" s="136">
        <v>201.3</v>
      </c>
      <c r="I148" s="137"/>
      <c r="J148" s="138">
        <f>ROUND(I148*H148,2)</f>
        <v>0</v>
      </c>
      <c r="K148" s="139"/>
      <c r="L148" s="31"/>
      <c r="M148" s="140" t="s">
        <v>1</v>
      </c>
      <c r="N148" s="141" t="s">
        <v>41</v>
      </c>
      <c r="P148" s="142">
        <f>O148*H148</f>
        <v>0</v>
      </c>
      <c r="Q148" s="142">
        <v>0</v>
      </c>
      <c r="R148" s="142">
        <f>Q148*H148</f>
        <v>0</v>
      </c>
      <c r="S148" s="142">
        <v>0</v>
      </c>
      <c r="T148" s="143">
        <f>S148*H148</f>
        <v>0</v>
      </c>
      <c r="AR148" s="144" t="s">
        <v>156</v>
      </c>
      <c r="AT148" s="144" t="s">
        <v>152</v>
      </c>
      <c r="AU148" s="144" t="s">
        <v>85</v>
      </c>
      <c r="AY148" s="16" t="s">
        <v>150</v>
      </c>
      <c r="BE148" s="145">
        <f>IF(N148="základní",J148,0)</f>
        <v>0</v>
      </c>
      <c r="BF148" s="145">
        <f>IF(N148="snížená",J148,0)</f>
        <v>0</v>
      </c>
      <c r="BG148" s="145">
        <f>IF(N148="zákl. přenesená",J148,0)</f>
        <v>0</v>
      </c>
      <c r="BH148" s="145">
        <f>IF(N148="sníž. přenesená",J148,0)</f>
        <v>0</v>
      </c>
      <c r="BI148" s="145">
        <f>IF(N148="nulová",J148,0)</f>
        <v>0</v>
      </c>
      <c r="BJ148" s="16" t="s">
        <v>83</v>
      </c>
      <c r="BK148" s="145">
        <f>ROUND(I148*H148,2)</f>
        <v>0</v>
      </c>
      <c r="BL148" s="16" t="s">
        <v>156</v>
      </c>
      <c r="BM148" s="144" t="s">
        <v>1903</v>
      </c>
    </row>
    <row r="149" spans="2:51" s="12" customFormat="1" ht="12">
      <c r="B149" s="146"/>
      <c r="D149" s="147" t="s">
        <v>158</v>
      </c>
      <c r="E149" s="148" t="s">
        <v>1</v>
      </c>
      <c r="F149" s="149" t="s">
        <v>1904</v>
      </c>
      <c r="H149" s="150">
        <v>201.3</v>
      </c>
      <c r="I149" s="151"/>
      <c r="L149" s="146"/>
      <c r="M149" s="152"/>
      <c r="T149" s="153"/>
      <c r="AT149" s="148" t="s">
        <v>158</v>
      </c>
      <c r="AU149" s="148" t="s">
        <v>85</v>
      </c>
      <c r="AV149" s="12" t="s">
        <v>85</v>
      </c>
      <c r="AW149" s="12" t="s">
        <v>32</v>
      </c>
      <c r="AX149" s="12" t="s">
        <v>83</v>
      </c>
      <c r="AY149" s="148" t="s">
        <v>150</v>
      </c>
    </row>
    <row r="150" spans="2:65" s="1" customFormat="1" ht="24.2" customHeight="1">
      <c r="B150" s="31"/>
      <c r="C150" s="132" t="s">
        <v>187</v>
      </c>
      <c r="D150" s="132" t="s">
        <v>152</v>
      </c>
      <c r="E150" s="133" t="s">
        <v>1905</v>
      </c>
      <c r="F150" s="134" t="s">
        <v>1906</v>
      </c>
      <c r="G150" s="135" t="s">
        <v>155</v>
      </c>
      <c r="H150" s="136">
        <v>201.3</v>
      </c>
      <c r="I150" s="137"/>
      <c r="J150" s="138">
        <f>ROUND(I150*H150,2)</f>
        <v>0</v>
      </c>
      <c r="K150" s="139"/>
      <c r="L150" s="31"/>
      <c r="M150" s="140" t="s">
        <v>1</v>
      </c>
      <c r="N150" s="141" t="s">
        <v>41</v>
      </c>
      <c r="P150" s="142">
        <f>O150*H150</f>
        <v>0</v>
      </c>
      <c r="Q150" s="142">
        <v>0</v>
      </c>
      <c r="R150" s="142">
        <f>Q150*H150</f>
        <v>0</v>
      </c>
      <c r="S150" s="142">
        <v>0</v>
      </c>
      <c r="T150" s="143">
        <f>S150*H150</f>
        <v>0</v>
      </c>
      <c r="AR150" s="144" t="s">
        <v>156</v>
      </c>
      <c r="AT150" s="144" t="s">
        <v>152</v>
      </c>
      <c r="AU150" s="144" t="s">
        <v>85</v>
      </c>
      <c r="AY150" s="16" t="s">
        <v>150</v>
      </c>
      <c r="BE150" s="145">
        <f>IF(N150="základní",J150,0)</f>
        <v>0</v>
      </c>
      <c r="BF150" s="145">
        <f>IF(N150="snížená",J150,0)</f>
        <v>0</v>
      </c>
      <c r="BG150" s="145">
        <f>IF(N150="zákl. přenesená",J150,0)</f>
        <v>0</v>
      </c>
      <c r="BH150" s="145">
        <f>IF(N150="sníž. přenesená",J150,0)</f>
        <v>0</v>
      </c>
      <c r="BI150" s="145">
        <f>IF(N150="nulová",J150,0)</f>
        <v>0</v>
      </c>
      <c r="BJ150" s="16" t="s">
        <v>83</v>
      </c>
      <c r="BK150" s="145">
        <f>ROUND(I150*H150,2)</f>
        <v>0</v>
      </c>
      <c r="BL150" s="16" t="s">
        <v>156</v>
      </c>
      <c r="BM150" s="144" t="s">
        <v>1907</v>
      </c>
    </row>
    <row r="151" spans="2:51" s="12" customFormat="1" ht="12">
      <c r="B151" s="146"/>
      <c r="D151" s="147" t="s">
        <v>158</v>
      </c>
      <c r="E151" s="148" t="s">
        <v>1</v>
      </c>
      <c r="F151" s="149" t="s">
        <v>1904</v>
      </c>
      <c r="H151" s="150">
        <v>201.3</v>
      </c>
      <c r="I151" s="151"/>
      <c r="L151" s="146"/>
      <c r="M151" s="152"/>
      <c r="T151" s="153"/>
      <c r="AT151" s="148" t="s">
        <v>158</v>
      </c>
      <c r="AU151" s="148" t="s">
        <v>85</v>
      </c>
      <c r="AV151" s="12" t="s">
        <v>85</v>
      </c>
      <c r="AW151" s="12" t="s">
        <v>32</v>
      </c>
      <c r="AX151" s="12" t="s">
        <v>83</v>
      </c>
      <c r="AY151" s="148" t="s">
        <v>150</v>
      </c>
    </row>
    <row r="152" spans="2:51" s="14" customFormat="1" ht="12">
      <c r="B152" s="161"/>
      <c r="D152" s="147" t="s">
        <v>158</v>
      </c>
      <c r="E152" s="162" t="s">
        <v>1</v>
      </c>
      <c r="F152" s="163" t="s">
        <v>1908</v>
      </c>
      <c r="H152" s="162" t="s">
        <v>1</v>
      </c>
      <c r="I152" s="164"/>
      <c r="L152" s="161"/>
      <c r="M152" s="165"/>
      <c r="T152" s="166"/>
      <c r="AT152" s="162" t="s">
        <v>158</v>
      </c>
      <c r="AU152" s="162" t="s">
        <v>85</v>
      </c>
      <c r="AV152" s="14" t="s">
        <v>83</v>
      </c>
      <c r="AW152" s="14" t="s">
        <v>32</v>
      </c>
      <c r="AX152" s="14" t="s">
        <v>76</v>
      </c>
      <c r="AY152" s="162" t="s">
        <v>150</v>
      </c>
    </row>
    <row r="153" spans="2:65" s="1" customFormat="1" ht="24.2" customHeight="1">
      <c r="B153" s="31"/>
      <c r="C153" s="132" t="s">
        <v>192</v>
      </c>
      <c r="D153" s="132" t="s">
        <v>152</v>
      </c>
      <c r="E153" s="133" t="s">
        <v>1909</v>
      </c>
      <c r="F153" s="134" t="s">
        <v>1910</v>
      </c>
      <c r="G153" s="135" t="s">
        <v>155</v>
      </c>
      <c r="H153" s="136">
        <v>201.3</v>
      </c>
      <c r="I153" s="137"/>
      <c r="J153" s="138">
        <f>ROUND(I153*H153,2)</f>
        <v>0</v>
      </c>
      <c r="K153" s="139"/>
      <c r="L153" s="31"/>
      <c r="M153" s="140" t="s">
        <v>1</v>
      </c>
      <c r="N153" s="141" t="s">
        <v>41</v>
      </c>
      <c r="P153" s="142">
        <f>O153*H153</f>
        <v>0</v>
      </c>
      <c r="Q153" s="142">
        <v>0</v>
      </c>
      <c r="R153" s="142">
        <f>Q153*H153</f>
        <v>0</v>
      </c>
      <c r="S153" s="142">
        <v>0</v>
      </c>
      <c r="T153" s="143">
        <f>S153*H153</f>
        <v>0</v>
      </c>
      <c r="AR153" s="144" t="s">
        <v>156</v>
      </c>
      <c r="AT153" s="144" t="s">
        <v>152</v>
      </c>
      <c r="AU153" s="144" t="s">
        <v>85</v>
      </c>
      <c r="AY153" s="16" t="s">
        <v>150</v>
      </c>
      <c r="BE153" s="145">
        <f>IF(N153="základní",J153,0)</f>
        <v>0</v>
      </c>
      <c r="BF153" s="145">
        <f>IF(N153="snížená",J153,0)</f>
        <v>0</v>
      </c>
      <c r="BG153" s="145">
        <f>IF(N153="zákl. přenesená",J153,0)</f>
        <v>0</v>
      </c>
      <c r="BH153" s="145">
        <f>IF(N153="sníž. přenesená",J153,0)</f>
        <v>0</v>
      </c>
      <c r="BI153" s="145">
        <f>IF(N153="nulová",J153,0)</f>
        <v>0</v>
      </c>
      <c r="BJ153" s="16" t="s">
        <v>83</v>
      </c>
      <c r="BK153" s="145">
        <f>ROUND(I153*H153,2)</f>
        <v>0</v>
      </c>
      <c r="BL153" s="16" t="s">
        <v>156</v>
      </c>
      <c r="BM153" s="144" t="s">
        <v>1911</v>
      </c>
    </row>
    <row r="154" spans="2:65" s="1" customFormat="1" ht="16.5" customHeight="1">
      <c r="B154" s="31"/>
      <c r="C154" s="167" t="s">
        <v>197</v>
      </c>
      <c r="D154" s="167" t="s">
        <v>250</v>
      </c>
      <c r="E154" s="168" t="s">
        <v>1890</v>
      </c>
      <c r="F154" s="169" t="s">
        <v>1891</v>
      </c>
      <c r="G154" s="170" t="s">
        <v>1773</v>
      </c>
      <c r="H154" s="171">
        <v>3.02</v>
      </c>
      <c r="I154" s="172"/>
      <c r="J154" s="173">
        <f>ROUND(I154*H154,2)</f>
        <v>0</v>
      </c>
      <c r="K154" s="174"/>
      <c r="L154" s="175"/>
      <c r="M154" s="176" t="s">
        <v>1</v>
      </c>
      <c r="N154" s="177" t="s">
        <v>41</v>
      </c>
      <c r="P154" s="142">
        <f>O154*H154</f>
        <v>0</v>
      </c>
      <c r="Q154" s="142">
        <v>0.001</v>
      </c>
      <c r="R154" s="142">
        <f>Q154*H154</f>
        <v>0.00302</v>
      </c>
      <c r="S154" s="142">
        <v>0</v>
      </c>
      <c r="T154" s="143">
        <f>S154*H154</f>
        <v>0</v>
      </c>
      <c r="AR154" s="144" t="s">
        <v>197</v>
      </c>
      <c r="AT154" s="144" t="s">
        <v>250</v>
      </c>
      <c r="AU154" s="144" t="s">
        <v>85</v>
      </c>
      <c r="AY154" s="16" t="s">
        <v>150</v>
      </c>
      <c r="BE154" s="145">
        <f>IF(N154="základní",J154,0)</f>
        <v>0</v>
      </c>
      <c r="BF154" s="145">
        <f>IF(N154="snížená",J154,0)</f>
        <v>0</v>
      </c>
      <c r="BG154" s="145">
        <f>IF(N154="zákl. přenesená",J154,0)</f>
        <v>0</v>
      </c>
      <c r="BH154" s="145">
        <f>IF(N154="sníž. přenesená",J154,0)</f>
        <v>0</v>
      </c>
      <c r="BI154" s="145">
        <f>IF(N154="nulová",J154,0)</f>
        <v>0</v>
      </c>
      <c r="BJ154" s="16" t="s">
        <v>83</v>
      </c>
      <c r="BK154" s="145">
        <f>ROUND(I154*H154,2)</f>
        <v>0</v>
      </c>
      <c r="BL154" s="16" t="s">
        <v>156</v>
      </c>
      <c r="BM154" s="144" t="s">
        <v>1912</v>
      </c>
    </row>
    <row r="155" spans="2:51" s="12" customFormat="1" ht="12">
      <c r="B155" s="146"/>
      <c r="D155" s="147" t="s">
        <v>158</v>
      </c>
      <c r="F155" s="149" t="s">
        <v>1913</v>
      </c>
      <c r="H155" s="150">
        <v>3.02</v>
      </c>
      <c r="I155" s="151"/>
      <c r="L155" s="146"/>
      <c r="M155" s="152"/>
      <c r="T155" s="153"/>
      <c r="AT155" s="148" t="s">
        <v>158</v>
      </c>
      <c r="AU155" s="148" t="s">
        <v>85</v>
      </c>
      <c r="AV155" s="12" t="s">
        <v>85</v>
      </c>
      <c r="AW155" s="12" t="s">
        <v>4</v>
      </c>
      <c r="AX155" s="12" t="s">
        <v>83</v>
      </c>
      <c r="AY155" s="148" t="s">
        <v>150</v>
      </c>
    </row>
    <row r="156" spans="2:65" s="1" customFormat="1" ht="33" customHeight="1">
      <c r="B156" s="31"/>
      <c r="C156" s="132" t="s">
        <v>202</v>
      </c>
      <c r="D156" s="132" t="s">
        <v>152</v>
      </c>
      <c r="E156" s="133" t="s">
        <v>1914</v>
      </c>
      <c r="F156" s="134" t="s">
        <v>1915</v>
      </c>
      <c r="G156" s="135" t="s">
        <v>155</v>
      </c>
      <c r="H156" s="136">
        <v>273</v>
      </c>
      <c r="I156" s="137"/>
      <c r="J156" s="138">
        <f>ROUND(I156*H156,2)</f>
        <v>0</v>
      </c>
      <c r="K156" s="139"/>
      <c r="L156" s="31"/>
      <c r="M156" s="140" t="s">
        <v>1</v>
      </c>
      <c r="N156" s="141" t="s">
        <v>41</v>
      </c>
      <c r="P156" s="142">
        <f>O156*H156</f>
        <v>0</v>
      </c>
      <c r="Q156" s="142">
        <v>0</v>
      </c>
      <c r="R156" s="142">
        <f>Q156*H156</f>
        <v>0</v>
      </c>
      <c r="S156" s="142">
        <v>0</v>
      </c>
      <c r="T156" s="143">
        <f>S156*H156</f>
        <v>0</v>
      </c>
      <c r="AR156" s="144" t="s">
        <v>156</v>
      </c>
      <c r="AT156" s="144" t="s">
        <v>152</v>
      </c>
      <c r="AU156" s="144" t="s">
        <v>85</v>
      </c>
      <c r="AY156" s="16" t="s">
        <v>150</v>
      </c>
      <c r="BE156" s="145">
        <f>IF(N156="základní",J156,0)</f>
        <v>0</v>
      </c>
      <c r="BF156" s="145">
        <f>IF(N156="snížená",J156,0)</f>
        <v>0</v>
      </c>
      <c r="BG156" s="145">
        <f>IF(N156="zákl. přenesená",J156,0)</f>
        <v>0</v>
      </c>
      <c r="BH156" s="145">
        <f>IF(N156="sníž. přenesená",J156,0)</f>
        <v>0</v>
      </c>
      <c r="BI156" s="145">
        <f>IF(N156="nulová",J156,0)</f>
        <v>0</v>
      </c>
      <c r="BJ156" s="16" t="s">
        <v>83</v>
      </c>
      <c r="BK156" s="145">
        <f>ROUND(I156*H156,2)</f>
        <v>0</v>
      </c>
      <c r="BL156" s="16" t="s">
        <v>156</v>
      </c>
      <c r="BM156" s="144" t="s">
        <v>1916</v>
      </c>
    </row>
    <row r="157" spans="2:65" s="1" customFormat="1" ht="16.5" customHeight="1">
      <c r="B157" s="31"/>
      <c r="C157" s="132" t="s">
        <v>208</v>
      </c>
      <c r="D157" s="132" t="s">
        <v>152</v>
      </c>
      <c r="E157" s="133" t="s">
        <v>1917</v>
      </c>
      <c r="F157" s="134" t="s">
        <v>1918</v>
      </c>
      <c r="G157" s="135" t="s">
        <v>155</v>
      </c>
      <c r="H157" s="136">
        <v>36.5</v>
      </c>
      <c r="I157" s="137"/>
      <c r="J157" s="138">
        <f>ROUND(I157*H157,2)</f>
        <v>0</v>
      </c>
      <c r="K157" s="139"/>
      <c r="L157" s="31"/>
      <c r="M157" s="140" t="s">
        <v>1</v>
      </c>
      <c r="N157" s="141" t="s">
        <v>41</v>
      </c>
      <c r="P157" s="142">
        <f>O157*H157</f>
        <v>0</v>
      </c>
      <c r="Q157" s="142">
        <v>0</v>
      </c>
      <c r="R157" s="142">
        <f>Q157*H157</f>
        <v>0</v>
      </c>
      <c r="S157" s="142">
        <v>0</v>
      </c>
      <c r="T157" s="143">
        <f>S157*H157</f>
        <v>0</v>
      </c>
      <c r="AR157" s="144" t="s">
        <v>156</v>
      </c>
      <c r="AT157" s="144" t="s">
        <v>152</v>
      </c>
      <c r="AU157" s="144" t="s">
        <v>85</v>
      </c>
      <c r="AY157" s="16" t="s">
        <v>150</v>
      </c>
      <c r="BE157" s="145">
        <f>IF(N157="základní",J157,0)</f>
        <v>0</v>
      </c>
      <c r="BF157" s="145">
        <f>IF(N157="snížená",J157,0)</f>
        <v>0</v>
      </c>
      <c r="BG157" s="145">
        <f>IF(N157="zákl. přenesená",J157,0)</f>
        <v>0</v>
      </c>
      <c r="BH157" s="145">
        <f>IF(N157="sníž. přenesená",J157,0)</f>
        <v>0</v>
      </c>
      <c r="BI157" s="145">
        <f>IF(N157="nulová",J157,0)</f>
        <v>0</v>
      </c>
      <c r="BJ157" s="16" t="s">
        <v>83</v>
      </c>
      <c r="BK157" s="145">
        <f>ROUND(I157*H157,2)</f>
        <v>0</v>
      </c>
      <c r="BL157" s="16" t="s">
        <v>156</v>
      </c>
      <c r="BM157" s="144" t="s">
        <v>1919</v>
      </c>
    </row>
    <row r="158" spans="2:51" s="12" customFormat="1" ht="12">
      <c r="B158" s="146"/>
      <c r="D158" s="147" t="s">
        <v>158</v>
      </c>
      <c r="E158" s="148" t="s">
        <v>1</v>
      </c>
      <c r="F158" s="149" t="s">
        <v>1885</v>
      </c>
      <c r="H158" s="150">
        <v>36.5</v>
      </c>
      <c r="I158" s="151"/>
      <c r="L158" s="146"/>
      <c r="M158" s="152"/>
      <c r="T158" s="153"/>
      <c r="AT158" s="148" t="s">
        <v>158</v>
      </c>
      <c r="AU158" s="148" t="s">
        <v>85</v>
      </c>
      <c r="AV158" s="12" t="s">
        <v>85</v>
      </c>
      <c r="AW158" s="12" t="s">
        <v>32</v>
      </c>
      <c r="AX158" s="12" t="s">
        <v>83</v>
      </c>
      <c r="AY158" s="148" t="s">
        <v>150</v>
      </c>
    </row>
    <row r="159" spans="2:65" s="1" customFormat="1" ht="24.2" customHeight="1">
      <c r="B159" s="31"/>
      <c r="C159" s="132" t="s">
        <v>214</v>
      </c>
      <c r="D159" s="132" t="s">
        <v>152</v>
      </c>
      <c r="E159" s="133" t="s">
        <v>1920</v>
      </c>
      <c r="F159" s="134" t="s">
        <v>1921</v>
      </c>
      <c r="G159" s="135" t="s">
        <v>155</v>
      </c>
      <c r="H159" s="136">
        <v>7</v>
      </c>
      <c r="I159" s="137"/>
      <c r="J159" s="138">
        <f>ROUND(I159*H159,2)</f>
        <v>0</v>
      </c>
      <c r="K159" s="139"/>
      <c r="L159" s="31"/>
      <c r="M159" s="140" t="s">
        <v>1</v>
      </c>
      <c r="N159" s="141" t="s">
        <v>41</v>
      </c>
      <c r="P159" s="142">
        <f>O159*H159</f>
        <v>0</v>
      </c>
      <c r="Q159" s="142">
        <v>0.00035</v>
      </c>
      <c r="R159" s="142">
        <f>Q159*H159</f>
        <v>0.00245</v>
      </c>
      <c r="S159" s="142">
        <v>0</v>
      </c>
      <c r="T159" s="143">
        <f>S159*H159</f>
        <v>0</v>
      </c>
      <c r="AR159" s="144" t="s">
        <v>156</v>
      </c>
      <c r="AT159" s="144" t="s">
        <v>152</v>
      </c>
      <c r="AU159" s="144" t="s">
        <v>85</v>
      </c>
      <c r="AY159" s="16" t="s">
        <v>150</v>
      </c>
      <c r="BE159" s="145">
        <f>IF(N159="základní",J159,0)</f>
        <v>0</v>
      </c>
      <c r="BF159" s="145">
        <f>IF(N159="snížená",J159,0)</f>
        <v>0</v>
      </c>
      <c r="BG159" s="145">
        <f>IF(N159="zákl. přenesená",J159,0)</f>
        <v>0</v>
      </c>
      <c r="BH159" s="145">
        <f>IF(N159="sníž. přenesená",J159,0)</f>
        <v>0</v>
      </c>
      <c r="BI159" s="145">
        <f>IF(N159="nulová",J159,0)</f>
        <v>0</v>
      </c>
      <c r="BJ159" s="16" t="s">
        <v>83</v>
      </c>
      <c r="BK159" s="145">
        <f>ROUND(I159*H159,2)</f>
        <v>0</v>
      </c>
      <c r="BL159" s="16" t="s">
        <v>156</v>
      </c>
      <c r="BM159" s="144" t="s">
        <v>1922</v>
      </c>
    </row>
    <row r="160" spans="2:65" s="1" customFormat="1" ht="16.5" customHeight="1">
      <c r="B160" s="31"/>
      <c r="C160" s="167" t="s">
        <v>219</v>
      </c>
      <c r="D160" s="167" t="s">
        <v>250</v>
      </c>
      <c r="E160" s="168" t="s">
        <v>1923</v>
      </c>
      <c r="F160" s="169" t="s">
        <v>1924</v>
      </c>
      <c r="G160" s="170" t="s">
        <v>426</v>
      </c>
      <c r="H160" s="171">
        <v>21</v>
      </c>
      <c r="I160" s="172"/>
      <c r="J160" s="173">
        <f>ROUND(I160*H160,2)</f>
        <v>0</v>
      </c>
      <c r="K160" s="174"/>
      <c r="L160" s="175"/>
      <c r="M160" s="176" t="s">
        <v>1</v>
      </c>
      <c r="N160" s="177" t="s">
        <v>41</v>
      </c>
      <c r="P160" s="142">
        <f>O160*H160</f>
        <v>0</v>
      </c>
      <c r="Q160" s="142">
        <v>0.027</v>
      </c>
      <c r="R160" s="142">
        <f>Q160*H160</f>
        <v>0.567</v>
      </c>
      <c r="S160" s="142">
        <v>0</v>
      </c>
      <c r="T160" s="143">
        <f>S160*H160</f>
        <v>0</v>
      </c>
      <c r="AR160" s="144" t="s">
        <v>197</v>
      </c>
      <c r="AT160" s="144" t="s">
        <v>250</v>
      </c>
      <c r="AU160" s="144" t="s">
        <v>85</v>
      </c>
      <c r="AY160" s="16" t="s">
        <v>150</v>
      </c>
      <c r="BE160" s="145">
        <f>IF(N160="základní",J160,0)</f>
        <v>0</v>
      </c>
      <c r="BF160" s="145">
        <f>IF(N160="snížená",J160,0)</f>
        <v>0</v>
      </c>
      <c r="BG160" s="145">
        <f>IF(N160="zákl. přenesená",J160,0)</f>
        <v>0</v>
      </c>
      <c r="BH160" s="145">
        <f>IF(N160="sníž. přenesená",J160,0)</f>
        <v>0</v>
      </c>
      <c r="BI160" s="145">
        <f>IF(N160="nulová",J160,0)</f>
        <v>0</v>
      </c>
      <c r="BJ160" s="16" t="s">
        <v>83</v>
      </c>
      <c r="BK160" s="145">
        <f>ROUND(I160*H160,2)</f>
        <v>0</v>
      </c>
      <c r="BL160" s="16" t="s">
        <v>156</v>
      </c>
      <c r="BM160" s="144" t="s">
        <v>1925</v>
      </c>
    </row>
    <row r="161" spans="2:51" s="12" customFormat="1" ht="12">
      <c r="B161" s="146"/>
      <c r="D161" s="147" t="s">
        <v>158</v>
      </c>
      <c r="E161" s="148" t="s">
        <v>1</v>
      </c>
      <c r="F161" s="149" t="s">
        <v>1926</v>
      </c>
      <c r="H161" s="150">
        <v>21</v>
      </c>
      <c r="I161" s="151"/>
      <c r="L161" s="146"/>
      <c r="M161" s="152"/>
      <c r="T161" s="153"/>
      <c r="AT161" s="148" t="s">
        <v>158</v>
      </c>
      <c r="AU161" s="148" t="s">
        <v>85</v>
      </c>
      <c r="AV161" s="12" t="s">
        <v>85</v>
      </c>
      <c r="AW161" s="12" t="s">
        <v>32</v>
      </c>
      <c r="AX161" s="12" t="s">
        <v>83</v>
      </c>
      <c r="AY161" s="148" t="s">
        <v>150</v>
      </c>
    </row>
    <row r="162" spans="2:65" s="1" customFormat="1" ht="33" customHeight="1">
      <c r="B162" s="31"/>
      <c r="C162" s="132" t="s">
        <v>223</v>
      </c>
      <c r="D162" s="132" t="s">
        <v>152</v>
      </c>
      <c r="E162" s="133" t="s">
        <v>1927</v>
      </c>
      <c r="F162" s="134" t="s">
        <v>1928</v>
      </c>
      <c r="G162" s="135" t="s">
        <v>155</v>
      </c>
      <c r="H162" s="136">
        <v>237.8</v>
      </c>
      <c r="I162" s="137"/>
      <c r="J162" s="138">
        <f>ROUND(I162*H162,2)</f>
        <v>0</v>
      </c>
      <c r="K162" s="139"/>
      <c r="L162" s="31"/>
      <c r="M162" s="140" t="s">
        <v>1</v>
      </c>
      <c r="N162" s="141" t="s">
        <v>41</v>
      </c>
      <c r="P162" s="142">
        <f>O162*H162</f>
        <v>0</v>
      </c>
      <c r="Q162" s="142">
        <v>0</v>
      </c>
      <c r="R162" s="142">
        <f>Q162*H162</f>
        <v>0</v>
      </c>
      <c r="S162" s="142">
        <v>0</v>
      </c>
      <c r="T162" s="143">
        <f>S162*H162</f>
        <v>0</v>
      </c>
      <c r="AR162" s="144" t="s">
        <v>156</v>
      </c>
      <c r="AT162" s="144" t="s">
        <v>152</v>
      </c>
      <c r="AU162" s="144" t="s">
        <v>85</v>
      </c>
      <c r="AY162" s="16" t="s">
        <v>150</v>
      </c>
      <c r="BE162" s="145">
        <f>IF(N162="základní",J162,0)</f>
        <v>0</v>
      </c>
      <c r="BF162" s="145">
        <f>IF(N162="snížená",J162,0)</f>
        <v>0</v>
      </c>
      <c r="BG162" s="145">
        <f>IF(N162="zákl. přenesená",J162,0)</f>
        <v>0</v>
      </c>
      <c r="BH162" s="145">
        <f>IF(N162="sníž. přenesená",J162,0)</f>
        <v>0</v>
      </c>
      <c r="BI162" s="145">
        <f>IF(N162="nulová",J162,0)</f>
        <v>0</v>
      </c>
      <c r="BJ162" s="16" t="s">
        <v>83</v>
      </c>
      <c r="BK162" s="145">
        <f>ROUND(I162*H162,2)</f>
        <v>0</v>
      </c>
      <c r="BL162" s="16" t="s">
        <v>156</v>
      </c>
      <c r="BM162" s="144" t="s">
        <v>1929</v>
      </c>
    </row>
    <row r="163" spans="2:51" s="12" customFormat="1" ht="12">
      <c r="B163" s="146"/>
      <c r="D163" s="147" t="s">
        <v>158</v>
      </c>
      <c r="E163" s="148" t="s">
        <v>1</v>
      </c>
      <c r="F163" s="149" t="s">
        <v>1885</v>
      </c>
      <c r="H163" s="150">
        <v>36.5</v>
      </c>
      <c r="I163" s="151"/>
      <c r="L163" s="146"/>
      <c r="M163" s="152"/>
      <c r="T163" s="153"/>
      <c r="AT163" s="148" t="s">
        <v>158</v>
      </c>
      <c r="AU163" s="148" t="s">
        <v>85</v>
      </c>
      <c r="AV163" s="12" t="s">
        <v>85</v>
      </c>
      <c r="AW163" s="12" t="s">
        <v>32</v>
      </c>
      <c r="AX163" s="12" t="s">
        <v>76</v>
      </c>
      <c r="AY163" s="148" t="s">
        <v>150</v>
      </c>
    </row>
    <row r="164" spans="2:51" s="12" customFormat="1" ht="12">
      <c r="B164" s="146"/>
      <c r="D164" s="147" t="s">
        <v>158</v>
      </c>
      <c r="E164" s="148" t="s">
        <v>1</v>
      </c>
      <c r="F164" s="149" t="s">
        <v>1904</v>
      </c>
      <c r="H164" s="150">
        <v>201.3</v>
      </c>
      <c r="I164" s="151"/>
      <c r="L164" s="146"/>
      <c r="M164" s="152"/>
      <c r="T164" s="153"/>
      <c r="AT164" s="148" t="s">
        <v>158</v>
      </c>
      <c r="AU164" s="148" t="s">
        <v>85</v>
      </c>
      <c r="AV164" s="12" t="s">
        <v>85</v>
      </c>
      <c r="AW164" s="12" t="s">
        <v>32</v>
      </c>
      <c r="AX164" s="12" t="s">
        <v>76</v>
      </c>
      <c r="AY164" s="148" t="s">
        <v>150</v>
      </c>
    </row>
    <row r="165" spans="2:51" s="13" customFormat="1" ht="12">
      <c r="B165" s="154"/>
      <c r="D165" s="147" t="s">
        <v>158</v>
      </c>
      <c r="E165" s="155" t="s">
        <v>1</v>
      </c>
      <c r="F165" s="156" t="s">
        <v>162</v>
      </c>
      <c r="H165" s="157">
        <v>237.8</v>
      </c>
      <c r="I165" s="158"/>
      <c r="L165" s="154"/>
      <c r="M165" s="159"/>
      <c r="T165" s="160"/>
      <c r="AT165" s="155" t="s">
        <v>158</v>
      </c>
      <c r="AU165" s="155" t="s">
        <v>85</v>
      </c>
      <c r="AV165" s="13" t="s">
        <v>156</v>
      </c>
      <c r="AW165" s="13" t="s">
        <v>32</v>
      </c>
      <c r="AX165" s="13" t="s">
        <v>83</v>
      </c>
      <c r="AY165" s="155" t="s">
        <v>150</v>
      </c>
    </row>
    <row r="166" spans="2:65" s="1" customFormat="1" ht="21.75" customHeight="1">
      <c r="B166" s="31"/>
      <c r="C166" s="167" t="s">
        <v>231</v>
      </c>
      <c r="D166" s="167" t="s">
        <v>250</v>
      </c>
      <c r="E166" s="168" t="s">
        <v>1930</v>
      </c>
      <c r="F166" s="169" t="s">
        <v>1931</v>
      </c>
      <c r="G166" s="170" t="s">
        <v>1932</v>
      </c>
      <c r="H166" s="171">
        <v>0.3</v>
      </c>
      <c r="I166" s="172"/>
      <c r="J166" s="173">
        <f>ROUND(I166*H166,2)</f>
        <v>0</v>
      </c>
      <c r="K166" s="174"/>
      <c r="L166" s="175"/>
      <c r="M166" s="176" t="s">
        <v>1</v>
      </c>
      <c r="N166" s="177" t="s">
        <v>41</v>
      </c>
      <c r="P166" s="142">
        <f>O166*H166</f>
        <v>0</v>
      </c>
      <c r="Q166" s="142">
        <v>0.001</v>
      </c>
      <c r="R166" s="142">
        <f>Q166*H166</f>
        <v>0.0003</v>
      </c>
      <c r="S166" s="142">
        <v>0</v>
      </c>
      <c r="T166" s="143">
        <f>S166*H166</f>
        <v>0</v>
      </c>
      <c r="AR166" s="144" t="s">
        <v>197</v>
      </c>
      <c r="AT166" s="144" t="s">
        <v>250</v>
      </c>
      <c r="AU166" s="144" t="s">
        <v>85</v>
      </c>
      <c r="AY166" s="16" t="s">
        <v>150</v>
      </c>
      <c r="BE166" s="145">
        <f>IF(N166="základní",J166,0)</f>
        <v>0</v>
      </c>
      <c r="BF166" s="145">
        <f>IF(N166="snížená",J166,0)</f>
        <v>0</v>
      </c>
      <c r="BG166" s="145">
        <f>IF(N166="zákl. přenesená",J166,0)</f>
        <v>0</v>
      </c>
      <c r="BH166" s="145">
        <f>IF(N166="sníž. přenesená",J166,0)</f>
        <v>0</v>
      </c>
      <c r="BI166" s="145">
        <f>IF(N166="nulová",J166,0)</f>
        <v>0</v>
      </c>
      <c r="BJ166" s="16" t="s">
        <v>83</v>
      </c>
      <c r="BK166" s="145">
        <f>ROUND(I166*H166,2)</f>
        <v>0</v>
      </c>
      <c r="BL166" s="16" t="s">
        <v>156</v>
      </c>
      <c r="BM166" s="144" t="s">
        <v>1933</v>
      </c>
    </row>
    <row r="167" spans="2:65" s="1" customFormat="1" ht="24.2" customHeight="1">
      <c r="B167" s="31"/>
      <c r="C167" s="132" t="s">
        <v>8</v>
      </c>
      <c r="D167" s="132" t="s">
        <v>152</v>
      </c>
      <c r="E167" s="133" t="s">
        <v>1934</v>
      </c>
      <c r="F167" s="134" t="s">
        <v>1935</v>
      </c>
      <c r="G167" s="135" t="s">
        <v>426</v>
      </c>
      <c r="H167" s="136">
        <v>8</v>
      </c>
      <c r="I167" s="137"/>
      <c r="J167" s="138">
        <f>ROUND(I167*H167,2)</f>
        <v>0</v>
      </c>
      <c r="K167" s="139"/>
      <c r="L167" s="31"/>
      <c r="M167" s="140" t="s">
        <v>1</v>
      </c>
      <c r="N167" s="141" t="s">
        <v>41</v>
      </c>
      <c r="P167" s="142">
        <f>O167*H167</f>
        <v>0</v>
      </c>
      <c r="Q167" s="142">
        <v>0.02135</v>
      </c>
      <c r="R167" s="142">
        <f>Q167*H167</f>
        <v>0.1708</v>
      </c>
      <c r="S167" s="142">
        <v>0</v>
      </c>
      <c r="T167" s="143">
        <f>S167*H167</f>
        <v>0</v>
      </c>
      <c r="AR167" s="144" t="s">
        <v>156</v>
      </c>
      <c r="AT167" s="144" t="s">
        <v>152</v>
      </c>
      <c r="AU167" s="144" t="s">
        <v>85</v>
      </c>
      <c r="AY167" s="16" t="s">
        <v>150</v>
      </c>
      <c r="BE167" s="145">
        <f>IF(N167="základní",J167,0)</f>
        <v>0</v>
      </c>
      <c r="BF167" s="145">
        <f>IF(N167="snížená",J167,0)</f>
        <v>0</v>
      </c>
      <c r="BG167" s="145">
        <f>IF(N167="zákl. přenesená",J167,0)</f>
        <v>0</v>
      </c>
      <c r="BH167" s="145">
        <f>IF(N167="sníž. přenesená",J167,0)</f>
        <v>0</v>
      </c>
      <c r="BI167" s="145">
        <f>IF(N167="nulová",J167,0)</f>
        <v>0</v>
      </c>
      <c r="BJ167" s="16" t="s">
        <v>83</v>
      </c>
      <c r="BK167" s="145">
        <f>ROUND(I167*H167,2)</f>
        <v>0</v>
      </c>
      <c r="BL167" s="16" t="s">
        <v>156</v>
      </c>
      <c r="BM167" s="144" t="s">
        <v>1936</v>
      </c>
    </row>
    <row r="168" spans="2:65" s="1" customFormat="1" ht="33" customHeight="1">
      <c r="B168" s="31"/>
      <c r="C168" s="132" t="s">
        <v>243</v>
      </c>
      <c r="D168" s="132" t="s">
        <v>152</v>
      </c>
      <c r="E168" s="133" t="s">
        <v>1937</v>
      </c>
      <c r="F168" s="134" t="s">
        <v>1938</v>
      </c>
      <c r="G168" s="135" t="s">
        <v>1773</v>
      </c>
      <c r="H168" s="136">
        <v>12</v>
      </c>
      <c r="I168" s="137"/>
      <c r="J168" s="138">
        <f>ROUND(I168*H168,2)</f>
        <v>0</v>
      </c>
      <c r="K168" s="139"/>
      <c r="L168" s="31"/>
      <c r="M168" s="140" t="s">
        <v>1</v>
      </c>
      <c r="N168" s="141" t="s">
        <v>41</v>
      </c>
      <c r="P168" s="142">
        <f>O168*H168</f>
        <v>0</v>
      </c>
      <c r="Q168" s="142">
        <v>0</v>
      </c>
      <c r="R168" s="142">
        <f>Q168*H168</f>
        <v>0</v>
      </c>
      <c r="S168" s="142">
        <v>0</v>
      </c>
      <c r="T168" s="143">
        <f>S168*H168</f>
        <v>0</v>
      </c>
      <c r="AR168" s="144" t="s">
        <v>156</v>
      </c>
      <c r="AT168" s="144" t="s">
        <v>152</v>
      </c>
      <c r="AU168" s="144" t="s">
        <v>85</v>
      </c>
      <c r="AY168" s="16" t="s">
        <v>150</v>
      </c>
      <c r="BE168" s="145">
        <f>IF(N168="základní",J168,0)</f>
        <v>0</v>
      </c>
      <c r="BF168" s="145">
        <f>IF(N168="snížená",J168,0)</f>
        <v>0</v>
      </c>
      <c r="BG168" s="145">
        <f>IF(N168="zákl. přenesená",J168,0)</f>
        <v>0</v>
      </c>
      <c r="BH168" s="145">
        <f>IF(N168="sníž. přenesená",J168,0)</f>
        <v>0</v>
      </c>
      <c r="BI168" s="145">
        <f>IF(N168="nulová",J168,0)</f>
        <v>0</v>
      </c>
      <c r="BJ168" s="16" t="s">
        <v>83</v>
      </c>
      <c r="BK168" s="145">
        <f>ROUND(I168*H168,2)</f>
        <v>0</v>
      </c>
      <c r="BL168" s="16" t="s">
        <v>156</v>
      </c>
      <c r="BM168" s="144" t="s">
        <v>1939</v>
      </c>
    </row>
    <row r="169" spans="2:65" s="1" customFormat="1" ht="16.5" customHeight="1">
      <c r="B169" s="31"/>
      <c r="C169" s="167" t="s">
        <v>249</v>
      </c>
      <c r="D169" s="167" t="s">
        <v>250</v>
      </c>
      <c r="E169" s="168" t="s">
        <v>1940</v>
      </c>
      <c r="F169" s="169" t="s">
        <v>1941</v>
      </c>
      <c r="G169" s="170" t="s">
        <v>1773</v>
      </c>
      <c r="H169" s="171">
        <v>12</v>
      </c>
      <c r="I169" s="172"/>
      <c r="J169" s="173">
        <f>ROUND(I169*H169,2)</f>
        <v>0</v>
      </c>
      <c r="K169" s="174"/>
      <c r="L169" s="175"/>
      <c r="M169" s="176" t="s">
        <v>1</v>
      </c>
      <c r="N169" s="177" t="s">
        <v>41</v>
      </c>
      <c r="P169" s="142">
        <f>O169*H169</f>
        <v>0</v>
      </c>
      <c r="Q169" s="142">
        <v>0.001</v>
      </c>
      <c r="R169" s="142">
        <f>Q169*H169</f>
        <v>0.012</v>
      </c>
      <c r="S169" s="142">
        <v>0</v>
      </c>
      <c r="T169" s="143">
        <f>S169*H169</f>
        <v>0</v>
      </c>
      <c r="AR169" s="144" t="s">
        <v>197</v>
      </c>
      <c r="AT169" s="144" t="s">
        <v>250</v>
      </c>
      <c r="AU169" s="144" t="s">
        <v>85</v>
      </c>
      <c r="AY169" s="16" t="s">
        <v>150</v>
      </c>
      <c r="BE169" s="145">
        <f>IF(N169="základní",J169,0)</f>
        <v>0</v>
      </c>
      <c r="BF169" s="145">
        <f>IF(N169="snížená",J169,0)</f>
        <v>0</v>
      </c>
      <c r="BG169" s="145">
        <f>IF(N169="zákl. přenesená",J169,0)</f>
        <v>0</v>
      </c>
      <c r="BH169" s="145">
        <f>IF(N169="sníž. přenesená",J169,0)</f>
        <v>0</v>
      </c>
      <c r="BI169" s="145">
        <f>IF(N169="nulová",J169,0)</f>
        <v>0</v>
      </c>
      <c r="BJ169" s="16" t="s">
        <v>83</v>
      </c>
      <c r="BK169" s="145">
        <f>ROUND(I169*H169,2)</f>
        <v>0</v>
      </c>
      <c r="BL169" s="16" t="s">
        <v>156</v>
      </c>
      <c r="BM169" s="144" t="s">
        <v>1942</v>
      </c>
    </row>
    <row r="170" spans="2:65" s="1" customFormat="1" ht="24.2" customHeight="1">
      <c r="B170" s="31"/>
      <c r="C170" s="132" t="s">
        <v>255</v>
      </c>
      <c r="D170" s="132" t="s">
        <v>152</v>
      </c>
      <c r="E170" s="133" t="s">
        <v>1943</v>
      </c>
      <c r="F170" s="134" t="s">
        <v>1944</v>
      </c>
      <c r="G170" s="135" t="s">
        <v>155</v>
      </c>
      <c r="H170" s="136">
        <v>475.6</v>
      </c>
      <c r="I170" s="137"/>
      <c r="J170" s="138">
        <f>ROUND(I170*H170,2)</f>
        <v>0</v>
      </c>
      <c r="K170" s="139"/>
      <c r="L170" s="31"/>
      <c r="M170" s="140" t="s">
        <v>1</v>
      </c>
      <c r="N170" s="141" t="s">
        <v>41</v>
      </c>
      <c r="P170" s="142">
        <f>O170*H170</f>
        <v>0</v>
      </c>
      <c r="Q170" s="142">
        <v>0</v>
      </c>
      <c r="R170" s="142">
        <f>Q170*H170</f>
        <v>0</v>
      </c>
      <c r="S170" s="142">
        <v>0</v>
      </c>
      <c r="T170" s="143">
        <f>S170*H170</f>
        <v>0</v>
      </c>
      <c r="AR170" s="144" t="s">
        <v>156</v>
      </c>
      <c r="AT170" s="144" t="s">
        <v>152</v>
      </c>
      <c r="AU170" s="144" t="s">
        <v>85</v>
      </c>
      <c r="AY170" s="16" t="s">
        <v>150</v>
      </c>
      <c r="BE170" s="145">
        <f>IF(N170="základní",J170,0)</f>
        <v>0</v>
      </c>
      <c r="BF170" s="145">
        <f>IF(N170="snížená",J170,0)</f>
        <v>0</v>
      </c>
      <c r="BG170" s="145">
        <f>IF(N170="zákl. přenesená",J170,0)</f>
        <v>0</v>
      </c>
      <c r="BH170" s="145">
        <f>IF(N170="sníž. přenesená",J170,0)</f>
        <v>0</v>
      </c>
      <c r="BI170" s="145">
        <f>IF(N170="nulová",J170,0)</f>
        <v>0</v>
      </c>
      <c r="BJ170" s="16" t="s">
        <v>83</v>
      </c>
      <c r="BK170" s="145">
        <f>ROUND(I170*H170,2)</f>
        <v>0</v>
      </c>
      <c r="BL170" s="16" t="s">
        <v>156</v>
      </c>
      <c r="BM170" s="144" t="s">
        <v>1945</v>
      </c>
    </row>
    <row r="171" spans="2:51" s="12" customFormat="1" ht="12">
      <c r="B171" s="146"/>
      <c r="D171" s="147" t="s">
        <v>158</v>
      </c>
      <c r="E171" s="148" t="s">
        <v>1</v>
      </c>
      <c r="F171" s="149" t="s">
        <v>1946</v>
      </c>
      <c r="H171" s="150">
        <v>73</v>
      </c>
      <c r="I171" s="151"/>
      <c r="L171" s="146"/>
      <c r="M171" s="152"/>
      <c r="T171" s="153"/>
      <c r="AT171" s="148" t="s">
        <v>158</v>
      </c>
      <c r="AU171" s="148" t="s">
        <v>85</v>
      </c>
      <c r="AV171" s="12" t="s">
        <v>85</v>
      </c>
      <c r="AW171" s="12" t="s">
        <v>32</v>
      </c>
      <c r="AX171" s="12" t="s">
        <v>76</v>
      </c>
      <c r="AY171" s="148" t="s">
        <v>150</v>
      </c>
    </row>
    <row r="172" spans="2:51" s="12" customFormat="1" ht="12">
      <c r="B172" s="146"/>
      <c r="D172" s="147" t="s">
        <v>158</v>
      </c>
      <c r="E172" s="148" t="s">
        <v>1</v>
      </c>
      <c r="F172" s="149" t="s">
        <v>1947</v>
      </c>
      <c r="H172" s="150">
        <v>402.6</v>
      </c>
      <c r="I172" s="151"/>
      <c r="L172" s="146"/>
      <c r="M172" s="152"/>
      <c r="T172" s="153"/>
      <c r="AT172" s="148" t="s">
        <v>158</v>
      </c>
      <c r="AU172" s="148" t="s">
        <v>85</v>
      </c>
      <c r="AV172" s="12" t="s">
        <v>85</v>
      </c>
      <c r="AW172" s="12" t="s">
        <v>32</v>
      </c>
      <c r="AX172" s="12" t="s">
        <v>76</v>
      </c>
      <c r="AY172" s="148" t="s">
        <v>150</v>
      </c>
    </row>
    <row r="173" spans="2:51" s="13" customFormat="1" ht="12">
      <c r="B173" s="154"/>
      <c r="D173" s="147" t="s">
        <v>158</v>
      </c>
      <c r="E173" s="155" t="s">
        <v>1</v>
      </c>
      <c r="F173" s="156" t="s">
        <v>162</v>
      </c>
      <c r="H173" s="157">
        <v>475.6</v>
      </c>
      <c r="I173" s="158"/>
      <c r="L173" s="154"/>
      <c r="M173" s="159"/>
      <c r="T173" s="160"/>
      <c r="AT173" s="155" t="s">
        <v>158</v>
      </c>
      <c r="AU173" s="155" t="s">
        <v>85</v>
      </c>
      <c r="AV173" s="13" t="s">
        <v>156</v>
      </c>
      <c r="AW173" s="13" t="s">
        <v>32</v>
      </c>
      <c r="AX173" s="13" t="s">
        <v>83</v>
      </c>
      <c r="AY173" s="155" t="s">
        <v>150</v>
      </c>
    </row>
    <row r="174" spans="2:65" s="1" customFormat="1" ht="33" customHeight="1">
      <c r="B174" s="31"/>
      <c r="C174" s="132" t="s">
        <v>261</v>
      </c>
      <c r="D174" s="132" t="s">
        <v>152</v>
      </c>
      <c r="E174" s="133" t="s">
        <v>1948</v>
      </c>
      <c r="F174" s="134" t="s">
        <v>1949</v>
      </c>
      <c r="G174" s="135" t="s">
        <v>155</v>
      </c>
      <c r="H174" s="136">
        <v>475.6</v>
      </c>
      <c r="I174" s="137"/>
      <c r="J174" s="138">
        <f>ROUND(I174*H174,2)</f>
        <v>0</v>
      </c>
      <c r="K174" s="139"/>
      <c r="L174" s="31"/>
      <c r="M174" s="140" t="s">
        <v>1</v>
      </c>
      <c r="N174" s="141" t="s">
        <v>41</v>
      </c>
      <c r="P174" s="142">
        <f>O174*H174</f>
        <v>0</v>
      </c>
      <c r="Q174" s="142">
        <v>0</v>
      </c>
      <c r="R174" s="142">
        <f>Q174*H174</f>
        <v>0</v>
      </c>
      <c r="S174" s="142">
        <v>0</v>
      </c>
      <c r="T174" s="143">
        <f>S174*H174</f>
        <v>0</v>
      </c>
      <c r="AR174" s="144" t="s">
        <v>156</v>
      </c>
      <c r="AT174" s="144" t="s">
        <v>152</v>
      </c>
      <c r="AU174" s="144" t="s">
        <v>85</v>
      </c>
      <c r="AY174" s="16" t="s">
        <v>150</v>
      </c>
      <c r="BE174" s="145">
        <f>IF(N174="základní",J174,0)</f>
        <v>0</v>
      </c>
      <c r="BF174" s="145">
        <f>IF(N174="snížená",J174,0)</f>
        <v>0</v>
      </c>
      <c r="BG174" s="145">
        <f>IF(N174="zákl. přenesená",J174,0)</f>
        <v>0</v>
      </c>
      <c r="BH174" s="145">
        <f>IF(N174="sníž. přenesená",J174,0)</f>
        <v>0</v>
      </c>
      <c r="BI174" s="145">
        <f>IF(N174="nulová",J174,0)</f>
        <v>0</v>
      </c>
      <c r="BJ174" s="16" t="s">
        <v>83</v>
      </c>
      <c r="BK174" s="145">
        <f>ROUND(I174*H174,2)</f>
        <v>0</v>
      </c>
      <c r="BL174" s="16" t="s">
        <v>156</v>
      </c>
      <c r="BM174" s="144" t="s">
        <v>1950</v>
      </c>
    </row>
    <row r="175" spans="2:51" s="12" customFormat="1" ht="12">
      <c r="B175" s="146"/>
      <c r="D175" s="147" t="s">
        <v>158</v>
      </c>
      <c r="E175" s="148" t="s">
        <v>1</v>
      </c>
      <c r="F175" s="149" t="s">
        <v>1946</v>
      </c>
      <c r="H175" s="150">
        <v>73</v>
      </c>
      <c r="I175" s="151"/>
      <c r="L175" s="146"/>
      <c r="M175" s="152"/>
      <c r="T175" s="153"/>
      <c r="AT175" s="148" t="s">
        <v>158</v>
      </c>
      <c r="AU175" s="148" t="s">
        <v>85</v>
      </c>
      <c r="AV175" s="12" t="s">
        <v>85</v>
      </c>
      <c r="AW175" s="12" t="s">
        <v>32</v>
      </c>
      <c r="AX175" s="12" t="s">
        <v>76</v>
      </c>
      <c r="AY175" s="148" t="s">
        <v>150</v>
      </c>
    </row>
    <row r="176" spans="2:51" s="12" customFormat="1" ht="12">
      <c r="B176" s="146"/>
      <c r="D176" s="147" t="s">
        <v>158</v>
      </c>
      <c r="E176" s="148" t="s">
        <v>1</v>
      </c>
      <c r="F176" s="149" t="s">
        <v>1947</v>
      </c>
      <c r="H176" s="150">
        <v>402.6</v>
      </c>
      <c r="I176" s="151"/>
      <c r="L176" s="146"/>
      <c r="M176" s="152"/>
      <c r="T176" s="153"/>
      <c r="AT176" s="148" t="s">
        <v>158</v>
      </c>
      <c r="AU176" s="148" t="s">
        <v>85</v>
      </c>
      <c r="AV176" s="12" t="s">
        <v>85</v>
      </c>
      <c r="AW176" s="12" t="s">
        <v>32</v>
      </c>
      <c r="AX176" s="12" t="s">
        <v>76</v>
      </c>
      <c r="AY176" s="148" t="s">
        <v>150</v>
      </c>
    </row>
    <row r="177" spans="2:51" s="13" customFormat="1" ht="12">
      <c r="B177" s="154"/>
      <c r="D177" s="147" t="s">
        <v>158</v>
      </c>
      <c r="E177" s="155" t="s">
        <v>1</v>
      </c>
      <c r="F177" s="156" t="s">
        <v>162</v>
      </c>
      <c r="H177" s="157">
        <v>475.6</v>
      </c>
      <c r="I177" s="158"/>
      <c r="L177" s="154"/>
      <c r="M177" s="159"/>
      <c r="T177" s="160"/>
      <c r="AT177" s="155" t="s">
        <v>158</v>
      </c>
      <c r="AU177" s="155" t="s">
        <v>85</v>
      </c>
      <c r="AV177" s="13" t="s">
        <v>156</v>
      </c>
      <c r="AW177" s="13" t="s">
        <v>32</v>
      </c>
      <c r="AX177" s="13" t="s">
        <v>83</v>
      </c>
      <c r="AY177" s="155" t="s">
        <v>150</v>
      </c>
    </row>
    <row r="178" spans="2:65" s="1" customFormat="1" ht="21.75" customHeight="1">
      <c r="B178" s="31"/>
      <c r="C178" s="132" t="s">
        <v>267</v>
      </c>
      <c r="D178" s="132" t="s">
        <v>152</v>
      </c>
      <c r="E178" s="133" t="s">
        <v>1951</v>
      </c>
      <c r="F178" s="134" t="s">
        <v>1952</v>
      </c>
      <c r="G178" s="135" t="s">
        <v>165</v>
      </c>
      <c r="H178" s="136">
        <v>38.048</v>
      </c>
      <c r="I178" s="137"/>
      <c r="J178" s="138">
        <f>ROUND(I178*H178,2)</f>
        <v>0</v>
      </c>
      <c r="K178" s="139"/>
      <c r="L178" s="31"/>
      <c r="M178" s="140" t="s">
        <v>1</v>
      </c>
      <c r="N178" s="141" t="s">
        <v>41</v>
      </c>
      <c r="P178" s="142">
        <f>O178*H178</f>
        <v>0</v>
      </c>
      <c r="Q178" s="142">
        <v>0</v>
      </c>
      <c r="R178" s="142">
        <f>Q178*H178</f>
        <v>0</v>
      </c>
      <c r="S178" s="142">
        <v>0</v>
      </c>
      <c r="T178" s="143">
        <f>S178*H178</f>
        <v>0</v>
      </c>
      <c r="AR178" s="144" t="s">
        <v>156</v>
      </c>
      <c r="AT178" s="144" t="s">
        <v>152</v>
      </c>
      <c r="AU178" s="144" t="s">
        <v>85</v>
      </c>
      <c r="AY178" s="16" t="s">
        <v>150</v>
      </c>
      <c r="BE178" s="145">
        <f>IF(N178="základní",J178,0)</f>
        <v>0</v>
      </c>
      <c r="BF178" s="145">
        <f>IF(N178="snížená",J178,0)</f>
        <v>0</v>
      </c>
      <c r="BG178" s="145">
        <f>IF(N178="zákl. přenesená",J178,0)</f>
        <v>0</v>
      </c>
      <c r="BH178" s="145">
        <f>IF(N178="sníž. přenesená",J178,0)</f>
        <v>0</v>
      </c>
      <c r="BI178" s="145">
        <f>IF(N178="nulová",J178,0)</f>
        <v>0</v>
      </c>
      <c r="BJ178" s="16" t="s">
        <v>83</v>
      </c>
      <c r="BK178" s="145">
        <f>ROUND(I178*H178,2)</f>
        <v>0</v>
      </c>
      <c r="BL178" s="16" t="s">
        <v>156</v>
      </c>
      <c r="BM178" s="144" t="s">
        <v>1953</v>
      </c>
    </row>
    <row r="179" spans="2:51" s="12" customFormat="1" ht="12">
      <c r="B179" s="146"/>
      <c r="D179" s="147" t="s">
        <v>158</v>
      </c>
      <c r="E179" s="148" t="s">
        <v>1</v>
      </c>
      <c r="F179" s="149" t="s">
        <v>1954</v>
      </c>
      <c r="H179" s="150">
        <v>5.84</v>
      </c>
      <c r="I179" s="151"/>
      <c r="L179" s="146"/>
      <c r="M179" s="152"/>
      <c r="T179" s="153"/>
      <c r="AT179" s="148" t="s">
        <v>158</v>
      </c>
      <c r="AU179" s="148" t="s">
        <v>85</v>
      </c>
      <c r="AV179" s="12" t="s">
        <v>85</v>
      </c>
      <c r="AW179" s="12" t="s">
        <v>32</v>
      </c>
      <c r="AX179" s="12" t="s">
        <v>76</v>
      </c>
      <c r="AY179" s="148" t="s">
        <v>150</v>
      </c>
    </row>
    <row r="180" spans="2:51" s="12" customFormat="1" ht="12">
      <c r="B180" s="146"/>
      <c r="D180" s="147" t="s">
        <v>158</v>
      </c>
      <c r="E180" s="148" t="s">
        <v>1</v>
      </c>
      <c r="F180" s="149" t="s">
        <v>1955</v>
      </c>
      <c r="H180" s="150">
        <v>32.208</v>
      </c>
      <c r="I180" s="151"/>
      <c r="L180" s="146"/>
      <c r="M180" s="152"/>
      <c r="T180" s="153"/>
      <c r="AT180" s="148" t="s">
        <v>158</v>
      </c>
      <c r="AU180" s="148" t="s">
        <v>85</v>
      </c>
      <c r="AV180" s="12" t="s">
        <v>85</v>
      </c>
      <c r="AW180" s="12" t="s">
        <v>32</v>
      </c>
      <c r="AX180" s="12" t="s">
        <v>76</v>
      </c>
      <c r="AY180" s="148" t="s">
        <v>150</v>
      </c>
    </row>
    <row r="181" spans="2:51" s="13" customFormat="1" ht="12">
      <c r="B181" s="154"/>
      <c r="D181" s="147" t="s">
        <v>158</v>
      </c>
      <c r="E181" s="155" t="s">
        <v>1</v>
      </c>
      <c r="F181" s="156" t="s">
        <v>162</v>
      </c>
      <c r="H181" s="157">
        <v>38.048</v>
      </c>
      <c r="I181" s="158"/>
      <c r="L181" s="154"/>
      <c r="M181" s="159"/>
      <c r="T181" s="160"/>
      <c r="AT181" s="155" t="s">
        <v>158</v>
      </c>
      <c r="AU181" s="155" t="s">
        <v>85</v>
      </c>
      <c r="AV181" s="13" t="s">
        <v>156</v>
      </c>
      <c r="AW181" s="13" t="s">
        <v>32</v>
      </c>
      <c r="AX181" s="13" t="s">
        <v>83</v>
      </c>
      <c r="AY181" s="155" t="s">
        <v>150</v>
      </c>
    </row>
    <row r="182" spans="2:63" s="11" customFormat="1" ht="22.7" customHeight="1">
      <c r="B182" s="120"/>
      <c r="D182" s="121" t="s">
        <v>75</v>
      </c>
      <c r="E182" s="130" t="s">
        <v>85</v>
      </c>
      <c r="F182" s="130" t="s">
        <v>230</v>
      </c>
      <c r="I182" s="123"/>
      <c r="J182" s="131">
        <f>BK182</f>
        <v>0</v>
      </c>
      <c r="L182" s="120"/>
      <c r="M182" s="125"/>
      <c r="P182" s="126">
        <f>SUM(P183:P194)</f>
        <v>0</v>
      </c>
      <c r="R182" s="126">
        <f>SUM(R183:R194)</f>
        <v>30.1481045</v>
      </c>
      <c r="T182" s="127">
        <f>SUM(T183:T194)</f>
        <v>0</v>
      </c>
      <c r="AR182" s="121" t="s">
        <v>83</v>
      </c>
      <c r="AT182" s="128" t="s">
        <v>75</v>
      </c>
      <c r="AU182" s="128" t="s">
        <v>83</v>
      </c>
      <c r="AY182" s="121" t="s">
        <v>150</v>
      </c>
      <c r="BK182" s="129">
        <f>SUM(BK183:BK194)</f>
        <v>0</v>
      </c>
    </row>
    <row r="183" spans="2:65" s="1" customFormat="1" ht="24.2" customHeight="1">
      <c r="B183" s="31"/>
      <c r="C183" s="132" t="s">
        <v>7</v>
      </c>
      <c r="D183" s="132" t="s">
        <v>152</v>
      </c>
      <c r="E183" s="133" t="s">
        <v>277</v>
      </c>
      <c r="F183" s="134" t="s">
        <v>278</v>
      </c>
      <c r="G183" s="135" t="s">
        <v>165</v>
      </c>
      <c r="H183" s="136">
        <v>12.132</v>
      </c>
      <c r="I183" s="137"/>
      <c r="J183" s="138">
        <f>ROUND(I183*H183,2)</f>
        <v>0</v>
      </c>
      <c r="K183" s="139"/>
      <c r="L183" s="31"/>
      <c r="M183" s="140" t="s">
        <v>1</v>
      </c>
      <c r="N183" s="141" t="s">
        <v>41</v>
      </c>
      <c r="P183" s="142">
        <f>O183*H183</f>
        <v>0</v>
      </c>
      <c r="Q183" s="142">
        <v>2.45329</v>
      </c>
      <c r="R183" s="142">
        <f>Q183*H183</f>
        <v>29.76331428</v>
      </c>
      <c r="S183" s="142">
        <v>0</v>
      </c>
      <c r="T183" s="143">
        <f>S183*H183</f>
        <v>0</v>
      </c>
      <c r="AR183" s="144" t="s">
        <v>156</v>
      </c>
      <c r="AT183" s="144" t="s">
        <v>152</v>
      </c>
      <c r="AU183" s="144" t="s">
        <v>85</v>
      </c>
      <c r="AY183" s="16" t="s">
        <v>150</v>
      </c>
      <c r="BE183" s="145">
        <f>IF(N183="základní",J183,0)</f>
        <v>0</v>
      </c>
      <c r="BF183" s="145">
        <f>IF(N183="snížená",J183,0)</f>
        <v>0</v>
      </c>
      <c r="BG183" s="145">
        <f>IF(N183="zákl. přenesená",J183,0)</f>
        <v>0</v>
      </c>
      <c r="BH183" s="145">
        <f>IF(N183="sníž. přenesená",J183,0)</f>
        <v>0</v>
      </c>
      <c r="BI183" s="145">
        <f>IF(N183="nulová",J183,0)</f>
        <v>0</v>
      </c>
      <c r="BJ183" s="16" t="s">
        <v>83</v>
      </c>
      <c r="BK183" s="145">
        <f>ROUND(I183*H183,2)</f>
        <v>0</v>
      </c>
      <c r="BL183" s="16" t="s">
        <v>156</v>
      </c>
      <c r="BM183" s="144" t="s">
        <v>1956</v>
      </c>
    </row>
    <row r="184" spans="2:51" s="12" customFormat="1" ht="12">
      <c r="B184" s="146"/>
      <c r="D184" s="147" t="s">
        <v>158</v>
      </c>
      <c r="E184" s="148" t="s">
        <v>1</v>
      </c>
      <c r="F184" s="149" t="s">
        <v>181</v>
      </c>
      <c r="H184" s="150">
        <v>0.686</v>
      </c>
      <c r="I184" s="151"/>
      <c r="L184" s="146"/>
      <c r="M184" s="152"/>
      <c r="T184" s="153"/>
      <c r="AT184" s="148" t="s">
        <v>158</v>
      </c>
      <c r="AU184" s="148" t="s">
        <v>85</v>
      </c>
      <c r="AV184" s="12" t="s">
        <v>85</v>
      </c>
      <c r="AW184" s="12" t="s">
        <v>32</v>
      </c>
      <c r="AX184" s="12" t="s">
        <v>76</v>
      </c>
      <c r="AY184" s="148" t="s">
        <v>150</v>
      </c>
    </row>
    <row r="185" spans="2:51" s="12" customFormat="1" ht="12">
      <c r="B185" s="146"/>
      <c r="D185" s="147" t="s">
        <v>158</v>
      </c>
      <c r="E185" s="148" t="s">
        <v>1</v>
      </c>
      <c r="F185" s="149" t="s">
        <v>180</v>
      </c>
      <c r="H185" s="150">
        <v>1.606</v>
      </c>
      <c r="I185" s="151"/>
      <c r="L185" s="146"/>
      <c r="M185" s="152"/>
      <c r="T185" s="153"/>
      <c r="AT185" s="148" t="s">
        <v>158</v>
      </c>
      <c r="AU185" s="148" t="s">
        <v>85</v>
      </c>
      <c r="AV185" s="12" t="s">
        <v>85</v>
      </c>
      <c r="AW185" s="12" t="s">
        <v>32</v>
      </c>
      <c r="AX185" s="12" t="s">
        <v>76</v>
      </c>
      <c r="AY185" s="148" t="s">
        <v>150</v>
      </c>
    </row>
    <row r="186" spans="2:51" s="12" customFormat="1" ht="12">
      <c r="B186" s="146"/>
      <c r="D186" s="147" t="s">
        <v>158</v>
      </c>
      <c r="E186" s="148" t="s">
        <v>1</v>
      </c>
      <c r="F186" s="149" t="s">
        <v>1957</v>
      </c>
      <c r="H186" s="150">
        <v>9.84</v>
      </c>
      <c r="I186" s="151"/>
      <c r="L186" s="146"/>
      <c r="M186" s="152"/>
      <c r="T186" s="153"/>
      <c r="AT186" s="148" t="s">
        <v>158</v>
      </c>
      <c r="AU186" s="148" t="s">
        <v>85</v>
      </c>
      <c r="AV186" s="12" t="s">
        <v>85</v>
      </c>
      <c r="AW186" s="12" t="s">
        <v>32</v>
      </c>
      <c r="AX186" s="12" t="s">
        <v>76</v>
      </c>
      <c r="AY186" s="148" t="s">
        <v>150</v>
      </c>
    </row>
    <row r="187" spans="2:51" s="13" customFormat="1" ht="12">
      <c r="B187" s="154"/>
      <c r="D187" s="147" t="s">
        <v>158</v>
      </c>
      <c r="E187" s="155" t="s">
        <v>1</v>
      </c>
      <c r="F187" s="156" t="s">
        <v>162</v>
      </c>
      <c r="H187" s="157">
        <v>12.132</v>
      </c>
      <c r="I187" s="158"/>
      <c r="L187" s="154"/>
      <c r="M187" s="159"/>
      <c r="T187" s="160"/>
      <c r="AT187" s="155" t="s">
        <v>158</v>
      </c>
      <c r="AU187" s="155" t="s">
        <v>85</v>
      </c>
      <c r="AV187" s="13" t="s">
        <v>156</v>
      </c>
      <c r="AW187" s="13" t="s">
        <v>32</v>
      </c>
      <c r="AX187" s="13" t="s">
        <v>83</v>
      </c>
      <c r="AY187" s="155" t="s">
        <v>150</v>
      </c>
    </row>
    <row r="188" spans="2:65" s="1" customFormat="1" ht="16.5" customHeight="1">
      <c r="B188" s="31"/>
      <c r="C188" s="132" t="s">
        <v>276</v>
      </c>
      <c r="D188" s="132" t="s">
        <v>152</v>
      </c>
      <c r="E188" s="133" t="s">
        <v>282</v>
      </c>
      <c r="F188" s="134" t="s">
        <v>1958</v>
      </c>
      <c r="G188" s="135" t="s">
        <v>155</v>
      </c>
      <c r="H188" s="136">
        <v>16.48</v>
      </c>
      <c r="I188" s="137"/>
      <c r="J188" s="138">
        <f>ROUND(I188*H188,2)</f>
        <v>0</v>
      </c>
      <c r="K188" s="139"/>
      <c r="L188" s="31"/>
      <c r="M188" s="140" t="s">
        <v>1</v>
      </c>
      <c r="N188" s="141" t="s">
        <v>41</v>
      </c>
      <c r="P188" s="142">
        <f>O188*H188</f>
        <v>0</v>
      </c>
      <c r="Q188" s="142">
        <v>0.00269</v>
      </c>
      <c r="R188" s="142">
        <f>Q188*H188</f>
        <v>0.0443312</v>
      </c>
      <c r="S188" s="142">
        <v>0</v>
      </c>
      <c r="T188" s="143">
        <f>S188*H188</f>
        <v>0</v>
      </c>
      <c r="AR188" s="144" t="s">
        <v>156</v>
      </c>
      <c r="AT188" s="144" t="s">
        <v>152</v>
      </c>
      <c r="AU188" s="144" t="s">
        <v>85</v>
      </c>
      <c r="AY188" s="16" t="s">
        <v>150</v>
      </c>
      <c r="BE188" s="145">
        <f>IF(N188="základní",J188,0)</f>
        <v>0</v>
      </c>
      <c r="BF188" s="145">
        <f>IF(N188="snížená",J188,0)</f>
        <v>0</v>
      </c>
      <c r="BG188" s="145">
        <f>IF(N188="zákl. přenesená",J188,0)</f>
        <v>0</v>
      </c>
      <c r="BH188" s="145">
        <f>IF(N188="sníž. přenesená",J188,0)</f>
        <v>0</v>
      </c>
      <c r="BI188" s="145">
        <f>IF(N188="nulová",J188,0)</f>
        <v>0</v>
      </c>
      <c r="BJ188" s="16" t="s">
        <v>83</v>
      </c>
      <c r="BK188" s="145">
        <f>ROUND(I188*H188,2)</f>
        <v>0</v>
      </c>
      <c r="BL188" s="16" t="s">
        <v>156</v>
      </c>
      <c r="BM188" s="144" t="s">
        <v>1959</v>
      </c>
    </row>
    <row r="189" spans="2:51" s="12" customFormat="1" ht="12">
      <c r="B189" s="146"/>
      <c r="D189" s="147" t="s">
        <v>158</v>
      </c>
      <c r="E189" s="148" t="s">
        <v>1</v>
      </c>
      <c r="F189" s="149" t="s">
        <v>1960</v>
      </c>
      <c r="H189" s="150">
        <v>5.172</v>
      </c>
      <c r="I189" s="151"/>
      <c r="L189" s="146"/>
      <c r="M189" s="152"/>
      <c r="T189" s="153"/>
      <c r="AT189" s="148" t="s">
        <v>158</v>
      </c>
      <c r="AU189" s="148" t="s">
        <v>85</v>
      </c>
      <c r="AV189" s="12" t="s">
        <v>85</v>
      </c>
      <c r="AW189" s="12" t="s">
        <v>32</v>
      </c>
      <c r="AX189" s="12" t="s">
        <v>76</v>
      </c>
      <c r="AY189" s="148" t="s">
        <v>150</v>
      </c>
    </row>
    <row r="190" spans="2:51" s="12" customFormat="1" ht="12">
      <c r="B190" s="146"/>
      <c r="D190" s="147" t="s">
        <v>158</v>
      </c>
      <c r="E190" s="148" t="s">
        <v>1</v>
      </c>
      <c r="F190" s="149" t="s">
        <v>1961</v>
      </c>
      <c r="H190" s="150">
        <v>11.308</v>
      </c>
      <c r="I190" s="151"/>
      <c r="L190" s="146"/>
      <c r="M190" s="152"/>
      <c r="T190" s="153"/>
      <c r="AT190" s="148" t="s">
        <v>158</v>
      </c>
      <c r="AU190" s="148" t="s">
        <v>85</v>
      </c>
      <c r="AV190" s="12" t="s">
        <v>85</v>
      </c>
      <c r="AW190" s="12" t="s">
        <v>32</v>
      </c>
      <c r="AX190" s="12" t="s">
        <v>76</v>
      </c>
      <c r="AY190" s="148" t="s">
        <v>150</v>
      </c>
    </row>
    <row r="191" spans="2:51" s="13" customFormat="1" ht="12">
      <c r="B191" s="154"/>
      <c r="D191" s="147" t="s">
        <v>158</v>
      </c>
      <c r="E191" s="155" t="s">
        <v>1</v>
      </c>
      <c r="F191" s="156" t="s">
        <v>162</v>
      </c>
      <c r="H191" s="157">
        <v>16.48</v>
      </c>
      <c r="I191" s="158"/>
      <c r="L191" s="154"/>
      <c r="M191" s="159"/>
      <c r="T191" s="160"/>
      <c r="AT191" s="155" t="s">
        <v>158</v>
      </c>
      <c r="AU191" s="155" t="s">
        <v>85</v>
      </c>
      <c r="AV191" s="13" t="s">
        <v>156</v>
      </c>
      <c r="AW191" s="13" t="s">
        <v>32</v>
      </c>
      <c r="AX191" s="13" t="s">
        <v>83</v>
      </c>
      <c r="AY191" s="155" t="s">
        <v>150</v>
      </c>
    </row>
    <row r="192" spans="2:65" s="1" customFormat="1" ht="16.5" customHeight="1">
      <c r="B192" s="31"/>
      <c r="C192" s="132" t="s">
        <v>281</v>
      </c>
      <c r="D192" s="132" t="s">
        <v>152</v>
      </c>
      <c r="E192" s="133" t="s">
        <v>287</v>
      </c>
      <c r="F192" s="134" t="s">
        <v>1962</v>
      </c>
      <c r="G192" s="135" t="s">
        <v>155</v>
      </c>
      <c r="H192" s="136">
        <v>16.48</v>
      </c>
      <c r="I192" s="137"/>
      <c r="J192" s="138">
        <f>ROUND(I192*H192,2)</f>
        <v>0</v>
      </c>
      <c r="K192" s="139"/>
      <c r="L192" s="31"/>
      <c r="M192" s="140" t="s">
        <v>1</v>
      </c>
      <c r="N192" s="141" t="s">
        <v>41</v>
      </c>
      <c r="P192" s="142">
        <f>O192*H192</f>
        <v>0</v>
      </c>
      <c r="Q192" s="142">
        <v>0</v>
      </c>
      <c r="R192" s="142">
        <f>Q192*H192</f>
        <v>0</v>
      </c>
      <c r="S192" s="142">
        <v>0</v>
      </c>
      <c r="T192" s="143">
        <f>S192*H192</f>
        <v>0</v>
      </c>
      <c r="AR192" s="144" t="s">
        <v>156</v>
      </c>
      <c r="AT192" s="144" t="s">
        <v>152</v>
      </c>
      <c r="AU192" s="144" t="s">
        <v>85</v>
      </c>
      <c r="AY192" s="16" t="s">
        <v>150</v>
      </c>
      <c r="BE192" s="145">
        <f>IF(N192="základní",J192,0)</f>
        <v>0</v>
      </c>
      <c r="BF192" s="145">
        <f>IF(N192="snížená",J192,0)</f>
        <v>0</v>
      </c>
      <c r="BG192" s="145">
        <f>IF(N192="zákl. přenesená",J192,0)</f>
        <v>0</v>
      </c>
      <c r="BH192" s="145">
        <f>IF(N192="sníž. přenesená",J192,0)</f>
        <v>0</v>
      </c>
      <c r="BI192" s="145">
        <f>IF(N192="nulová",J192,0)</f>
        <v>0</v>
      </c>
      <c r="BJ192" s="16" t="s">
        <v>83</v>
      </c>
      <c r="BK192" s="145">
        <f>ROUND(I192*H192,2)</f>
        <v>0</v>
      </c>
      <c r="BL192" s="16" t="s">
        <v>156</v>
      </c>
      <c r="BM192" s="144" t="s">
        <v>1963</v>
      </c>
    </row>
    <row r="193" spans="2:65" s="1" customFormat="1" ht="21.75" customHeight="1">
      <c r="B193" s="31"/>
      <c r="C193" s="132" t="s">
        <v>286</v>
      </c>
      <c r="D193" s="132" t="s">
        <v>152</v>
      </c>
      <c r="E193" s="133" t="s">
        <v>291</v>
      </c>
      <c r="F193" s="134" t="s">
        <v>292</v>
      </c>
      <c r="G193" s="135" t="s">
        <v>205</v>
      </c>
      <c r="H193" s="136">
        <v>0.321</v>
      </c>
      <c r="I193" s="137"/>
      <c r="J193" s="138">
        <f>ROUND(I193*H193,2)</f>
        <v>0</v>
      </c>
      <c r="K193" s="139"/>
      <c r="L193" s="31"/>
      <c r="M193" s="140" t="s">
        <v>1</v>
      </c>
      <c r="N193" s="141" t="s">
        <v>41</v>
      </c>
      <c r="P193" s="142">
        <f>O193*H193</f>
        <v>0</v>
      </c>
      <c r="Q193" s="142">
        <v>1.06062</v>
      </c>
      <c r="R193" s="142">
        <f>Q193*H193</f>
        <v>0.34045902</v>
      </c>
      <c r="S193" s="142">
        <v>0</v>
      </c>
      <c r="T193" s="143">
        <f>S193*H193</f>
        <v>0</v>
      </c>
      <c r="AR193" s="144" t="s">
        <v>156</v>
      </c>
      <c r="AT193" s="144" t="s">
        <v>152</v>
      </c>
      <c r="AU193" s="144" t="s">
        <v>85</v>
      </c>
      <c r="AY193" s="16" t="s">
        <v>150</v>
      </c>
      <c r="BE193" s="145">
        <f>IF(N193="základní",J193,0)</f>
        <v>0</v>
      </c>
      <c r="BF193" s="145">
        <f>IF(N193="snížená",J193,0)</f>
        <v>0</v>
      </c>
      <c r="BG193" s="145">
        <f>IF(N193="zákl. přenesená",J193,0)</f>
        <v>0</v>
      </c>
      <c r="BH193" s="145">
        <f>IF(N193="sníž. přenesená",J193,0)</f>
        <v>0</v>
      </c>
      <c r="BI193" s="145">
        <f>IF(N193="nulová",J193,0)</f>
        <v>0</v>
      </c>
      <c r="BJ193" s="16" t="s">
        <v>83</v>
      </c>
      <c r="BK193" s="145">
        <f>ROUND(I193*H193,2)</f>
        <v>0</v>
      </c>
      <c r="BL193" s="16" t="s">
        <v>156</v>
      </c>
      <c r="BM193" s="144" t="s">
        <v>1964</v>
      </c>
    </row>
    <row r="194" spans="2:51" s="12" customFormat="1" ht="12">
      <c r="B194" s="146"/>
      <c r="D194" s="147" t="s">
        <v>158</v>
      </c>
      <c r="E194" s="148" t="s">
        <v>1</v>
      </c>
      <c r="F194" s="149" t="s">
        <v>1965</v>
      </c>
      <c r="H194" s="150">
        <v>0.321</v>
      </c>
      <c r="I194" s="151"/>
      <c r="L194" s="146"/>
      <c r="M194" s="152"/>
      <c r="T194" s="153"/>
      <c r="AT194" s="148" t="s">
        <v>158</v>
      </c>
      <c r="AU194" s="148" t="s">
        <v>85</v>
      </c>
      <c r="AV194" s="12" t="s">
        <v>85</v>
      </c>
      <c r="AW194" s="12" t="s">
        <v>32</v>
      </c>
      <c r="AX194" s="12" t="s">
        <v>83</v>
      </c>
      <c r="AY194" s="148" t="s">
        <v>150</v>
      </c>
    </row>
    <row r="195" spans="2:63" s="11" customFormat="1" ht="22.7" customHeight="1">
      <c r="B195" s="120"/>
      <c r="D195" s="121" t="s">
        <v>75</v>
      </c>
      <c r="E195" s="130" t="s">
        <v>168</v>
      </c>
      <c r="F195" s="130" t="s">
        <v>295</v>
      </c>
      <c r="I195" s="123"/>
      <c r="J195" s="131">
        <f>BK195</f>
        <v>0</v>
      </c>
      <c r="L195" s="120"/>
      <c r="M195" s="125"/>
      <c r="P195" s="126">
        <f>SUM(P196:P207)</f>
        <v>0</v>
      </c>
      <c r="R195" s="126">
        <f>SUM(R196:R207)</f>
        <v>88.44371948</v>
      </c>
      <c r="T195" s="127">
        <f>SUM(T196:T207)</f>
        <v>0</v>
      </c>
      <c r="AR195" s="121" t="s">
        <v>83</v>
      </c>
      <c r="AT195" s="128" t="s">
        <v>75</v>
      </c>
      <c r="AU195" s="128" t="s">
        <v>83</v>
      </c>
      <c r="AY195" s="121" t="s">
        <v>150</v>
      </c>
      <c r="BK195" s="129">
        <f>SUM(BK196:BK207)</f>
        <v>0</v>
      </c>
    </row>
    <row r="196" spans="2:65" s="1" customFormat="1" ht="37.7" customHeight="1">
      <c r="B196" s="31"/>
      <c r="C196" s="132" t="s">
        <v>290</v>
      </c>
      <c r="D196" s="132" t="s">
        <v>152</v>
      </c>
      <c r="E196" s="133" t="s">
        <v>1966</v>
      </c>
      <c r="F196" s="134" t="s">
        <v>1967</v>
      </c>
      <c r="G196" s="135" t="s">
        <v>165</v>
      </c>
      <c r="H196" s="136">
        <v>10.318</v>
      </c>
      <c r="I196" s="137"/>
      <c r="J196" s="138">
        <f>ROUND(I196*H196,2)</f>
        <v>0</v>
      </c>
      <c r="K196" s="139"/>
      <c r="L196" s="31"/>
      <c r="M196" s="140" t="s">
        <v>1</v>
      </c>
      <c r="N196" s="141" t="s">
        <v>41</v>
      </c>
      <c r="P196" s="142">
        <f>O196*H196</f>
        <v>0</v>
      </c>
      <c r="Q196" s="142">
        <v>2.06086</v>
      </c>
      <c r="R196" s="142">
        <f>Q196*H196</f>
        <v>21.263953479999998</v>
      </c>
      <c r="S196" s="142">
        <v>0</v>
      </c>
      <c r="T196" s="143">
        <f>S196*H196</f>
        <v>0</v>
      </c>
      <c r="AR196" s="144" t="s">
        <v>156</v>
      </c>
      <c r="AT196" s="144" t="s">
        <v>152</v>
      </c>
      <c r="AU196" s="144" t="s">
        <v>85</v>
      </c>
      <c r="AY196" s="16" t="s">
        <v>150</v>
      </c>
      <c r="BE196" s="145">
        <f>IF(N196="základní",J196,0)</f>
        <v>0</v>
      </c>
      <c r="BF196" s="145">
        <f>IF(N196="snížená",J196,0)</f>
        <v>0</v>
      </c>
      <c r="BG196" s="145">
        <f>IF(N196="zákl. přenesená",J196,0)</f>
        <v>0</v>
      </c>
      <c r="BH196" s="145">
        <f>IF(N196="sníž. přenesená",J196,0)</f>
        <v>0</v>
      </c>
      <c r="BI196" s="145">
        <f>IF(N196="nulová",J196,0)</f>
        <v>0</v>
      </c>
      <c r="BJ196" s="16" t="s">
        <v>83</v>
      </c>
      <c r="BK196" s="145">
        <f>ROUND(I196*H196,2)</f>
        <v>0</v>
      </c>
      <c r="BL196" s="16" t="s">
        <v>156</v>
      </c>
      <c r="BM196" s="144" t="s">
        <v>1968</v>
      </c>
    </row>
    <row r="197" spans="2:51" s="12" customFormat="1" ht="22.5">
      <c r="B197" s="146"/>
      <c r="D197" s="147" t="s">
        <v>158</v>
      </c>
      <c r="E197" s="148" t="s">
        <v>1</v>
      </c>
      <c r="F197" s="149" t="s">
        <v>1969</v>
      </c>
      <c r="H197" s="150">
        <v>4.241</v>
      </c>
      <c r="I197" s="151"/>
      <c r="L197" s="146"/>
      <c r="M197" s="152"/>
      <c r="T197" s="153"/>
      <c r="AT197" s="148" t="s">
        <v>158</v>
      </c>
      <c r="AU197" s="148" t="s">
        <v>85</v>
      </c>
      <c r="AV197" s="12" t="s">
        <v>85</v>
      </c>
      <c r="AW197" s="12" t="s">
        <v>32</v>
      </c>
      <c r="AX197" s="12" t="s">
        <v>76</v>
      </c>
      <c r="AY197" s="148" t="s">
        <v>150</v>
      </c>
    </row>
    <row r="198" spans="2:51" s="12" customFormat="1" ht="12">
      <c r="B198" s="146"/>
      <c r="D198" s="147" t="s">
        <v>158</v>
      </c>
      <c r="E198" s="148" t="s">
        <v>1</v>
      </c>
      <c r="F198" s="149" t="s">
        <v>1970</v>
      </c>
      <c r="H198" s="150">
        <v>0.173</v>
      </c>
      <c r="I198" s="151"/>
      <c r="L198" s="146"/>
      <c r="M198" s="152"/>
      <c r="T198" s="153"/>
      <c r="AT198" s="148" t="s">
        <v>158</v>
      </c>
      <c r="AU198" s="148" t="s">
        <v>85</v>
      </c>
      <c r="AV198" s="12" t="s">
        <v>85</v>
      </c>
      <c r="AW198" s="12" t="s">
        <v>32</v>
      </c>
      <c r="AX198" s="12" t="s">
        <v>76</v>
      </c>
      <c r="AY198" s="148" t="s">
        <v>150</v>
      </c>
    </row>
    <row r="199" spans="2:51" s="12" customFormat="1" ht="12">
      <c r="B199" s="146"/>
      <c r="D199" s="147" t="s">
        <v>158</v>
      </c>
      <c r="E199" s="148" t="s">
        <v>1</v>
      </c>
      <c r="F199" s="149" t="s">
        <v>1971</v>
      </c>
      <c r="H199" s="150">
        <v>5.904</v>
      </c>
      <c r="I199" s="151"/>
      <c r="L199" s="146"/>
      <c r="M199" s="152"/>
      <c r="T199" s="153"/>
      <c r="AT199" s="148" t="s">
        <v>158</v>
      </c>
      <c r="AU199" s="148" t="s">
        <v>85</v>
      </c>
      <c r="AV199" s="12" t="s">
        <v>85</v>
      </c>
      <c r="AW199" s="12" t="s">
        <v>32</v>
      </c>
      <c r="AX199" s="12" t="s">
        <v>76</v>
      </c>
      <c r="AY199" s="148" t="s">
        <v>150</v>
      </c>
    </row>
    <row r="200" spans="2:51" s="13" customFormat="1" ht="12">
      <c r="B200" s="154"/>
      <c r="D200" s="147" t="s">
        <v>158</v>
      </c>
      <c r="E200" s="155" t="s">
        <v>1</v>
      </c>
      <c r="F200" s="156" t="s">
        <v>162</v>
      </c>
      <c r="H200" s="157">
        <v>10.318</v>
      </c>
      <c r="I200" s="158"/>
      <c r="L200" s="154"/>
      <c r="M200" s="159"/>
      <c r="T200" s="160"/>
      <c r="AT200" s="155" t="s">
        <v>158</v>
      </c>
      <c r="AU200" s="155" t="s">
        <v>85</v>
      </c>
      <c r="AV200" s="13" t="s">
        <v>156</v>
      </c>
      <c r="AW200" s="13" t="s">
        <v>32</v>
      </c>
      <c r="AX200" s="13" t="s">
        <v>83</v>
      </c>
      <c r="AY200" s="155" t="s">
        <v>150</v>
      </c>
    </row>
    <row r="201" spans="2:65" s="1" customFormat="1" ht="37.7" customHeight="1">
      <c r="B201" s="31"/>
      <c r="C201" s="132" t="s">
        <v>296</v>
      </c>
      <c r="D201" s="132" t="s">
        <v>152</v>
      </c>
      <c r="E201" s="133" t="s">
        <v>1972</v>
      </c>
      <c r="F201" s="134" t="s">
        <v>1973</v>
      </c>
      <c r="G201" s="135" t="s">
        <v>155</v>
      </c>
      <c r="H201" s="136">
        <v>55.76</v>
      </c>
      <c r="I201" s="137"/>
      <c r="J201" s="138">
        <f>ROUND(I201*H201,2)</f>
        <v>0</v>
      </c>
      <c r="K201" s="139"/>
      <c r="L201" s="31"/>
      <c r="M201" s="140" t="s">
        <v>1</v>
      </c>
      <c r="N201" s="141" t="s">
        <v>41</v>
      </c>
      <c r="P201" s="142">
        <f>O201*H201</f>
        <v>0</v>
      </c>
      <c r="Q201" s="142">
        <v>1.178</v>
      </c>
      <c r="R201" s="142">
        <f>Q201*H201</f>
        <v>65.68527999999999</v>
      </c>
      <c r="S201" s="142">
        <v>0</v>
      </c>
      <c r="T201" s="143">
        <f>S201*H201</f>
        <v>0</v>
      </c>
      <c r="AR201" s="144" t="s">
        <v>156</v>
      </c>
      <c r="AT201" s="144" t="s">
        <v>152</v>
      </c>
      <c r="AU201" s="144" t="s">
        <v>85</v>
      </c>
      <c r="AY201" s="16" t="s">
        <v>150</v>
      </c>
      <c r="BE201" s="145">
        <f>IF(N201="základní",J201,0)</f>
        <v>0</v>
      </c>
      <c r="BF201" s="145">
        <f>IF(N201="snížená",J201,0)</f>
        <v>0</v>
      </c>
      <c r="BG201" s="145">
        <f>IF(N201="zákl. přenesená",J201,0)</f>
        <v>0</v>
      </c>
      <c r="BH201" s="145">
        <f>IF(N201="sníž. přenesená",J201,0)</f>
        <v>0</v>
      </c>
      <c r="BI201" s="145">
        <f>IF(N201="nulová",J201,0)</f>
        <v>0</v>
      </c>
      <c r="BJ201" s="16" t="s">
        <v>83</v>
      </c>
      <c r="BK201" s="145">
        <f>ROUND(I201*H201,2)</f>
        <v>0</v>
      </c>
      <c r="BL201" s="16" t="s">
        <v>156</v>
      </c>
      <c r="BM201" s="144" t="s">
        <v>1974</v>
      </c>
    </row>
    <row r="202" spans="2:51" s="12" customFormat="1" ht="12">
      <c r="B202" s="146"/>
      <c r="D202" s="147" t="s">
        <v>158</v>
      </c>
      <c r="E202" s="148" t="s">
        <v>1</v>
      </c>
      <c r="F202" s="149" t="s">
        <v>1975</v>
      </c>
      <c r="H202" s="150">
        <v>55.76</v>
      </c>
      <c r="I202" s="151"/>
      <c r="L202" s="146"/>
      <c r="M202" s="152"/>
      <c r="T202" s="153"/>
      <c r="AT202" s="148" t="s">
        <v>158</v>
      </c>
      <c r="AU202" s="148" t="s">
        <v>85</v>
      </c>
      <c r="AV202" s="12" t="s">
        <v>85</v>
      </c>
      <c r="AW202" s="12" t="s">
        <v>32</v>
      </c>
      <c r="AX202" s="12" t="s">
        <v>83</v>
      </c>
      <c r="AY202" s="148" t="s">
        <v>150</v>
      </c>
    </row>
    <row r="203" spans="2:65" s="1" customFormat="1" ht="21.75" customHeight="1">
      <c r="B203" s="31"/>
      <c r="C203" s="132" t="s">
        <v>301</v>
      </c>
      <c r="D203" s="132" t="s">
        <v>152</v>
      </c>
      <c r="E203" s="133" t="s">
        <v>1976</v>
      </c>
      <c r="F203" s="134" t="s">
        <v>1977</v>
      </c>
      <c r="G203" s="135" t="s">
        <v>239</v>
      </c>
      <c r="H203" s="136">
        <v>33</v>
      </c>
      <c r="I203" s="137"/>
      <c r="J203" s="138">
        <f>ROUND(I203*H203,2)</f>
        <v>0</v>
      </c>
      <c r="K203" s="139"/>
      <c r="L203" s="31"/>
      <c r="M203" s="140" t="s">
        <v>1</v>
      </c>
      <c r="N203" s="141" t="s">
        <v>41</v>
      </c>
      <c r="P203" s="142">
        <f>O203*H203</f>
        <v>0</v>
      </c>
      <c r="Q203" s="142">
        <v>0</v>
      </c>
      <c r="R203" s="142">
        <f>Q203*H203</f>
        <v>0</v>
      </c>
      <c r="S203" s="142">
        <v>0</v>
      </c>
      <c r="T203" s="143">
        <f>S203*H203</f>
        <v>0</v>
      </c>
      <c r="AR203" s="144" t="s">
        <v>156</v>
      </c>
      <c r="AT203" s="144" t="s">
        <v>152</v>
      </c>
      <c r="AU203" s="144" t="s">
        <v>85</v>
      </c>
      <c r="AY203" s="16" t="s">
        <v>150</v>
      </c>
      <c r="BE203" s="145">
        <f>IF(N203="základní",J203,0)</f>
        <v>0</v>
      </c>
      <c r="BF203" s="145">
        <f>IF(N203="snížená",J203,0)</f>
        <v>0</v>
      </c>
      <c r="BG203" s="145">
        <f>IF(N203="zákl. přenesená",J203,0)</f>
        <v>0</v>
      </c>
      <c r="BH203" s="145">
        <f>IF(N203="sníž. přenesená",J203,0)</f>
        <v>0</v>
      </c>
      <c r="BI203" s="145">
        <f>IF(N203="nulová",J203,0)</f>
        <v>0</v>
      </c>
      <c r="BJ203" s="16" t="s">
        <v>83</v>
      </c>
      <c r="BK203" s="145">
        <f>ROUND(I203*H203,2)</f>
        <v>0</v>
      </c>
      <c r="BL203" s="16" t="s">
        <v>156</v>
      </c>
      <c r="BM203" s="144" t="s">
        <v>1978</v>
      </c>
    </row>
    <row r="204" spans="2:65" s="1" customFormat="1" ht="24.2" customHeight="1">
      <c r="B204" s="31"/>
      <c r="C204" s="167" t="s">
        <v>306</v>
      </c>
      <c r="D204" s="167" t="s">
        <v>250</v>
      </c>
      <c r="E204" s="168" t="s">
        <v>1979</v>
      </c>
      <c r="F204" s="169" t="s">
        <v>1980</v>
      </c>
      <c r="G204" s="170" t="s">
        <v>239</v>
      </c>
      <c r="H204" s="171">
        <v>33</v>
      </c>
      <c r="I204" s="172"/>
      <c r="J204" s="173">
        <f>ROUND(I204*H204,2)</f>
        <v>0</v>
      </c>
      <c r="K204" s="174"/>
      <c r="L204" s="175"/>
      <c r="M204" s="176" t="s">
        <v>1</v>
      </c>
      <c r="N204" s="177" t="s">
        <v>41</v>
      </c>
      <c r="P204" s="142">
        <f>O204*H204</f>
        <v>0</v>
      </c>
      <c r="Q204" s="142">
        <v>0.02454</v>
      </c>
      <c r="R204" s="142">
        <f>Q204*H204</f>
        <v>0.80982</v>
      </c>
      <c r="S204" s="142">
        <v>0</v>
      </c>
      <c r="T204" s="143">
        <f>S204*H204</f>
        <v>0</v>
      </c>
      <c r="AR204" s="144" t="s">
        <v>197</v>
      </c>
      <c r="AT204" s="144" t="s">
        <v>250</v>
      </c>
      <c r="AU204" s="144" t="s">
        <v>85</v>
      </c>
      <c r="AY204" s="16" t="s">
        <v>150</v>
      </c>
      <c r="BE204" s="145">
        <f>IF(N204="základní",J204,0)</f>
        <v>0</v>
      </c>
      <c r="BF204" s="145">
        <f>IF(N204="snížená",J204,0)</f>
        <v>0</v>
      </c>
      <c r="BG204" s="145">
        <f>IF(N204="zákl. přenesená",J204,0)</f>
        <v>0</v>
      </c>
      <c r="BH204" s="145">
        <f>IF(N204="sníž. přenesená",J204,0)</f>
        <v>0</v>
      </c>
      <c r="BI204" s="145">
        <f>IF(N204="nulová",J204,0)</f>
        <v>0</v>
      </c>
      <c r="BJ204" s="16" t="s">
        <v>83</v>
      </c>
      <c r="BK204" s="145">
        <f>ROUND(I204*H204,2)</f>
        <v>0</v>
      </c>
      <c r="BL204" s="16" t="s">
        <v>156</v>
      </c>
      <c r="BM204" s="144" t="s">
        <v>1981</v>
      </c>
    </row>
    <row r="205" spans="2:65" s="1" customFormat="1" ht="21.75" customHeight="1">
      <c r="B205" s="31"/>
      <c r="C205" s="132" t="s">
        <v>318</v>
      </c>
      <c r="D205" s="132" t="s">
        <v>152</v>
      </c>
      <c r="E205" s="133" t="s">
        <v>1982</v>
      </c>
      <c r="F205" s="134" t="s">
        <v>1983</v>
      </c>
      <c r="G205" s="135" t="s">
        <v>239</v>
      </c>
      <c r="H205" s="136">
        <v>27.9</v>
      </c>
      <c r="I205" s="137"/>
      <c r="J205" s="138">
        <f>ROUND(I205*H205,2)</f>
        <v>0</v>
      </c>
      <c r="K205" s="139"/>
      <c r="L205" s="31"/>
      <c r="M205" s="140" t="s">
        <v>1</v>
      </c>
      <c r="N205" s="141" t="s">
        <v>41</v>
      </c>
      <c r="P205" s="142">
        <f>O205*H205</f>
        <v>0</v>
      </c>
      <c r="Q205" s="142">
        <v>0</v>
      </c>
      <c r="R205" s="142">
        <f>Q205*H205</f>
        <v>0</v>
      </c>
      <c r="S205" s="142">
        <v>0</v>
      </c>
      <c r="T205" s="143">
        <f>S205*H205</f>
        <v>0</v>
      </c>
      <c r="AR205" s="144" t="s">
        <v>156</v>
      </c>
      <c r="AT205" s="144" t="s">
        <v>152</v>
      </c>
      <c r="AU205" s="144" t="s">
        <v>85</v>
      </c>
      <c r="AY205" s="16" t="s">
        <v>150</v>
      </c>
      <c r="BE205" s="145">
        <f>IF(N205="základní",J205,0)</f>
        <v>0</v>
      </c>
      <c r="BF205" s="145">
        <f>IF(N205="snížená",J205,0)</f>
        <v>0</v>
      </c>
      <c r="BG205" s="145">
        <f>IF(N205="zákl. přenesená",J205,0)</f>
        <v>0</v>
      </c>
      <c r="BH205" s="145">
        <f>IF(N205="sníž. přenesená",J205,0)</f>
        <v>0</v>
      </c>
      <c r="BI205" s="145">
        <f>IF(N205="nulová",J205,0)</f>
        <v>0</v>
      </c>
      <c r="BJ205" s="16" t="s">
        <v>83</v>
      </c>
      <c r="BK205" s="145">
        <f>ROUND(I205*H205,2)</f>
        <v>0</v>
      </c>
      <c r="BL205" s="16" t="s">
        <v>156</v>
      </c>
      <c r="BM205" s="144" t="s">
        <v>1984</v>
      </c>
    </row>
    <row r="206" spans="2:51" s="12" customFormat="1" ht="12">
      <c r="B206" s="146"/>
      <c r="D206" s="147" t="s">
        <v>158</v>
      </c>
      <c r="E206" s="148" t="s">
        <v>1</v>
      </c>
      <c r="F206" s="149" t="s">
        <v>1985</v>
      </c>
      <c r="H206" s="150">
        <v>27.9</v>
      </c>
      <c r="I206" s="151"/>
      <c r="L206" s="146"/>
      <c r="M206" s="152"/>
      <c r="T206" s="153"/>
      <c r="AT206" s="148" t="s">
        <v>158</v>
      </c>
      <c r="AU206" s="148" t="s">
        <v>85</v>
      </c>
      <c r="AV206" s="12" t="s">
        <v>85</v>
      </c>
      <c r="AW206" s="12" t="s">
        <v>32</v>
      </c>
      <c r="AX206" s="12" t="s">
        <v>83</v>
      </c>
      <c r="AY206" s="148" t="s">
        <v>150</v>
      </c>
    </row>
    <row r="207" spans="2:65" s="1" customFormat="1" ht="24.2" customHeight="1">
      <c r="B207" s="31"/>
      <c r="C207" s="167" t="s">
        <v>330</v>
      </c>
      <c r="D207" s="167" t="s">
        <v>250</v>
      </c>
      <c r="E207" s="168" t="s">
        <v>1986</v>
      </c>
      <c r="F207" s="169" t="s">
        <v>1987</v>
      </c>
      <c r="G207" s="170" t="s">
        <v>239</v>
      </c>
      <c r="H207" s="171">
        <v>27.9</v>
      </c>
      <c r="I207" s="172"/>
      <c r="J207" s="173">
        <f>ROUND(I207*H207,2)</f>
        <v>0</v>
      </c>
      <c r="K207" s="174"/>
      <c r="L207" s="175"/>
      <c r="M207" s="176" t="s">
        <v>1</v>
      </c>
      <c r="N207" s="177" t="s">
        <v>41</v>
      </c>
      <c r="P207" s="142">
        <f>O207*H207</f>
        <v>0</v>
      </c>
      <c r="Q207" s="142">
        <v>0.02454</v>
      </c>
      <c r="R207" s="142">
        <f>Q207*H207</f>
        <v>0.684666</v>
      </c>
      <c r="S207" s="142">
        <v>0</v>
      </c>
      <c r="T207" s="143">
        <f>S207*H207</f>
        <v>0</v>
      </c>
      <c r="AR207" s="144" t="s">
        <v>197</v>
      </c>
      <c r="AT207" s="144" t="s">
        <v>250</v>
      </c>
      <c r="AU207" s="144" t="s">
        <v>85</v>
      </c>
      <c r="AY207" s="16" t="s">
        <v>150</v>
      </c>
      <c r="BE207" s="145">
        <f>IF(N207="základní",J207,0)</f>
        <v>0</v>
      </c>
      <c r="BF207" s="145">
        <f>IF(N207="snížená",J207,0)</f>
        <v>0</v>
      </c>
      <c r="BG207" s="145">
        <f>IF(N207="zákl. přenesená",J207,0)</f>
        <v>0</v>
      </c>
      <c r="BH207" s="145">
        <f>IF(N207="sníž. přenesená",J207,0)</f>
        <v>0</v>
      </c>
      <c r="BI207" s="145">
        <f>IF(N207="nulová",J207,0)</f>
        <v>0</v>
      </c>
      <c r="BJ207" s="16" t="s">
        <v>83</v>
      </c>
      <c r="BK207" s="145">
        <f>ROUND(I207*H207,2)</f>
        <v>0</v>
      </c>
      <c r="BL207" s="16" t="s">
        <v>156</v>
      </c>
      <c r="BM207" s="144" t="s">
        <v>1988</v>
      </c>
    </row>
    <row r="208" spans="2:63" s="11" customFormat="1" ht="22.7" customHeight="1">
      <c r="B208" s="120"/>
      <c r="D208" s="121" t="s">
        <v>75</v>
      </c>
      <c r="E208" s="130" t="s">
        <v>156</v>
      </c>
      <c r="F208" s="130" t="s">
        <v>428</v>
      </c>
      <c r="I208" s="123"/>
      <c r="J208" s="131">
        <f>BK208</f>
        <v>0</v>
      </c>
      <c r="L208" s="120"/>
      <c r="M208" s="125"/>
      <c r="P208" s="126">
        <f>SUM(P209:P227)</f>
        <v>0</v>
      </c>
      <c r="R208" s="126">
        <f>SUM(R209:R227)</f>
        <v>5.37627949</v>
      </c>
      <c r="T208" s="127">
        <f>SUM(T209:T227)</f>
        <v>0</v>
      </c>
      <c r="AR208" s="121" t="s">
        <v>83</v>
      </c>
      <c r="AT208" s="128" t="s">
        <v>75</v>
      </c>
      <c r="AU208" s="128" t="s">
        <v>83</v>
      </c>
      <c r="AY208" s="121" t="s">
        <v>150</v>
      </c>
      <c r="BK208" s="129">
        <f>SUM(BK209:BK227)</f>
        <v>0</v>
      </c>
    </row>
    <row r="209" spans="2:65" s="1" customFormat="1" ht="21.75" customHeight="1">
      <c r="B209" s="31"/>
      <c r="C209" s="132" t="s">
        <v>334</v>
      </c>
      <c r="D209" s="132" t="s">
        <v>152</v>
      </c>
      <c r="E209" s="133" t="s">
        <v>1989</v>
      </c>
      <c r="F209" s="134" t="s">
        <v>1990</v>
      </c>
      <c r="G209" s="135" t="s">
        <v>165</v>
      </c>
      <c r="H209" s="136">
        <v>1.397</v>
      </c>
      <c r="I209" s="137"/>
      <c r="J209" s="138">
        <f>ROUND(I209*H209,2)</f>
        <v>0</v>
      </c>
      <c r="K209" s="139"/>
      <c r="L209" s="31"/>
      <c r="M209" s="140" t="s">
        <v>1</v>
      </c>
      <c r="N209" s="141" t="s">
        <v>41</v>
      </c>
      <c r="P209" s="142">
        <f>O209*H209</f>
        <v>0</v>
      </c>
      <c r="Q209" s="142">
        <v>2.45337</v>
      </c>
      <c r="R209" s="142">
        <f>Q209*H209</f>
        <v>3.42735789</v>
      </c>
      <c r="S209" s="142">
        <v>0</v>
      </c>
      <c r="T209" s="143">
        <f>S209*H209</f>
        <v>0</v>
      </c>
      <c r="AR209" s="144" t="s">
        <v>156</v>
      </c>
      <c r="AT209" s="144" t="s">
        <v>152</v>
      </c>
      <c r="AU209" s="144" t="s">
        <v>85</v>
      </c>
      <c r="AY209" s="16" t="s">
        <v>150</v>
      </c>
      <c r="BE209" s="145">
        <f>IF(N209="základní",J209,0)</f>
        <v>0</v>
      </c>
      <c r="BF209" s="145">
        <f>IF(N209="snížená",J209,0)</f>
        <v>0</v>
      </c>
      <c r="BG209" s="145">
        <f>IF(N209="zákl. přenesená",J209,0)</f>
        <v>0</v>
      </c>
      <c r="BH209" s="145">
        <f>IF(N209="sníž. přenesená",J209,0)</f>
        <v>0</v>
      </c>
      <c r="BI209" s="145">
        <f>IF(N209="nulová",J209,0)</f>
        <v>0</v>
      </c>
      <c r="BJ209" s="16" t="s">
        <v>83</v>
      </c>
      <c r="BK209" s="145">
        <f>ROUND(I209*H209,2)</f>
        <v>0</v>
      </c>
      <c r="BL209" s="16" t="s">
        <v>156</v>
      </c>
      <c r="BM209" s="144" t="s">
        <v>1991</v>
      </c>
    </row>
    <row r="210" spans="2:51" s="12" customFormat="1" ht="12">
      <c r="B210" s="146"/>
      <c r="D210" s="147" t="s">
        <v>158</v>
      </c>
      <c r="E210" s="148" t="s">
        <v>1</v>
      </c>
      <c r="F210" s="149" t="s">
        <v>1992</v>
      </c>
      <c r="H210" s="150">
        <v>1.1</v>
      </c>
      <c r="I210" s="151"/>
      <c r="L210" s="146"/>
      <c r="M210" s="152"/>
      <c r="T210" s="153"/>
      <c r="AT210" s="148" t="s">
        <v>158</v>
      </c>
      <c r="AU210" s="148" t="s">
        <v>85</v>
      </c>
      <c r="AV210" s="12" t="s">
        <v>85</v>
      </c>
      <c r="AW210" s="12" t="s">
        <v>32</v>
      </c>
      <c r="AX210" s="12" t="s">
        <v>76</v>
      </c>
      <c r="AY210" s="148" t="s">
        <v>150</v>
      </c>
    </row>
    <row r="211" spans="2:51" s="12" customFormat="1" ht="12">
      <c r="B211" s="146"/>
      <c r="D211" s="147" t="s">
        <v>158</v>
      </c>
      <c r="E211" s="148" t="s">
        <v>1</v>
      </c>
      <c r="F211" s="149" t="s">
        <v>1993</v>
      </c>
      <c r="H211" s="150">
        <v>0.297</v>
      </c>
      <c r="I211" s="151"/>
      <c r="L211" s="146"/>
      <c r="M211" s="152"/>
      <c r="T211" s="153"/>
      <c r="AT211" s="148" t="s">
        <v>158</v>
      </c>
      <c r="AU211" s="148" t="s">
        <v>85</v>
      </c>
      <c r="AV211" s="12" t="s">
        <v>85</v>
      </c>
      <c r="AW211" s="12" t="s">
        <v>32</v>
      </c>
      <c r="AX211" s="12" t="s">
        <v>76</v>
      </c>
      <c r="AY211" s="148" t="s">
        <v>150</v>
      </c>
    </row>
    <row r="212" spans="2:51" s="13" customFormat="1" ht="12">
      <c r="B212" s="154"/>
      <c r="D212" s="147" t="s">
        <v>158</v>
      </c>
      <c r="E212" s="155" t="s">
        <v>1</v>
      </c>
      <c r="F212" s="156" t="s">
        <v>162</v>
      </c>
      <c r="H212" s="157">
        <v>1.397</v>
      </c>
      <c r="I212" s="158"/>
      <c r="L212" s="154"/>
      <c r="M212" s="159"/>
      <c r="T212" s="160"/>
      <c r="AT212" s="155" t="s">
        <v>158</v>
      </c>
      <c r="AU212" s="155" t="s">
        <v>85</v>
      </c>
      <c r="AV212" s="13" t="s">
        <v>156</v>
      </c>
      <c r="AW212" s="13" t="s">
        <v>32</v>
      </c>
      <c r="AX212" s="13" t="s">
        <v>83</v>
      </c>
      <c r="AY212" s="155" t="s">
        <v>150</v>
      </c>
    </row>
    <row r="213" spans="2:65" s="1" customFormat="1" ht="24.2" customHeight="1">
      <c r="B213" s="31"/>
      <c r="C213" s="132" t="s">
        <v>341</v>
      </c>
      <c r="D213" s="132" t="s">
        <v>152</v>
      </c>
      <c r="E213" s="133" t="s">
        <v>1994</v>
      </c>
      <c r="F213" s="134" t="s">
        <v>1995</v>
      </c>
      <c r="G213" s="135" t="s">
        <v>155</v>
      </c>
      <c r="H213" s="136">
        <v>3.73</v>
      </c>
      <c r="I213" s="137"/>
      <c r="J213" s="138">
        <f>ROUND(I213*H213,2)</f>
        <v>0</v>
      </c>
      <c r="K213" s="139"/>
      <c r="L213" s="31"/>
      <c r="M213" s="140" t="s">
        <v>1</v>
      </c>
      <c r="N213" s="141" t="s">
        <v>41</v>
      </c>
      <c r="P213" s="142">
        <f>O213*H213</f>
        <v>0</v>
      </c>
      <c r="Q213" s="142">
        <v>0.01282</v>
      </c>
      <c r="R213" s="142">
        <f>Q213*H213</f>
        <v>0.047818599999999996</v>
      </c>
      <c r="S213" s="142">
        <v>0</v>
      </c>
      <c r="T213" s="143">
        <f>S213*H213</f>
        <v>0</v>
      </c>
      <c r="AR213" s="144" t="s">
        <v>156</v>
      </c>
      <c r="AT213" s="144" t="s">
        <v>152</v>
      </c>
      <c r="AU213" s="144" t="s">
        <v>85</v>
      </c>
      <c r="AY213" s="16" t="s">
        <v>150</v>
      </c>
      <c r="BE213" s="145">
        <f>IF(N213="základní",J213,0)</f>
        <v>0</v>
      </c>
      <c r="BF213" s="145">
        <f>IF(N213="snížená",J213,0)</f>
        <v>0</v>
      </c>
      <c r="BG213" s="145">
        <f>IF(N213="zákl. přenesená",J213,0)</f>
        <v>0</v>
      </c>
      <c r="BH213" s="145">
        <f>IF(N213="sníž. přenesená",J213,0)</f>
        <v>0</v>
      </c>
      <c r="BI213" s="145">
        <f>IF(N213="nulová",J213,0)</f>
        <v>0</v>
      </c>
      <c r="BJ213" s="16" t="s">
        <v>83</v>
      </c>
      <c r="BK213" s="145">
        <f>ROUND(I213*H213,2)</f>
        <v>0</v>
      </c>
      <c r="BL213" s="16" t="s">
        <v>156</v>
      </c>
      <c r="BM213" s="144" t="s">
        <v>1996</v>
      </c>
    </row>
    <row r="214" spans="2:51" s="12" customFormat="1" ht="12">
      <c r="B214" s="146"/>
      <c r="D214" s="147" t="s">
        <v>158</v>
      </c>
      <c r="E214" s="148" t="s">
        <v>1</v>
      </c>
      <c r="F214" s="149" t="s">
        <v>1997</v>
      </c>
      <c r="H214" s="150">
        <v>2.8</v>
      </c>
      <c r="I214" s="151"/>
      <c r="L214" s="146"/>
      <c r="M214" s="152"/>
      <c r="T214" s="153"/>
      <c r="AT214" s="148" t="s">
        <v>158</v>
      </c>
      <c r="AU214" s="148" t="s">
        <v>85</v>
      </c>
      <c r="AV214" s="12" t="s">
        <v>85</v>
      </c>
      <c r="AW214" s="12" t="s">
        <v>32</v>
      </c>
      <c r="AX214" s="12" t="s">
        <v>76</v>
      </c>
      <c r="AY214" s="148" t="s">
        <v>150</v>
      </c>
    </row>
    <row r="215" spans="2:51" s="12" customFormat="1" ht="12">
      <c r="B215" s="146"/>
      <c r="D215" s="147" t="s">
        <v>158</v>
      </c>
      <c r="E215" s="148" t="s">
        <v>1</v>
      </c>
      <c r="F215" s="149" t="s">
        <v>1998</v>
      </c>
      <c r="H215" s="150">
        <v>0.93</v>
      </c>
      <c r="I215" s="151"/>
      <c r="L215" s="146"/>
      <c r="M215" s="152"/>
      <c r="T215" s="153"/>
      <c r="AT215" s="148" t="s">
        <v>158</v>
      </c>
      <c r="AU215" s="148" t="s">
        <v>85</v>
      </c>
      <c r="AV215" s="12" t="s">
        <v>85</v>
      </c>
      <c r="AW215" s="12" t="s">
        <v>32</v>
      </c>
      <c r="AX215" s="12" t="s">
        <v>76</v>
      </c>
      <c r="AY215" s="148" t="s">
        <v>150</v>
      </c>
    </row>
    <row r="216" spans="2:51" s="13" customFormat="1" ht="12">
      <c r="B216" s="154"/>
      <c r="D216" s="147" t="s">
        <v>158</v>
      </c>
      <c r="E216" s="155" t="s">
        <v>1</v>
      </c>
      <c r="F216" s="156" t="s">
        <v>162</v>
      </c>
      <c r="H216" s="157">
        <v>3.73</v>
      </c>
      <c r="I216" s="158"/>
      <c r="L216" s="154"/>
      <c r="M216" s="159"/>
      <c r="T216" s="160"/>
      <c r="AT216" s="155" t="s">
        <v>158</v>
      </c>
      <c r="AU216" s="155" t="s">
        <v>85</v>
      </c>
      <c r="AV216" s="13" t="s">
        <v>156</v>
      </c>
      <c r="AW216" s="13" t="s">
        <v>32</v>
      </c>
      <c r="AX216" s="13" t="s">
        <v>83</v>
      </c>
      <c r="AY216" s="155" t="s">
        <v>150</v>
      </c>
    </row>
    <row r="217" spans="2:65" s="1" customFormat="1" ht="24.2" customHeight="1">
      <c r="B217" s="31"/>
      <c r="C217" s="132" t="s">
        <v>346</v>
      </c>
      <c r="D217" s="132" t="s">
        <v>152</v>
      </c>
      <c r="E217" s="133" t="s">
        <v>1999</v>
      </c>
      <c r="F217" s="134" t="s">
        <v>2000</v>
      </c>
      <c r="G217" s="135" t="s">
        <v>155</v>
      </c>
      <c r="H217" s="136">
        <v>3.73</v>
      </c>
      <c r="I217" s="137"/>
      <c r="J217" s="138">
        <f>ROUND(I217*H217,2)</f>
        <v>0</v>
      </c>
      <c r="K217" s="139"/>
      <c r="L217" s="31"/>
      <c r="M217" s="140" t="s">
        <v>1</v>
      </c>
      <c r="N217" s="141" t="s">
        <v>41</v>
      </c>
      <c r="P217" s="142">
        <f>O217*H217</f>
        <v>0</v>
      </c>
      <c r="Q217" s="142">
        <v>0</v>
      </c>
      <c r="R217" s="142">
        <f>Q217*H217</f>
        <v>0</v>
      </c>
      <c r="S217" s="142">
        <v>0</v>
      </c>
      <c r="T217" s="143">
        <f>S217*H217</f>
        <v>0</v>
      </c>
      <c r="AR217" s="144" t="s">
        <v>156</v>
      </c>
      <c r="AT217" s="144" t="s">
        <v>152</v>
      </c>
      <c r="AU217" s="144" t="s">
        <v>85</v>
      </c>
      <c r="AY217" s="16" t="s">
        <v>150</v>
      </c>
      <c r="BE217" s="145">
        <f>IF(N217="základní",J217,0)</f>
        <v>0</v>
      </c>
      <c r="BF217" s="145">
        <f>IF(N217="snížená",J217,0)</f>
        <v>0</v>
      </c>
      <c r="BG217" s="145">
        <f>IF(N217="zákl. přenesená",J217,0)</f>
        <v>0</v>
      </c>
      <c r="BH217" s="145">
        <f>IF(N217="sníž. přenesená",J217,0)</f>
        <v>0</v>
      </c>
      <c r="BI217" s="145">
        <f>IF(N217="nulová",J217,0)</f>
        <v>0</v>
      </c>
      <c r="BJ217" s="16" t="s">
        <v>83</v>
      </c>
      <c r="BK217" s="145">
        <f>ROUND(I217*H217,2)</f>
        <v>0</v>
      </c>
      <c r="BL217" s="16" t="s">
        <v>156</v>
      </c>
      <c r="BM217" s="144" t="s">
        <v>2001</v>
      </c>
    </row>
    <row r="218" spans="2:65" s="1" customFormat="1" ht="21.75" customHeight="1">
      <c r="B218" s="31"/>
      <c r="C218" s="132" t="s">
        <v>351</v>
      </c>
      <c r="D218" s="132" t="s">
        <v>152</v>
      </c>
      <c r="E218" s="133" t="s">
        <v>2002</v>
      </c>
      <c r="F218" s="134" t="s">
        <v>2003</v>
      </c>
      <c r="G218" s="135" t="s">
        <v>239</v>
      </c>
      <c r="H218" s="136">
        <v>13.9</v>
      </c>
      <c r="I218" s="137"/>
      <c r="J218" s="138">
        <f>ROUND(I218*H218,2)</f>
        <v>0</v>
      </c>
      <c r="K218" s="139"/>
      <c r="L218" s="31"/>
      <c r="M218" s="140" t="s">
        <v>1</v>
      </c>
      <c r="N218" s="141" t="s">
        <v>41</v>
      </c>
      <c r="P218" s="142">
        <f>O218*H218</f>
        <v>0</v>
      </c>
      <c r="Q218" s="142">
        <v>0.13677</v>
      </c>
      <c r="R218" s="142">
        <f>Q218*H218</f>
        <v>1.901103</v>
      </c>
      <c r="S218" s="142">
        <v>0</v>
      </c>
      <c r="T218" s="143">
        <f>S218*H218</f>
        <v>0</v>
      </c>
      <c r="AR218" s="144" t="s">
        <v>156</v>
      </c>
      <c r="AT218" s="144" t="s">
        <v>152</v>
      </c>
      <c r="AU218" s="144" t="s">
        <v>85</v>
      </c>
      <c r="AY218" s="16" t="s">
        <v>150</v>
      </c>
      <c r="BE218" s="145">
        <f>IF(N218="základní",J218,0)</f>
        <v>0</v>
      </c>
      <c r="BF218" s="145">
        <f>IF(N218="snížená",J218,0)</f>
        <v>0</v>
      </c>
      <c r="BG218" s="145">
        <f>IF(N218="zákl. přenesená",J218,0)</f>
        <v>0</v>
      </c>
      <c r="BH218" s="145">
        <f>IF(N218="sníž. přenesená",J218,0)</f>
        <v>0</v>
      </c>
      <c r="BI218" s="145">
        <f>IF(N218="nulová",J218,0)</f>
        <v>0</v>
      </c>
      <c r="BJ218" s="16" t="s">
        <v>83</v>
      </c>
      <c r="BK218" s="145">
        <f>ROUND(I218*H218,2)</f>
        <v>0</v>
      </c>
      <c r="BL218" s="16" t="s">
        <v>156</v>
      </c>
      <c r="BM218" s="144" t="s">
        <v>2004</v>
      </c>
    </row>
    <row r="219" spans="2:51" s="12" customFormat="1" ht="12">
      <c r="B219" s="146"/>
      <c r="D219" s="147" t="s">
        <v>158</v>
      </c>
      <c r="E219" s="148" t="s">
        <v>1</v>
      </c>
      <c r="F219" s="149" t="s">
        <v>2005</v>
      </c>
      <c r="H219" s="150">
        <v>11.2</v>
      </c>
      <c r="I219" s="151"/>
      <c r="L219" s="146"/>
      <c r="M219" s="152"/>
      <c r="T219" s="153"/>
      <c r="AT219" s="148" t="s">
        <v>158</v>
      </c>
      <c r="AU219" s="148" t="s">
        <v>85</v>
      </c>
      <c r="AV219" s="12" t="s">
        <v>85</v>
      </c>
      <c r="AW219" s="12" t="s">
        <v>32</v>
      </c>
      <c r="AX219" s="12" t="s">
        <v>76</v>
      </c>
      <c r="AY219" s="148" t="s">
        <v>150</v>
      </c>
    </row>
    <row r="220" spans="2:51" s="12" customFormat="1" ht="12">
      <c r="B220" s="146"/>
      <c r="D220" s="147" t="s">
        <v>158</v>
      </c>
      <c r="E220" s="148" t="s">
        <v>1</v>
      </c>
      <c r="F220" s="149" t="s">
        <v>2006</v>
      </c>
      <c r="H220" s="150">
        <v>2.7</v>
      </c>
      <c r="I220" s="151"/>
      <c r="L220" s="146"/>
      <c r="M220" s="152"/>
      <c r="T220" s="153"/>
      <c r="AT220" s="148" t="s">
        <v>158</v>
      </c>
      <c r="AU220" s="148" t="s">
        <v>85</v>
      </c>
      <c r="AV220" s="12" t="s">
        <v>85</v>
      </c>
      <c r="AW220" s="12" t="s">
        <v>32</v>
      </c>
      <c r="AX220" s="12" t="s">
        <v>76</v>
      </c>
      <c r="AY220" s="148" t="s">
        <v>150</v>
      </c>
    </row>
    <row r="221" spans="2:51" s="13" customFormat="1" ht="12">
      <c r="B221" s="154"/>
      <c r="D221" s="147" t="s">
        <v>158</v>
      </c>
      <c r="E221" s="155" t="s">
        <v>1</v>
      </c>
      <c r="F221" s="156" t="s">
        <v>162</v>
      </c>
      <c r="H221" s="157">
        <v>13.899999999999999</v>
      </c>
      <c r="I221" s="158"/>
      <c r="L221" s="154"/>
      <c r="M221" s="159"/>
      <c r="T221" s="160"/>
      <c r="AT221" s="155" t="s">
        <v>158</v>
      </c>
      <c r="AU221" s="155" t="s">
        <v>85</v>
      </c>
      <c r="AV221" s="13" t="s">
        <v>156</v>
      </c>
      <c r="AW221" s="13" t="s">
        <v>32</v>
      </c>
      <c r="AX221" s="13" t="s">
        <v>83</v>
      </c>
      <c r="AY221" s="155" t="s">
        <v>150</v>
      </c>
    </row>
    <row r="222" spans="2:65" s="1" customFormat="1" ht="33" customHeight="1">
      <c r="B222" s="31"/>
      <c r="C222" s="132" t="s">
        <v>357</v>
      </c>
      <c r="D222" s="132" t="s">
        <v>152</v>
      </c>
      <c r="E222" s="133" t="s">
        <v>2007</v>
      </c>
      <c r="F222" s="134" t="s">
        <v>2008</v>
      </c>
      <c r="G222" s="135" t="s">
        <v>155</v>
      </c>
      <c r="H222" s="136">
        <v>219</v>
      </c>
      <c r="I222" s="137"/>
      <c r="J222" s="138">
        <f>ROUND(I222*H222,2)</f>
        <v>0</v>
      </c>
      <c r="K222" s="139"/>
      <c r="L222" s="31"/>
      <c r="M222" s="140" t="s">
        <v>1</v>
      </c>
      <c r="N222" s="141" t="s">
        <v>41</v>
      </c>
      <c r="P222" s="142">
        <f>O222*H222</f>
        <v>0</v>
      </c>
      <c r="Q222" s="142">
        <v>0</v>
      </c>
      <c r="R222" s="142">
        <f>Q222*H222</f>
        <v>0</v>
      </c>
      <c r="S222" s="142">
        <v>0</v>
      </c>
      <c r="T222" s="143">
        <f>S222*H222</f>
        <v>0</v>
      </c>
      <c r="AR222" s="144" t="s">
        <v>156</v>
      </c>
      <c r="AT222" s="144" t="s">
        <v>152</v>
      </c>
      <c r="AU222" s="144" t="s">
        <v>85</v>
      </c>
      <c r="AY222" s="16" t="s">
        <v>150</v>
      </c>
      <c r="BE222" s="145">
        <f>IF(N222="základní",J222,0)</f>
        <v>0</v>
      </c>
      <c r="BF222" s="145">
        <f>IF(N222="snížená",J222,0)</f>
        <v>0</v>
      </c>
      <c r="BG222" s="145">
        <f>IF(N222="zákl. přenesená",J222,0)</f>
        <v>0</v>
      </c>
      <c r="BH222" s="145">
        <f>IF(N222="sníž. přenesená",J222,0)</f>
        <v>0</v>
      </c>
      <c r="BI222" s="145">
        <f>IF(N222="nulová",J222,0)</f>
        <v>0</v>
      </c>
      <c r="BJ222" s="16" t="s">
        <v>83</v>
      </c>
      <c r="BK222" s="145">
        <f>ROUND(I222*H222,2)</f>
        <v>0</v>
      </c>
      <c r="BL222" s="16" t="s">
        <v>156</v>
      </c>
      <c r="BM222" s="144" t="s">
        <v>2009</v>
      </c>
    </row>
    <row r="223" spans="2:51" s="12" customFormat="1" ht="12">
      <c r="B223" s="146"/>
      <c r="D223" s="147" t="s">
        <v>158</v>
      </c>
      <c r="E223" s="148" t="s">
        <v>1</v>
      </c>
      <c r="F223" s="149" t="s">
        <v>2010</v>
      </c>
      <c r="H223" s="150">
        <v>146</v>
      </c>
      <c r="I223" s="151"/>
      <c r="L223" s="146"/>
      <c r="M223" s="152"/>
      <c r="T223" s="153"/>
      <c r="AT223" s="148" t="s">
        <v>158</v>
      </c>
      <c r="AU223" s="148" t="s">
        <v>85</v>
      </c>
      <c r="AV223" s="12" t="s">
        <v>85</v>
      </c>
      <c r="AW223" s="12" t="s">
        <v>32</v>
      </c>
      <c r="AX223" s="12" t="s">
        <v>76</v>
      </c>
      <c r="AY223" s="148" t="s">
        <v>150</v>
      </c>
    </row>
    <row r="224" spans="2:51" s="12" customFormat="1" ht="12">
      <c r="B224" s="146"/>
      <c r="D224" s="147" t="s">
        <v>158</v>
      </c>
      <c r="E224" s="148" t="s">
        <v>1</v>
      </c>
      <c r="F224" s="149" t="s">
        <v>1946</v>
      </c>
      <c r="H224" s="150">
        <v>73</v>
      </c>
      <c r="I224" s="151"/>
      <c r="L224" s="146"/>
      <c r="M224" s="152"/>
      <c r="T224" s="153"/>
      <c r="AT224" s="148" t="s">
        <v>158</v>
      </c>
      <c r="AU224" s="148" t="s">
        <v>85</v>
      </c>
      <c r="AV224" s="12" t="s">
        <v>85</v>
      </c>
      <c r="AW224" s="12" t="s">
        <v>32</v>
      </c>
      <c r="AX224" s="12" t="s">
        <v>76</v>
      </c>
      <c r="AY224" s="148" t="s">
        <v>150</v>
      </c>
    </row>
    <row r="225" spans="2:51" s="13" customFormat="1" ht="12">
      <c r="B225" s="154"/>
      <c r="D225" s="147" t="s">
        <v>158</v>
      </c>
      <c r="E225" s="155" t="s">
        <v>1</v>
      </c>
      <c r="F225" s="156" t="s">
        <v>162</v>
      </c>
      <c r="H225" s="157">
        <v>219</v>
      </c>
      <c r="I225" s="158"/>
      <c r="L225" s="154"/>
      <c r="M225" s="159"/>
      <c r="T225" s="160"/>
      <c r="AT225" s="155" t="s">
        <v>158</v>
      </c>
      <c r="AU225" s="155" t="s">
        <v>85</v>
      </c>
      <c r="AV225" s="13" t="s">
        <v>156</v>
      </c>
      <c r="AW225" s="13" t="s">
        <v>32</v>
      </c>
      <c r="AX225" s="13" t="s">
        <v>83</v>
      </c>
      <c r="AY225" s="155" t="s">
        <v>150</v>
      </c>
    </row>
    <row r="226" spans="2:65" s="1" customFormat="1" ht="33" customHeight="1">
      <c r="B226" s="31"/>
      <c r="C226" s="132" t="s">
        <v>363</v>
      </c>
      <c r="D226" s="132" t="s">
        <v>152</v>
      </c>
      <c r="E226" s="133" t="s">
        <v>2011</v>
      </c>
      <c r="F226" s="134" t="s">
        <v>2012</v>
      </c>
      <c r="G226" s="135" t="s">
        <v>155</v>
      </c>
      <c r="H226" s="136">
        <v>73</v>
      </c>
      <c r="I226" s="137"/>
      <c r="J226" s="138">
        <f>ROUND(I226*H226,2)</f>
        <v>0</v>
      </c>
      <c r="K226" s="139"/>
      <c r="L226" s="31"/>
      <c r="M226" s="140" t="s">
        <v>1</v>
      </c>
      <c r="N226" s="141" t="s">
        <v>41</v>
      </c>
      <c r="P226" s="142">
        <f>O226*H226</f>
        <v>0</v>
      </c>
      <c r="Q226" s="142">
        <v>0</v>
      </c>
      <c r="R226" s="142">
        <f>Q226*H226</f>
        <v>0</v>
      </c>
      <c r="S226" s="142">
        <v>0</v>
      </c>
      <c r="T226" s="143">
        <f>S226*H226</f>
        <v>0</v>
      </c>
      <c r="AR226" s="144" t="s">
        <v>156</v>
      </c>
      <c r="AT226" s="144" t="s">
        <v>152</v>
      </c>
      <c r="AU226" s="144" t="s">
        <v>85</v>
      </c>
      <c r="AY226" s="16" t="s">
        <v>150</v>
      </c>
      <c r="BE226" s="145">
        <f>IF(N226="základní",J226,0)</f>
        <v>0</v>
      </c>
      <c r="BF226" s="145">
        <f>IF(N226="snížená",J226,0)</f>
        <v>0</v>
      </c>
      <c r="BG226" s="145">
        <f>IF(N226="zákl. přenesená",J226,0)</f>
        <v>0</v>
      </c>
      <c r="BH226" s="145">
        <f>IF(N226="sníž. přenesená",J226,0)</f>
        <v>0</v>
      </c>
      <c r="BI226" s="145">
        <f>IF(N226="nulová",J226,0)</f>
        <v>0</v>
      </c>
      <c r="BJ226" s="16" t="s">
        <v>83</v>
      </c>
      <c r="BK226" s="145">
        <f>ROUND(I226*H226,2)</f>
        <v>0</v>
      </c>
      <c r="BL226" s="16" t="s">
        <v>156</v>
      </c>
      <c r="BM226" s="144" t="s">
        <v>2013</v>
      </c>
    </row>
    <row r="227" spans="2:51" s="12" customFormat="1" ht="12">
      <c r="B227" s="146"/>
      <c r="D227" s="147" t="s">
        <v>158</v>
      </c>
      <c r="E227" s="148" t="s">
        <v>1</v>
      </c>
      <c r="F227" s="149" t="s">
        <v>2014</v>
      </c>
      <c r="H227" s="150">
        <v>73</v>
      </c>
      <c r="I227" s="151"/>
      <c r="L227" s="146"/>
      <c r="M227" s="152"/>
      <c r="T227" s="153"/>
      <c r="AT227" s="148" t="s">
        <v>158</v>
      </c>
      <c r="AU227" s="148" t="s">
        <v>85</v>
      </c>
      <c r="AV227" s="12" t="s">
        <v>85</v>
      </c>
      <c r="AW227" s="12" t="s">
        <v>32</v>
      </c>
      <c r="AX227" s="12" t="s">
        <v>83</v>
      </c>
      <c r="AY227" s="148" t="s">
        <v>150</v>
      </c>
    </row>
    <row r="228" spans="2:63" s="11" customFormat="1" ht="22.7" customHeight="1">
      <c r="B228" s="120"/>
      <c r="D228" s="121" t="s">
        <v>75</v>
      </c>
      <c r="E228" s="130" t="s">
        <v>182</v>
      </c>
      <c r="F228" s="130" t="s">
        <v>448</v>
      </c>
      <c r="I228" s="123"/>
      <c r="J228" s="131">
        <f>BK228</f>
        <v>0</v>
      </c>
      <c r="L228" s="120"/>
      <c r="M228" s="125"/>
      <c r="P228" s="126">
        <f>SUM(P229:P239)</f>
        <v>0</v>
      </c>
      <c r="R228" s="126">
        <f>SUM(R229:R239)</f>
        <v>3.9065950000000003</v>
      </c>
      <c r="T228" s="127">
        <f>SUM(T229:T239)</f>
        <v>0</v>
      </c>
      <c r="AR228" s="121" t="s">
        <v>83</v>
      </c>
      <c r="AT228" s="128" t="s">
        <v>75</v>
      </c>
      <c r="AU228" s="128" t="s">
        <v>83</v>
      </c>
      <c r="AY228" s="121" t="s">
        <v>150</v>
      </c>
      <c r="BK228" s="129">
        <f>SUM(BK229:BK239)</f>
        <v>0</v>
      </c>
    </row>
    <row r="229" spans="2:65" s="1" customFormat="1" ht="16.5" customHeight="1">
      <c r="B229" s="31"/>
      <c r="C229" s="132" t="s">
        <v>367</v>
      </c>
      <c r="D229" s="132" t="s">
        <v>152</v>
      </c>
      <c r="E229" s="133" t="s">
        <v>2015</v>
      </c>
      <c r="F229" s="134" t="s">
        <v>2016</v>
      </c>
      <c r="G229" s="135" t="s">
        <v>155</v>
      </c>
      <c r="H229" s="136">
        <v>212.54</v>
      </c>
      <c r="I229" s="137"/>
      <c r="J229" s="138">
        <f>ROUND(I229*H229,2)</f>
        <v>0</v>
      </c>
      <c r="K229" s="139"/>
      <c r="L229" s="31"/>
      <c r="M229" s="140" t="s">
        <v>1</v>
      </c>
      <c r="N229" s="141" t="s">
        <v>41</v>
      </c>
      <c r="P229" s="142">
        <f>O229*H229</f>
        <v>0</v>
      </c>
      <c r="Q229" s="142">
        <v>0</v>
      </c>
      <c r="R229" s="142">
        <f>Q229*H229</f>
        <v>0</v>
      </c>
      <c r="S229" s="142">
        <v>0</v>
      </c>
      <c r="T229" s="143">
        <f>S229*H229</f>
        <v>0</v>
      </c>
      <c r="AR229" s="144" t="s">
        <v>156</v>
      </c>
      <c r="AT229" s="144" t="s">
        <v>152</v>
      </c>
      <c r="AU229" s="144" t="s">
        <v>85</v>
      </c>
      <c r="AY229" s="16" t="s">
        <v>150</v>
      </c>
      <c r="BE229" s="145">
        <f>IF(N229="základní",J229,0)</f>
        <v>0</v>
      </c>
      <c r="BF229" s="145">
        <f>IF(N229="snížená",J229,0)</f>
        <v>0</v>
      </c>
      <c r="BG229" s="145">
        <f>IF(N229="zákl. přenesená",J229,0)</f>
        <v>0</v>
      </c>
      <c r="BH229" s="145">
        <f>IF(N229="sníž. přenesená",J229,0)</f>
        <v>0</v>
      </c>
      <c r="BI229" s="145">
        <f>IF(N229="nulová",J229,0)</f>
        <v>0</v>
      </c>
      <c r="BJ229" s="16" t="s">
        <v>83</v>
      </c>
      <c r="BK229" s="145">
        <f>ROUND(I229*H229,2)</f>
        <v>0</v>
      </c>
      <c r="BL229" s="16" t="s">
        <v>156</v>
      </c>
      <c r="BM229" s="144" t="s">
        <v>2017</v>
      </c>
    </row>
    <row r="230" spans="2:51" s="12" customFormat="1" ht="12">
      <c r="B230" s="146"/>
      <c r="D230" s="147" t="s">
        <v>158</v>
      </c>
      <c r="E230" s="148" t="s">
        <v>1</v>
      </c>
      <c r="F230" s="149" t="s">
        <v>2018</v>
      </c>
      <c r="H230" s="150">
        <v>212.54</v>
      </c>
      <c r="I230" s="151"/>
      <c r="L230" s="146"/>
      <c r="M230" s="152"/>
      <c r="T230" s="153"/>
      <c r="AT230" s="148" t="s">
        <v>158</v>
      </c>
      <c r="AU230" s="148" t="s">
        <v>85</v>
      </c>
      <c r="AV230" s="12" t="s">
        <v>85</v>
      </c>
      <c r="AW230" s="12" t="s">
        <v>32</v>
      </c>
      <c r="AX230" s="12" t="s">
        <v>83</v>
      </c>
      <c r="AY230" s="148" t="s">
        <v>150</v>
      </c>
    </row>
    <row r="231" spans="2:65" s="1" customFormat="1" ht="16.5" customHeight="1">
      <c r="B231" s="31"/>
      <c r="C231" s="132" t="s">
        <v>372</v>
      </c>
      <c r="D231" s="132" t="s">
        <v>152</v>
      </c>
      <c r="E231" s="133" t="s">
        <v>2019</v>
      </c>
      <c r="F231" s="134" t="s">
        <v>2020</v>
      </c>
      <c r="G231" s="135" t="s">
        <v>155</v>
      </c>
      <c r="H231" s="136">
        <v>129.3</v>
      </c>
      <c r="I231" s="137"/>
      <c r="J231" s="138">
        <f>ROUND(I231*H231,2)</f>
        <v>0</v>
      </c>
      <c r="K231" s="139"/>
      <c r="L231" s="31"/>
      <c r="M231" s="140" t="s">
        <v>1</v>
      </c>
      <c r="N231" s="141" t="s">
        <v>41</v>
      </c>
      <c r="P231" s="142">
        <f>O231*H231</f>
        <v>0</v>
      </c>
      <c r="Q231" s="142">
        <v>0</v>
      </c>
      <c r="R231" s="142">
        <f>Q231*H231</f>
        <v>0</v>
      </c>
      <c r="S231" s="142">
        <v>0</v>
      </c>
      <c r="T231" s="143">
        <f>S231*H231</f>
        <v>0</v>
      </c>
      <c r="AR231" s="144" t="s">
        <v>156</v>
      </c>
      <c r="AT231" s="144" t="s">
        <v>152</v>
      </c>
      <c r="AU231" s="144" t="s">
        <v>85</v>
      </c>
      <c r="AY231" s="16" t="s">
        <v>150</v>
      </c>
      <c r="BE231" s="145">
        <f>IF(N231="základní",J231,0)</f>
        <v>0</v>
      </c>
      <c r="BF231" s="145">
        <f>IF(N231="snížená",J231,0)</f>
        <v>0</v>
      </c>
      <c r="BG231" s="145">
        <f>IF(N231="zákl. přenesená",J231,0)</f>
        <v>0</v>
      </c>
      <c r="BH231" s="145">
        <f>IF(N231="sníž. přenesená",J231,0)</f>
        <v>0</v>
      </c>
      <c r="BI231" s="145">
        <f>IF(N231="nulová",J231,0)</f>
        <v>0</v>
      </c>
      <c r="BJ231" s="16" t="s">
        <v>83</v>
      </c>
      <c r="BK231" s="145">
        <f>ROUND(I231*H231,2)</f>
        <v>0</v>
      </c>
      <c r="BL231" s="16" t="s">
        <v>156</v>
      </c>
      <c r="BM231" s="144" t="s">
        <v>2021</v>
      </c>
    </row>
    <row r="232" spans="2:51" s="12" customFormat="1" ht="12">
      <c r="B232" s="146"/>
      <c r="D232" s="147" t="s">
        <v>158</v>
      </c>
      <c r="E232" s="148" t="s">
        <v>1</v>
      </c>
      <c r="F232" s="149" t="s">
        <v>1886</v>
      </c>
      <c r="H232" s="150">
        <v>129.3</v>
      </c>
      <c r="I232" s="151"/>
      <c r="L232" s="146"/>
      <c r="M232" s="152"/>
      <c r="T232" s="153"/>
      <c r="AT232" s="148" t="s">
        <v>158</v>
      </c>
      <c r="AU232" s="148" t="s">
        <v>85</v>
      </c>
      <c r="AV232" s="12" t="s">
        <v>85</v>
      </c>
      <c r="AW232" s="12" t="s">
        <v>32</v>
      </c>
      <c r="AX232" s="12" t="s">
        <v>83</v>
      </c>
      <c r="AY232" s="148" t="s">
        <v>150</v>
      </c>
    </row>
    <row r="233" spans="2:65" s="1" customFormat="1" ht="16.5" customHeight="1">
      <c r="B233" s="31"/>
      <c r="C233" s="132" t="s">
        <v>377</v>
      </c>
      <c r="D233" s="132" t="s">
        <v>152</v>
      </c>
      <c r="E233" s="133" t="s">
        <v>2022</v>
      </c>
      <c r="F233" s="134" t="s">
        <v>2023</v>
      </c>
      <c r="G233" s="135" t="s">
        <v>155</v>
      </c>
      <c r="H233" s="136">
        <v>212.54</v>
      </c>
      <c r="I233" s="137"/>
      <c r="J233" s="138">
        <f>ROUND(I233*H233,2)</f>
        <v>0</v>
      </c>
      <c r="K233" s="139"/>
      <c r="L233" s="31"/>
      <c r="M233" s="140" t="s">
        <v>1</v>
      </c>
      <c r="N233" s="141" t="s">
        <v>41</v>
      </c>
      <c r="P233" s="142">
        <f>O233*H233</f>
        <v>0</v>
      </c>
      <c r="Q233" s="142">
        <v>0</v>
      </c>
      <c r="R233" s="142">
        <f>Q233*H233</f>
        <v>0</v>
      </c>
      <c r="S233" s="142">
        <v>0</v>
      </c>
      <c r="T233" s="143">
        <f>S233*H233</f>
        <v>0</v>
      </c>
      <c r="AR233" s="144" t="s">
        <v>156</v>
      </c>
      <c r="AT233" s="144" t="s">
        <v>152</v>
      </c>
      <c r="AU233" s="144" t="s">
        <v>85</v>
      </c>
      <c r="AY233" s="16" t="s">
        <v>150</v>
      </c>
      <c r="BE233" s="145">
        <f>IF(N233="základní",J233,0)</f>
        <v>0</v>
      </c>
      <c r="BF233" s="145">
        <f>IF(N233="snížená",J233,0)</f>
        <v>0</v>
      </c>
      <c r="BG233" s="145">
        <f>IF(N233="zákl. přenesená",J233,0)</f>
        <v>0</v>
      </c>
      <c r="BH233" s="145">
        <f>IF(N233="sníž. přenesená",J233,0)</f>
        <v>0</v>
      </c>
      <c r="BI233" s="145">
        <f>IF(N233="nulová",J233,0)</f>
        <v>0</v>
      </c>
      <c r="BJ233" s="16" t="s">
        <v>83</v>
      </c>
      <c r="BK233" s="145">
        <f>ROUND(I233*H233,2)</f>
        <v>0</v>
      </c>
      <c r="BL233" s="16" t="s">
        <v>156</v>
      </c>
      <c r="BM233" s="144" t="s">
        <v>2024</v>
      </c>
    </row>
    <row r="234" spans="2:51" s="12" customFormat="1" ht="12">
      <c r="B234" s="146"/>
      <c r="D234" s="147" t="s">
        <v>158</v>
      </c>
      <c r="E234" s="148" t="s">
        <v>1</v>
      </c>
      <c r="F234" s="149" t="s">
        <v>2018</v>
      </c>
      <c r="H234" s="150">
        <v>212.54</v>
      </c>
      <c r="I234" s="151"/>
      <c r="L234" s="146"/>
      <c r="M234" s="152"/>
      <c r="T234" s="153"/>
      <c r="AT234" s="148" t="s">
        <v>158</v>
      </c>
      <c r="AU234" s="148" t="s">
        <v>85</v>
      </c>
      <c r="AV234" s="12" t="s">
        <v>85</v>
      </c>
      <c r="AW234" s="12" t="s">
        <v>32</v>
      </c>
      <c r="AX234" s="12" t="s">
        <v>83</v>
      </c>
      <c r="AY234" s="148" t="s">
        <v>150</v>
      </c>
    </row>
    <row r="235" spans="2:65" s="1" customFormat="1" ht="24.2" customHeight="1">
      <c r="B235" s="31"/>
      <c r="C235" s="132" t="s">
        <v>381</v>
      </c>
      <c r="D235" s="132" t="s">
        <v>152</v>
      </c>
      <c r="E235" s="133" t="s">
        <v>2025</v>
      </c>
      <c r="F235" s="134" t="s">
        <v>2026</v>
      </c>
      <c r="G235" s="135" t="s">
        <v>155</v>
      </c>
      <c r="H235" s="136">
        <v>129.3</v>
      </c>
      <c r="I235" s="137"/>
      <c r="J235" s="138">
        <f>ROUND(I235*H235,2)</f>
        <v>0</v>
      </c>
      <c r="K235" s="139"/>
      <c r="L235" s="31"/>
      <c r="M235" s="140" t="s">
        <v>1</v>
      </c>
      <c r="N235" s="141" t="s">
        <v>41</v>
      </c>
      <c r="P235" s="142">
        <f>O235*H235</f>
        <v>0</v>
      </c>
      <c r="Q235" s="142">
        <v>0</v>
      </c>
      <c r="R235" s="142">
        <f>Q235*H235</f>
        <v>0</v>
      </c>
      <c r="S235" s="142">
        <v>0</v>
      </c>
      <c r="T235" s="143">
        <f>S235*H235</f>
        <v>0</v>
      </c>
      <c r="AR235" s="144" t="s">
        <v>156</v>
      </c>
      <c r="AT235" s="144" t="s">
        <v>152</v>
      </c>
      <c r="AU235" s="144" t="s">
        <v>85</v>
      </c>
      <c r="AY235" s="16" t="s">
        <v>150</v>
      </c>
      <c r="BE235" s="145">
        <f>IF(N235="základní",J235,0)</f>
        <v>0</v>
      </c>
      <c r="BF235" s="145">
        <f>IF(N235="snížená",J235,0)</f>
        <v>0</v>
      </c>
      <c r="BG235" s="145">
        <f>IF(N235="zákl. přenesená",J235,0)</f>
        <v>0</v>
      </c>
      <c r="BH235" s="145">
        <f>IF(N235="sníž. přenesená",J235,0)</f>
        <v>0</v>
      </c>
      <c r="BI235" s="145">
        <f>IF(N235="nulová",J235,0)</f>
        <v>0</v>
      </c>
      <c r="BJ235" s="16" t="s">
        <v>83</v>
      </c>
      <c r="BK235" s="145">
        <f>ROUND(I235*H235,2)</f>
        <v>0</v>
      </c>
      <c r="BL235" s="16" t="s">
        <v>156</v>
      </c>
      <c r="BM235" s="144" t="s">
        <v>2027</v>
      </c>
    </row>
    <row r="236" spans="2:51" s="12" customFormat="1" ht="12">
      <c r="B236" s="146"/>
      <c r="D236" s="147" t="s">
        <v>158</v>
      </c>
      <c r="E236" s="148" t="s">
        <v>1</v>
      </c>
      <c r="F236" s="149" t="s">
        <v>2028</v>
      </c>
      <c r="H236" s="150">
        <v>129.3</v>
      </c>
      <c r="I236" s="151"/>
      <c r="L236" s="146"/>
      <c r="M236" s="152"/>
      <c r="T236" s="153"/>
      <c r="AT236" s="148" t="s">
        <v>158</v>
      </c>
      <c r="AU236" s="148" t="s">
        <v>85</v>
      </c>
      <c r="AV236" s="12" t="s">
        <v>85</v>
      </c>
      <c r="AW236" s="12" t="s">
        <v>32</v>
      </c>
      <c r="AX236" s="12" t="s">
        <v>83</v>
      </c>
      <c r="AY236" s="148" t="s">
        <v>150</v>
      </c>
    </row>
    <row r="237" spans="2:65" s="1" customFormat="1" ht="33" customHeight="1">
      <c r="B237" s="31"/>
      <c r="C237" s="132" t="s">
        <v>387</v>
      </c>
      <c r="D237" s="132" t="s">
        <v>152</v>
      </c>
      <c r="E237" s="133" t="s">
        <v>468</v>
      </c>
      <c r="F237" s="134" t="s">
        <v>469</v>
      </c>
      <c r="G237" s="135" t="s">
        <v>155</v>
      </c>
      <c r="H237" s="136">
        <v>36.5</v>
      </c>
      <c r="I237" s="137"/>
      <c r="J237" s="138">
        <f>ROUND(I237*H237,2)</f>
        <v>0</v>
      </c>
      <c r="K237" s="139"/>
      <c r="L237" s="31"/>
      <c r="M237" s="140" t="s">
        <v>1</v>
      </c>
      <c r="N237" s="141" t="s">
        <v>41</v>
      </c>
      <c r="P237" s="142">
        <f>O237*H237</f>
        <v>0</v>
      </c>
      <c r="Q237" s="142">
        <v>0.08003</v>
      </c>
      <c r="R237" s="142">
        <f>Q237*H237</f>
        <v>2.921095</v>
      </c>
      <c r="S237" s="142">
        <v>0</v>
      </c>
      <c r="T237" s="143">
        <f>S237*H237</f>
        <v>0</v>
      </c>
      <c r="AR237" s="144" t="s">
        <v>156</v>
      </c>
      <c r="AT237" s="144" t="s">
        <v>152</v>
      </c>
      <c r="AU237" s="144" t="s">
        <v>85</v>
      </c>
      <c r="AY237" s="16" t="s">
        <v>150</v>
      </c>
      <c r="BE237" s="145">
        <f>IF(N237="základní",J237,0)</f>
        <v>0</v>
      </c>
      <c r="BF237" s="145">
        <f>IF(N237="snížená",J237,0)</f>
        <v>0</v>
      </c>
      <c r="BG237" s="145">
        <f>IF(N237="zákl. přenesená",J237,0)</f>
        <v>0</v>
      </c>
      <c r="BH237" s="145">
        <f>IF(N237="sníž. přenesená",J237,0)</f>
        <v>0</v>
      </c>
      <c r="BI237" s="145">
        <f>IF(N237="nulová",J237,0)</f>
        <v>0</v>
      </c>
      <c r="BJ237" s="16" t="s">
        <v>83</v>
      </c>
      <c r="BK237" s="145">
        <f>ROUND(I237*H237,2)</f>
        <v>0</v>
      </c>
      <c r="BL237" s="16" t="s">
        <v>156</v>
      </c>
      <c r="BM237" s="144" t="s">
        <v>2029</v>
      </c>
    </row>
    <row r="238" spans="2:51" s="12" customFormat="1" ht="12">
      <c r="B238" s="146"/>
      <c r="D238" s="147" t="s">
        <v>158</v>
      </c>
      <c r="E238" s="148" t="s">
        <v>1</v>
      </c>
      <c r="F238" s="149" t="s">
        <v>1885</v>
      </c>
      <c r="H238" s="150">
        <v>36.5</v>
      </c>
      <c r="I238" s="151"/>
      <c r="L238" s="146"/>
      <c r="M238" s="152"/>
      <c r="T238" s="153"/>
      <c r="AT238" s="148" t="s">
        <v>158</v>
      </c>
      <c r="AU238" s="148" t="s">
        <v>85</v>
      </c>
      <c r="AV238" s="12" t="s">
        <v>85</v>
      </c>
      <c r="AW238" s="12" t="s">
        <v>32</v>
      </c>
      <c r="AX238" s="12" t="s">
        <v>83</v>
      </c>
      <c r="AY238" s="148" t="s">
        <v>150</v>
      </c>
    </row>
    <row r="239" spans="2:65" s="1" customFormat="1" ht="16.5" customHeight="1">
      <c r="B239" s="31"/>
      <c r="C239" s="167" t="s">
        <v>391</v>
      </c>
      <c r="D239" s="167" t="s">
        <v>250</v>
      </c>
      <c r="E239" s="168" t="s">
        <v>472</v>
      </c>
      <c r="F239" s="169" t="s">
        <v>473</v>
      </c>
      <c r="G239" s="170" t="s">
        <v>155</v>
      </c>
      <c r="H239" s="171">
        <v>36.5</v>
      </c>
      <c r="I239" s="172"/>
      <c r="J239" s="173">
        <f>ROUND(I239*H239,2)</f>
        <v>0</v>
      </c>
      <c r="K239" s="174"/>
      <c r="L239" s="175"/>
      <c r="M239" s="176" t="s">
        <v>1</v>
      </c>
      <c r="N239" s="177" t="s">
        <v>41</v>
      </c>
      <c r="P239" s="142">
        <f>O239*H239</f>
        <v>0</v>
      </c>
      <c r="Q239" s="142">
        <v>0.027</v>
      </c>
      <c r="R239" s="142">
        <f>Q239*H239</f>
        <v>0.9855</v>
      </c>
      <c r="S239" s="142">
        <v>0</v>
      </c>
      <c r="T239" s="143">
        <f>S239*H239</f>
        <v>0</v>
      </c>
      <c r="AR239" s="144" t="s">
        <v>197</v>
      </c>
      <c r="AT239" s="144" t="s">
        <v>250</v>
      </c>
      <c r="AU239" s="144" t="s">
        <v>85</v>
      </c>
      <c r="AY239" s="16" t="s">
        <v>150</v>
      </c>
      <c r="BE239" s="145">
        <f>IF(N239="základní",J239,0)</f>
        <v>0</v>
      </c>
      <c r="BF239" s="145">
        <f>IF(N239="snížená",J239,0)</f>
        <v>0</v>
      </c>
      <c r="BG239" s="145">
        <f>IF(N239="zákl. přenesená",J239,0)</f>
        <v>0</v>
      </c>
      <c r="BH239" s="145">
        <f>IF(N239="sníž. přenesená",J239,0)</f>
        <v>0</v>
      </c>
      <c r="BI239" s="145">
        <f>IF(N239="nulová",J239,0)</f>
        <v>0</v>
      </c>
      <c r="BJ239" s="16" t="s">
        <v>83</v>
      </c>
      <c r="BK239" s="145">
        <f>ROUND(I239*H239,2)</f>
        <v>0</v>
      </c>
      <c r="BL239" s="16" t="s">
        <v>156</v>
      </c>
      <c r="BM239" s="144" t="s">
        <v>2030</v>
      </c>
    </row>
    <row r="240" spans="2:63" s="11" customFormat="1" ht="22.7" customHeight="1">
      <c r="B240" s="120"/>
      <c r="D240" s="121" t="s">
        <v>75</v>
      </c>
      <c r="E240" s="130" t="s">
        <v>187</v>
      </c>
      <c r="F240" s="130" t="s">
        <v>475</v>
      </c>
      <c r="I240" s="123"/>
      <c r="J240" s="131">
        <f>BK240</f>
        <v>0</v>
      </c>
      <c r="L240" s="120"/>
      <c r="M240" s="125"/>
      <c r="P240" s="126">
        <f>SUM(P241:P247)</f>
        <v>0</v>
      </c>
      <c r="R240" s="126">
        <f>SUM(R241:R247)</f>
        <v>21.418588</v>
      </c>
      <c r="T240" s="127">
        <f>SUM(T241:T247)</f>
        <v>0</v>
      </c>
      <c r="AR240" s="121" t="s">
        <v>83</v>
      </c>
      <c r="AT240" s="128" t="s">
        <v>75</v>
      </c>
      <c r="AU240" s="128" t="s">
        <v>83</v>
      </c>
      <c r="AY240" s="121" t="s">
        <v>150</v>
      </c>
      <c r="BK240" s="129">
        <f>SUM(BK241:BK247)</f>
        <v>0</v>
      </c>
    </row>
    <row r="241" spans="2:65" s="1" customFormat="1" ht="24.2" customHeight="1">
      <c r="B241" s="31"/>
      <c r="C241" s="132" t="s">
        <v>397</v>
      </c>
      <c r="D241" s="132" t="s">
        <v>152</v>
      </c>
      <c r="E241" s="133" t="s">
        <v>522</v>
      </c>
      <c r="F241" s="134" t="s">
        <v>523</v>
      </c>
      <c r="G241" s="135" t="s">
        <v>155</v>
      </c>
      <c r="H241" s="136">
        <v>70.44</v>
      </c>
      <c r="I241" s="137"/>
      <c r="J241" s="138">
        <f>ROUND(I241*H241,2)</f>
        <v>0</v>
      </c>
      <c r="K241" s="139"/>
      <c r="L241" s="31"/>
      <c r="M241" s="140" t="s">
        <v>1</v>
      </c>
      <c r="N241" s="141" t="s">
        <v>41</v>
      </c>
      <c r="P241" s="142">
        <f>O241*H241</f>
        <v>0</v>
      </c>
      <c r="Q241" s="142">
        <v>0.0027</v>
      </c>
      <c r="R241" s="142">
        <f>Q241*H241</f>
        <v>0.190188</v>
      </c>
      <c r="S241" s="142">
        <v>0</v>
      </c>
      <c r="T241" s="143">
        <f>S241*H241</f>
        <v>0</v>
      </c>
      <c r="AR241" s="144" t="s">
        <v>156</v>
      </c>
      <c r="AT241" s="144" t="s">
        <v>152</v>
      </c>
      <c r="AU241" s="144" t="s">
        <v>85</v>
      </c>
      <c r="AY241" s="16" t="s">
        <v>150</v>
      </c>
      <c r="BE241" s="145">
        <f>IF(N241="základní",J241,0)</f>
        <v>0</v>
      </c>
      <c r="BF241" s="145">
        <f>IF(N241="snížená",J241,0)</f>
        <v>0</v>
      </c>
      <c r="BG241" s="145">
        <f>IF(N241="zákl. přenesená",J241,0)</f>
        <v>0</v>
      </c>
      <c r="BH241" s="145">
        <f>IF(N241="sníž. přenesená",J241,0)</f>
        <v>0</v>
      </c>
      <c r="BI241" s="145">
        <f>IF(N241="nulová",J241,0)</f>
        <v>0</v>
      </c>
      <c r="BJ241" s="16" t="s">
        <v>83</v>
      </c>
      <c r="BK241" s="145">
        <f>ROUND(I241*H241,2)</f>
        <v>0</v>
      </c>
      <c r="BL241" s="16" t="s">
        <v>156</v>
      </c>
      <c r="BM241" s="144" t="s">
        <v>2031</v>
      </c>
    </row>
    <row r="242" spans="2:51" s="12" customFormat="1" ht="12">
      <c r="B242" s="146"/>
      <c r="D242" s="147" t="s">
        <v>158</v>
      </c>
      <c r="E242" s="148" t="s">
        <v>1</v>
      </c>
      <c r="F242" s="149" t="s">
        <v>2032</v>
      </c>
      <c r="H242" s="150">
        <v>28.27</v>
      </c>
      <c r="I242" s="151"/>
      <c r="L242" s="146"/>
      <c r="M242" s="152"/>
      <c r="T242" s="153"/>
      <c r="AT242" s="148" t="s">
        <v>158</v>
      </c>
      <c r="AU242" s="148" t="s">
        <v>85</v>
      </c>
      <c r="AV242" s="12" t="s">
        <v>85</v>
      </c>
      <c r="AW242" s="12" t="s">
        <v>32</v>
      </c>
      <c r="AX242" s="12" t="s">
        <v>76</v>
      </c>
      <c r="AY242" s="148" t="s">
        <v>150</v>
      </c>
    </row>
    <row r="243" spans="2:51" s="12" customFormat="1" ht="12">
      <c r="B243" s="146"/>
      <c r="D243" s="147" t="s">
        <v>158</v>
      </c>
      <c r="E243" s="148" t="s">
        <v>1</v>
      </c>
      <c r="F243" s="149" t="s">
        <v>2033</v>
      </c>
      <c r="H243" s="150">
        <v>2.45</v>
      </c>
      <c r="I243" s="151"/>
      <c r="L243" s="146"/>
      <c r="M243" s="152"/>
      <c r="T243" s="153"/>
      <c r="AT243" s="148" t="s">
        <v>158</v>
      </c>
      <c r="AU243" s="148" t="s">
        <v>85</v>
      </c>
      <c r="AV243" s="12" t="s">
        <v>85</v>
      </c>
      <c r="AW243" s="12" t="s">
        <v>32</v>
      </c>
      <c r="AX243" s="12" t="s">
        <v>76</v>
      </c>
      <c r="AY243" s="148" t="s">
        <v>150</v>
      </c>
    </row>
    <row r="244" spans="2:51" s="12" customFormat="1" ht="12">
      <c r="B244" s="146"/>
      <c r="D244" s="147" t="s">
        <v>158</v>
      </c>
      <c r="E244" s="148" t="s">
        <v>1</v>
      </c>
      <c r="F244" s="149" t="s">
        <v>2034</v>
      </c>
      <c r="H244" s="150">
        <v>39.72</v>
      </c>
      <c r="I244" s="151"/>
      <c r="L244" s="146"/>
      <c r="M244" s="152"/>
      <c r="T244" s="153"/>
      <c r="AT244" s="148" t="s">
        <v>158</v>
      </c>
      <c r="AU244" s="148" t="s">
        <v>85</v>
      </c>
      <c r="AV244" s="12" t="s">
        <v>85</v>
      </c>
      <c r="AW244" s="12" t="s">
        <v>32</v>
      </c>
      <c r="AX244" s="12" t="s">
        <v>76</v>
      </c>
      <c r="AY244" s="148" t="s">
        <v>150</v>
      </c>
    </row>
    <row r="245" spans="2:51" s="13" customFormat="1" ht="12">
      <c r="B245" s="154"/>
      <c r="D245" s="147" t="s">
        <v>158</v>
      </c>
      <c r="E245" s="155" t="s">
        <v>1</v>
      </c>
      <c r="F245" s="156" t="s">
        <v>162</v>
      </c>
      <c r="H245" s="157">
        <v>70.44</v>
      </c>
      <c r="I245" s="158"/>
      <c r="L245" s="154"/>
      <c r="M245" s="159"/>
      <c r="T245" s="160"/>
      <c r="AT245" s="155" t="s">
        <v>158</v>
      </c>
      <c r="AU245" s="155" t="s">
        <v>85</v>
      </c>
      <c r="AV245" s="13" t="s">
        <v>156</v>
      </c>
      <c r="AW245" s="13" t="s">
        <v>32</v>
      </c>
      <c r="AX245" s="13" t="s">
        <v>83</v>
      </c>
      <c r="AY245" s="155" t="s">
        <v>150</v>
      </c>
    </row>
    <row r="246" spans="2:65" s="1" customFormat="1" ht="33" customHeight="1">
      <c r="B246" s="31"/>
      <c r="C246" s="132" t="s">
        <v>402</v>
      </c>
      <c r="D246" s="132" t="s">
        <v>152</v>
      </c>
      <c r="E246" s="133" t="s">
        <v>592</v>
      </c>
      <c r="F246" s="134" t="s">
        <v>2035</v>
      </c>
      <c r="G246" s="135" t="s">
        <v>155</v>
      </c>
      <c r="H246" s="136">
        <v>73</v>
      </c>
      <c r="I246" s="137"/>
      <c r="J246" s="138">
        <f>ROUND(I246*H246,2)</f>
        <v>0</v>
      </c>
      <c r="K246" s="139"/>
      <c r="L246" s="31"/>
      <c r="M246" s="140" t="s">
        <v>1</v>
      </c>
      <c r="N246" s="141" t="s">
        <v>41</v>
      </c>
      <c r="P246" s="142">
        <f>O246*H246</f>
        <v>0</v>
      </c>
      <c r="Q246" s="142">
        <v>0.2908</v>
      </c>
      <c r="R246" s="142">
        <f>Q246*H246</f>
        <v>21.2284</v>
      </c>
      <c r="S246" s="142">
        <v>0</v>
      </c>
      <c r="T246" s="143">
        <f>S246*H246</f>
        <v>0</v>
      </c>
      <c r="AR246" s="144" t="s">
        <v>156</v>
      </c>
      <c r="AT246" s="144" t="s">
        <v>152</v>
      </c>
      <c r="AU246" s="144" t="s">
        <v>85</v>
      </c>
      <c r="AY246" s="16" t="s">
        <v>150</v>
      </c>
      <c r="BE246" s="145">
        <f>IF(N246="základní",J246,0)</f>
        <v>0</v>
      </c>
      <c r="BF246" s="145">
        <f>IF(N246="snížená",J246,0)</f>
        <v>0</v>
      </c>
      <c r="BG246" s="145">
        <f>IF(N246="zákl. přenesená",J246,0)</f>
        <v>0</v>
      </c>
      <c r="BH246" s="145">
        <f>IF(N246="sníž. přenesená",J246,0)</f>
        <v>0</v>
      </c>
      <c r="BI246" s="145">
        <f>IF(N246="nulová",J246,0)</f>
        <v>0</v>
      </c>
      <c r="BJ246" s="16" t="s">
        <v>83</v>
      </c>
      <c r="BK246" s="145">
        <f>ROUND(I246*H246,2)</f>
        <v>0</v>
      </c>
      <c r="BL246" s="16" t="s">
        <v>156</v>
      </c>
      <c r="BM246" s="144" t="s">
        <v>2036</v>
      </c>
    </row>
    <row r="247" spans="2:51" s="12" customFormat="1" ht="12">
      <c r="B247" s="146"/>
      <c r="D247" s="147" t="s">
        <v>158</v>
      </c>
      <c r="E247" s="148" t="s">
        <v>1</v>
      </c>
      <c r="F247" s="149" t="s">
        <v>2014</v>
      </c>
      <c r="H247" s="150">
        <v>73</v>
      </c>
      <c r="I247" s="151"/>
      <c r="L247" s="146"/>
      <c r="M247" s="152"/>
      <c r="T247" s="153"/>
      <c r="AT247" s="148" t="s">
        <v>158</v>
      </c>
      <c r="AU247" s="148" t="s">
        <v>85</v>
      </c>
      <c r="AV247" s="12" t="s">
        <v>85</v>
      </c>
      <c r="AW247" s="12" t="s">
        <v>32</v>
      </c>
      <c r="AX247" s="12" t="s">
        <v>83</v>
      </c>
      <c r="AY247" s="148" t="s">
        <v>150</v>
      </c>
    </row>
    <row r="248" spans="2:63" s="11" customFormat="1" ht="22.7" customHeight="1">
      <c r="B248" s="120"/>
      <c r="D248" s="121" t="s">
        <v>75</v>
      </c>
      <c r="E248" s="130" t="s">
        <v>197</v>
      </c>
      <c r="F248" s="130" t="s">
        <v>2037</v>
      </c>
      <c r="I248" s="123"/>
      <c r="J248" s="131">
        <f>BK248</f>
        <v>0</v>
      </c>
      <c r="L248" s="120"/>
      <c r="M248" s="125"/>
      <c r="P248" s="126">
        <f>P249</f>
        <v>0</v>
      </c>
      <c r="R248" s="126">
        <f>R249</f>
        <v>0</v>
      </c>
      <c r="T248" s="127">
        <f>T249</f>
        <v>0</v>
      </c>
      <c r="AR248" s="121" t="s">
        <v>83</v>
      </c>
      <c r="AT248" s="128" t="s">
        <v>75</v>
      </c>
      <c r="AU248" s="128" t="s">
        <v>83</v>
      </c>
      <c r="AY248" s="121" t="s">
        <v>150</v>
      </c>
      <c r="BK248" s="129">
        <f>BK249</f>
        <v>0</v>
      </c>
    </row>
    <row r="249" spans="2:65" s="1" customFormat="1" ht="16.5" customHeight="1">
      <c r="B249" s="31"/>
      <c r="C249" s="132" t="s">
        <v>409</v>
      </c>
      <c r="D249" s="132" t="s">
        <v>537</v>
      </c>
      <c r="E249" s="133" t="s">
        <v>2038</v>
      </c>
      <c r="F249" s="134" t="s">
        <v>2039</v>
      </c>
      <c r="G249" s="135" t="s">
        <v>165</v>
      </c>
      <c r="H249" s="136">
        <v>1.2</v>
      </c>
      <c r="I249" s="137"/>
      <c r="J249" s="138">
        <f>ROUND(I249*H249,2)</f>
        <v>0</v>
      </c>
      <c r="K249" s="139"/>
      <c r="L249" s="31"/>
      <c r="M249" s="140" t="s">
        <v>1</v>
      </c>
      <c r="N249" s="141" t="s">
        <v>41</v>
      </c>
      <c r="P249" s="142">
        <f>O249*H249</f>
        <v>0</v>
      </c>
      <c r="Q249" s="142">
        <v>0</v>
      </c>
      <c r="R249" s="142">
        <f>Q249*H249</f>
        <v>0</v>
      </c>
      <c r="S249" s="142">
        <v>0</v>
      </c>
      <c r="T249" s="143">
        <f>S249*H249</f>
        <v>0</v>
      </c>
      <c r="AR249" s="144" t="s">
        <v>156</v>
      </c>
      <c r="AT249" s="144" t="s">
        <v>152</v>
      </c>
      <c r="AU249" s="144" t="s">
        <v>85</v>
      </c>
      <c r="AY249" s="16" t="s">
        <v>150</v>
      </c>
      <c r="BE249" s="145">
        <f>IF(N249="základní",J249,0)</f>
        <v>0</v>
      </c>
      <c r="BF249" s="145">
        <f>IF(N249="snížená",J249,0)</f>
        <v>0</v>
      </c>
      <c r="BG249" s="145">
        <f>IF(N249="zákl. přenesená",J249,0)</f>
        <v>0</v>
      </c>
      <c r="BH249" s="145">
        <f>IF(N249="sníž. přenesená",J249,0)</f>
        <v>0</v>
      </c>
      <c r="BI249" s="145">
        <f>IF(N249="nulová",J249,0)</f>
        <v>0</v>
      </c>
      <c r="BJ249" s="16" t="s">
        <v>83</v>
      </c>
      <c r="BK249" s="145">
        <f>ROUND(I249*H249,2)</f>
        <v>0</v>
      </c>
      <c r="BL249" s="16" t="s">
        <v>156</v>
      </c>
      <c r="BM249" s="144" t="s">
        <v>2040</v>
      </c>
    </row>
    <row r="250" spans="2:63" s="11" customFormat="1" ht="22.7" customHeight="1">
      <c r="B250" s="120"/>
      <c r="D250" s="121" t="s">
        <v>75</v>
      </c>
      <c r="E250" s="130" t="s">
        <v>202</v>
      </c>
      <c r="F250" s="130" t="s">
        <v>606</v>
      </c>
      <c r="I250" s="123"/>
      <c r="J250" s="131">
        <f>BK250</f>
        <v>0</v>
      </c>
      <c r="L250" s="120"/>
      <c r="M250" s="125"/>
      <c r="P250" s="126">
        <f>SUM(P251:P256)</f>
        <v>0</v>
      </c>
      <c r="R250" s="126">
        <f>SUM(R251:R256)</f>
        <v>7.861568000000001</v>
      </c>
      <c r="T250" s="127">
        <f>SUM(T251:T256)</f>
        <v>0</v>
      </c>
      <c r="AR250" s="121" t="s">
        <v>83</v>
      </c>
      <c r="AT250" s="128" t="s">
        <v>75</v>
      </c>
      <c r="AU250" s="128" t="s">
        <v>83</v>
      </c>
      <c r="AY250" s="121" t="s">
        <v>150</v>
      </c>
      <c r="BK250" s="129">
        <f>SUM(BK251:BK256)</f>
        <v>0</v>
      </c>
    </row>
    <row r="251" spans="2:65" s="1" customFormat="1" ht="24.2" customHeight="1">
      <c r="B251" s="31"/>
      <c r="C251" s="132" t="s">
        <v>416</v>
      </c>
      <c r="D251" s="132" t="s">
        <v>152</v>
      </c>
      <c r="E251" s="133" t="s">
        <v>2041</v>
      </c>
      <c r="F251" s="134" t="s">
        <v>2042</v>
      </c>
      <c r="G251" s="135" t="s">
        <v>239</v>
      </c>
      <c r="H251" s="136">
        <v>5.6</v>
      </c>
      <c r="I251" s="137"/>
      <c r="J251" s="138">
        <f>ROUND(I251*H251,2)</f>
        <v>0</v>
      </c>
      <c r="K251" s="139"/>
      <c r="L251" s="31"/>
      <c r="M251" s="140" t="s">
        <v>1</v>
      </c>
      <c r="N251" s="141" t="s">
        <v>41</v>
      </c>
      <c r="P251" s="142">
        <f>O251*H251</f>
        <v>0</v>
      </c>
      <c r="Q251" s="142">
        <v>0.08088</v>
      </c>
      <c r="R251" s="142">
        <f>Q251*H251</f>
        <v>0.45292799999999994</v>
      </c>
      <c r="S251" s="142">
        <v>0</v>
      </c>
      <c r="T251" s="143">
        <f>S251*H251</f>
        <v>0</v>
      </c>
      <c r="AR251" s="144" t="s">
        <v>156</v>
      </c>
      <c r="AT251" s="144" t="s">
        <v>152</v>
      </c>
      <c r="AU251" s="144" t="s">
        <v>85</v>
      </c>
      <c r="AY251" s="16" t="s">
        <v>150</v>
      </c>
      <c r="BE251" s="145">
        <f>IF(N251="základní",J251,0)</f>
        <v>0</v>
      </c>
      <c r="BF251" s="145">
        <f>IF(N251="snížená",J251,0)</f>
        <v>0</v>
      </c>
      <c r="BG251" s="145">
        <f>IF(N251="zákl. přenesená",J251,0)</f>
        <v>0</v>
      </c>
      <c r="BH251" s="145">
        <f>IF(N251="sníž. přenesená",J251,0)</f>
        <v>0</v>
      </c>
      <c r="BI251" s="145">
        <f>IF(N251="nulová",J251,0)</f>
        <v>0</v>
      </c>
      <c r="BJ251" s="16" t="s">
        <v>83</v>
      </c>
      <c r="BK251" s="145">
        <f>ROUND(I251*H251,2)</f>
        <v>0</v>
      </c>
      <c r="BL251" s="16" t="s">
        <v>156</v>
      </c>
      <c r="BM251" s="144" t="s">
        <v>2043</v>
      </c>
    </row>
    <row r="252" spans="2:51" s="12" customFormat="1" ht="12">
      <c r="B252" s="146"/>
      <c r="D252" s="147" t="s">
        <v>158</v>
      </c>
      <c r="E252" s="148" t="s">
        <v>1</v>
      </c>
      <c r="F252" s="149" t="s">
        <v>2044</v>
      </c>
      <c r="H252" s="150">
        <v>5.6</v>
      </c>
      <c r="I252" s="151"/>
      <c r="L252" s="146"/>
      <c r="M252" s="152"/>
      <c r="T252" s="153"/>
      <c r="AT252" s="148" t="s">
        <v>158</v>
      </c>
      <c r="AU252" s="148" t="s">
        <v>85</v>
      </c>
      <c r="AV252" s="12" t="s">
        <v>85</v>
      </c>
      <c r="AW252" s="12" t="s">
        <v>32</v>
      </c>
      <c r="AX252" s="12" t="s">
        <v>83</v>
      </c>
      <c r="AY252" s="148" t="s">
        <v>150</v>
      </c>
    </row>
    <row r="253" spans="2:65" s="1" customFormat="1" ht="33" customHeight="1">
      <c r="B253" s="31"/>
      <c r="C253" s="132" t="s">
        <v>423</v>
      </c>
      <c r="D253" s="132" t="s">
        <v>152</v>
      </c>
      <c r="E253" s="133" t="s">
        <v>2045</v>
      </c>
      <c r="F253" s="134" t="s">
        <v>2046</v>
      </c>
      <c r="G253" s="135" t="s">
        <v>239</v>
      </c>
      <c r="H253" s="136">
        <v>25.6</v>
      </c>
      <c r="I253" s="137"/>
      <c r="J253" s="138">
        <f>ROUND(I253*H253,2)</f>
        <v>0</v>
      </c>
      <c r="K253" s="139"/>
      <c r="L253" s="31"/>
      <c r="M253" s="140" t="s">
        <v>1</v>
      </c>
      <c r="N253" s="141" t="s">
        <v>41</v>
      </c>
      <c r="P253" s="142">
        <f>O253*H253</f>
        <v>0</v>
      </c>
      <c r="Q253" s="142">
        <v>0.25565</v>
      </c>
      <c r="R253" s="142">
        <f>Q253*H253</f>
        <v>6.54464</v>
      </c>
      <c r="S253" s="142">
        <v>0</v>
      </c>
      <c r="T253" s="143">
        <f>S253*H253</f>
        <v>0</v>
      </c>
      <c r="AR253" s="144" t="s">
        <v>156</v>
      </c>
      <c r="AT253" s="144" t="s">
        <v>152</v>
      </c>
      <c r="AU253" s="144" t="s">
        <v>85</v>
      </c>
      <c r="AY253" s="16" t="s">
        <v>150</v>
      </c>
      <c r="BE253" s="145">
        <f>IF(N253="základní",J253,0)</f>
        <v>0</v>
      </c>
      <c r="BF253" s="145">
        <f>IF(N253="snížená",J253,0)</f>
        <v>0</v>
      </c>
      <c r="BG253" s="145">
        <f>IF(N253="zákl. přenesená",J253,0)</f>
        <v>0</v>
      </c>
      <c r="BH253" s="145">
        <f>IF(N253="sníž. přenesená",J253,0)</f>
        <v>0</v>
      </c>
      <c r="BI253" s="145">
        <f>IF(N253="nulová",J253,0)</f>
        <v>0</v>
      </c>
      <c r="BJ253" s="16" t="s">
        <v>83</v>
      </c>
      <c r="BK253" s="145">
        <f>ROUND(I253*H253,2)</f>
        <v>0</v>
      </c>
      <c r="BL253" s="16" t="s">
        <v>156</v>
      </c>
      <c r="BM253" s="144" t="s">
        <v>2047</v>
      </c>
    </row>
    <row r="254" spans="2:65" s="1" customFormat="1" ht="37.7" customHeight="1">
      <c r="B254" s="31"/>
      <c r="C254" s="132" t="s">
        <v>429</v>
      </c>
      <c r="D254" s="132" t="s">
        <v>152</v>
      </c>
      <c r="E254" s="133" t="s">
        <v>2048</v>
      </c>
      <c r="F254" s="134" t="s">
        <v>2049</v>
      </c>
      <c r="G254" s="135" t="s">
        <v>426</v>
      </c>
      <c r="H254" s="136">
        <v>1</v>
      </c>
      <c r="I254" s="137"/>
      <c r="J254" s="138">
        <f>ROUND(I254*H254,2)</f>
        <v>0</v>
      </c>
      <c r="K254" s="139"/>
      <c r="L254" s="31"/>
      <c r="M254" s="140" t="s">
        <v>1</v>
      </c>
      <c r="N254" s="141" t="s">
        <v>41</v>
      </c>
      <c r="P254" s="142">
        <f>O254*H254</f>
        <v>0</v>
      </c>
      <c r="Q254" s="142">
        <v>0.024</v>
      </c>
      <c r="R254" s="142">
        <f>Q254*H254</f>
        <v>0.024</v>
      </c>
      <c r="S254" s="142">
        <v>0</v>
      </c>
      <c r="T254" s="143">
        <f>S254*H254</f>
        <v>0</v>
      </c>
      <c r="AR254" s="144" t="s">
        <v>156</v>
      </c>
      <c r="AT254" s="144" t="s">
        <v>152</v>
      </c>
      <c r="AU254" s="144" t="s">
        <v>85</v>
      </c>
      <c r="AY254" s="16" t="s">
        <v>150</v>
      </c>
      <c r="BE254" s="145">
        <f>IF(N254="základní",J254,0)</f>
        <v>0</v>
      </c>
      <c r="BF254" s="145">
        <f>IF(N254="snížená",J254,0)</f>
        <v>0</v>
      </c>
      <c r="BG254" s="145">
        <f>IF(N254="zákl. přenesená",J254,0)</f>
        <v>0</v>
      </c>
      <c r="BH254" s="145">
        <f>IF(N254="sníž. přenesená",J254,0)</f>
        <v>0</v>
      </c>
      <c r="BI254" s="145">
        <f>IF(N254="nulová",J254,0)</f>
        <v>0</v>
      </c>
      <c r="BJ254" s="16" t="s">
        <v>83</v>
      </c>
      <c r="BK254" s="145">
        <f>ROUND(I254*H254,2)</f>
        <v>0</v>
      </c>
      <c r="BL254" s="16" t="s">
        <v>156</v>
      </c>
      <c r="BM254" s="144" t="s">
        <v>2050</v>
      </c>
    </row>
    <row r="255" spans="2:65" s="1" customFormat="1" ht="24.2" customHeight="1">
      <c r="B255" s="31"/>
      <c r="C255" s="132" t="s">
        <v>434</v>
      </c>
      <c r="D255" s="132" t="s">
        <v>152</v>
      </c>
      <c r="E255" s="133" t="s">
        <v>2051</v>
      </c>
      <c r="F255" s="134" t="s">
        <v>2052</v>
      </c>
      <c r="G255" s="135" t="s">
        <v>426</v>
      </c>
      <c r="H255" s="136">
        <v>1</v>
      </c>
      <c r="I255" s="137"/>
      <c r="J255" s="138">
        <f>ROUND(I255*H255,2)</f>
        <v>0</v>
      </c>
      <c r="K255" s="139"/>
      <c r="L255" s="31"/>
      <c r="M255" s="140" t="s">
        <v>1</v>
      </c>
      <c r="N255" s="141" t="s">
        <v>41</v>
      </c>
      <c r="P255" s="142">
        <f>O255*H255</f>
        <v>0</v>
      </c>
      <c r="Q255" s="142">
        <v>0.48</v>
      </c>
      <c r="R255" s="142">
        <f>Q255*H255</f>
        <v>0.48</v>
      </c>
      <c r="S255" s="142">
        <v>0</v>
      </c>
      <c r="T255" s="143">
        <f>S255*H255</f>
        <v>0</v>
      </c>
      <c r="AR255" s="144" t="s">
        <v>156</v>
      </c>
      <c r="AT255" s="144" t="s">
        <v>152</v>
      </c>
      <c r="AU255" s="144" t="s">
        <v>85</v>
      </c>
      <c r="AY255" s="16" t="s">
        <v>150</v>
      </c>
      <c r="BE255" s="145">
        <f>IF(N255="základní",J255,0)</f>
        <v>0</v>
      </c>
      <c r="BF255" s="145">
        <f>IF(N255="snížená",J255,0)</f>
        <v>0</v>
      </c>
      <c r="BG255" s="145">
        <f>IF(N255="zákl. přenesená",J255,0)</f>
        <v>0</v>
      </c>
      <c r="BH255" s="145">
        <f>IF(N255="sníž. přenesená",J255,0)</f>
        <v>0</v>
      </c>
      <c r="BI255" s="145">
        <f>IF(N255="nulová",J255,0)</f>
        <v>0</v>
      </c>
      <c r="BJ255" s="16" t="s">
        <v>83</v>
      </c>
      <c r="BK255" s="145">
        <f>ROUND(I255*H255,2)</f>
        <v>0</v>
      </c>
      <c r="BL255" s="16" t="s">
        <v>156</v>
      </c>
      <c r="BM255" s="144" t="s">
        <v>2053</v>
      </c>
    </row>
    <row r="256" spans="2:65" s="1" customFormat="1" ht="33" customHeight="1">
      <c r="B256" s="31"/>
      <c r="C256" s="132" t="s">
        <v>439</v>
      </c>
      <c r="D256" s="132" t="s">
        <v>152</v>
      </c>
      <c r="E256" s="133" t="s">
        <v>2054</v>
      </c>
      <c r="F256" s="134" t="s">
        <v>2055</v>
      </c>
      <c r="G256" s="135" t="s">
        <v>426</v>
      </c>
      <c r="H256" s="136">
        <v>1</v>
      </c>
      <c r="I256" s="137"/>
      <c r="J256" s="138">
        <f>ROUND(I256*H256,2)</f>
        <v>0</v>
      </c>
      <c r="K256" s="139"/>
      <c r="L256" s="31"/>
      <c r="M256" s="140" t="s">
        <v>1</v>
      </c>
      <c r="N256" s="141" t="s">
        <v>41</v>
      </c>
      <c r="P256" s="142">
        <f>O256*H256</f>
        <v>0</v>
      </c>
      <c r="Q256" s="142">
        <v>0.36</v>
      </c>
      <c r="R256" s="142">
        <f>Q256*H256</f>
        <v>0.36</v>
      </c>
      <c r="S256" s="142">
        <v>0</v>
      </c>
      <c r="T256" s="143">
        <f>S256*H256</f>
        <v>0</v>
      </c>
      <c r="AR256" s="144" t="s">
        <v>156</v>
      </c>
      <c r="AT256" s="144" t="s">
        <v>152</v>
      </c>
      <c r="AU256" s="144" t="s">
        <v>85</v>
      </c>
      <c r="AY256" s="16" t="s">
        <v>150</v>
      </c>
      <c r="BE256" s="145">
        <f>IF(N256="základní",J256,0)</f>
        <v>0</v>
      </c>
      <c r="BF256" s="145">
        <f>IF(N256="snížená",J256,0)</f>
        <v>0</v>
      </c>
      <c r="BG256" s="145">
        <f>IF(N256="zákl. přenesená",J256,0)</f>
        <v>0</v>
      </c>
      <c r="BH256" s="145">
        <f>IF(N256="sníž. přenesená",J256,0)</f>
        <v>0</v>
      </c>
      <c r="BI256" s="145">
        <f>IF(N256="nulová",J256,0)</f>
        <v>0</v>
      </c>
      <c r="BJ256" s="16" t="s">
        <v>83</v>
      </c>
      <c r="BK256" s="145">
        <f>ROUND(I256*H256,2)</f>
        <v>0</v>
      </c>
      <c r="BL256" s="16" t="s">
        <v>156</v>
      </c>
      <c r="BM256" s="144" t="s">
        <v>2056</v>
      </c>
    </row>
    <row r="257" spans="2:63" s="11" customFormat="1" ht="22.7" customHeight="1">
      <c r="B257" s="120"/>
      <c r="D257" s="121" t="s">
        <v>75</v>
      </c>
      <c r="E257" s="130" t="s">
        <v>2057</v>
      </c>
      <c r="F257" s="130" t="s">
        <v>686</v>
      </c>
      <c r="I257" s="123"/>
      <c r="J257" s="131">
        <f>BK257</f>
        <v>0</v>
      </c>
      <c r="L257" s="120"/>
      <c r="M257" s="125"/>
      <c r="P257" s="126">
        <f>P258</f>
        <v>0</v>
      </c>
      <c r="R257" s="126">
        <f>R258</f>
        <v>0</v>
      </c>
      <c r="T257" s="127">
        <f>T258</f>
        <v>0</v>
      </c>
      <c r="AR257" s="121" t="s">
        <v>83</v>
      </c>
      <c r="AT257" s="128" t="s">
        <v>75</v>
      </c>
      <c r="AU257" s="128" t="s">
        <v>83</v>
      </c>
      <c r="AY257" s="121" t="s">
        <v>150</v>
      </c>
      <c r="BK257" s="129">
        <f>BK258</f>
        <v>0</v>
      </c>
    </row>
    <row r="258" spans="2:65" s="1" customFormat="1" ht="24.2" customHeight="1">
      <c r="B258" s="31"/>
      <c r="C258" s="132" t="s">
        <v>443</v>
      </c>
      <c r="D258" s="132" t="s">
        <v>152</v>
      </c>
      <c r="E258" s="133" t="s">
        <v>2058</v>
      </c>
      <c r="F258" s="134" t="s">
        <v>2059</v>
      </c>
      <c r="G258" s="135" t="s">
        <v>205</v>
      </c>
      <c r="H258" s="136">
        <v>157.911</v>
      </c>
      <c r="I258" s="137"/>
      <c r="J258" s="138">
        <f>ROUND(I258*H258,2)</f>
        <v>0</v>
      </c>
      <c r="K258" s="139"/>
      <c r="L258" s="31"/>
      <c r="M258" s="140" t="s">
        <v>1</v>
      </c>
      <c r="N258" s="141" t="s">
        <v>41</v>
      </c>
      <c r="P258" s="142">
        <f>O258*H258</f>
        <v>0</v>
      </c>
      <c r="Q258" s="142">
        <v>0</v>
      </c>
      <c r="R258" s="142">
        <f>Q258*H258</f>
        <v>0</v>
      </c>
      <c r="S258" s="142">
        <v>0</v>
      </c>
      <c r="T258" s="143">
        <f>S258*H258</f>
        <v>0</v>
      </c>
      <c r="AR258" s="144" t="s">
        <v>156</v>
      </c>
      <c r="AT258" s="144" t="s">
        <v>152</v>
      </c>
      <c r="AU258" s="144" t="s">
        <v>85</v>
      </c>
      <c r="AY258" s="16" t="s">
        <v>150</v>
      </c>
      <c r="BE258" s="145">
        <f>IF(N258="základní",J258,0)</f>
        <v>0</v>
      </c>
      <c r="BF258" s="145">
        <f>IF(N258="snížená",J258,0)</f>
        <v>0</v>
      </c>
      <c r="BG258" s="145">
        <f>IF(N258="zákl. přenesená",J258,0)</f>
        <v>0</v>
      </c>
      <c r="BH258" s="145">
        <f>IF(N258="sníž. přenesená",J258,0)</f>
        <v>0</v>
      </c>
      <c r="BI258" s="145">
        <f>IF(N258="nulová",J258,0)</f>
        <v>0</v>
      </c>
      <c r="BJ258" s="16" t="s">
        <v>83</v>
      </c>
      <c r="BK258" s="145">
        <f>ROUND(I258*H258,2)</f>
        <v>0</v>
      </c>
      <c r="BL258" s="16" t="s">
        <v>156</v>
      </c>
      <c r="BM258" s="144" t="s">
        <v>2060</v>
      </c>
    </row>
    <row r="259" spans="2:63" s="11" customFormat="1" ht="25.9" customHeight="1">
      <c r="B259" s="120"/>
      <c r="D259" s="121" t="s">
        <v>75</v>
      </c>
      <c r="E259" s="122" t="s">
        <v>691</v>
      </c>
      <c r="F259" s="122" t="s">
        <v>692</v>
      </c>
      <c r="I259" s="123"/>
      <c r="J259" s="124">
        <f>BK259</f>
        <v>0</v>
      </c>
      <c r="L259" s="120"/>
      <c r="M259" s="125"/>
      <c r="P259" s="126">
        <f>P260+P265</f>
        <v>0</v>
      </c>
      <c r="R259" s="126">
        <f>R260+R265</f>
        <v>0.015232959999999999</v>
      </c>
      <c r="T259" s="127">
        <f>T260+T265</f>
        <v>0</v>
      </c>
      <c r="AR259" s="121" t="s">
        <v>85</v>
      </c>
      <c r="AT259" s="128" t="s">
        <v>75</v>
      </c>
      <c r="AU259" s="128" t="s">
        <v>76</v>
      </c>
      <c r="AY259" s="121" t="s">
        <v>150</v>
      </c>
      <c r="BK259" s="129">
        <f>BK260+BK265</f>
        <v>0</v>
      </c>
    </row>
    <row r="260" spans="2:63" s="11" customFormat="1" ht="22.7" customHeight="1">
      <c r="B260" s="120"/>
      <c r="D260" s="121" t="s">
        <v>75</v>
      </c>
      <c r="E260" s="130" t="s">
        <v>1302</v>
      </c>
      <c r="F260" s="130" t="s">
        <v>2061</v>
      </c>
      <c r="I260" s="123"/>
      <c r="J260" s="131">
        <f>BK260</f>
        <v>0</v>
      </c>
      <c r="L260" s="120"/>
      <c r="M260" s="125"/>
      <c r="P260" s="126">
        <f>SUM(P261:P264)</f>
        <v>0</v>
      </c>
      <c r="R260" s="126">
        <f>SUM(R261:R264)</f>
        <v>0.014112959999999999</v>
      </c>
      <c r="T260" s="127">
        <f>SUM(T261:T264)</f>
        <v>0</v>
      </c>
      <c r="AR260" s="121" t="s">
        <v>85</v>
      </c>
      <c r="AT260" s="128" t="s">
        <v>75</v>
      </c>
      <c r="AU260" s="128" t="s">
        <v>83</v>
      </c>
      <c r="AY260" s="121" t="s">
        <v>150</v>
      </c>
      <c r="BK260" s="129">
        <f>SUM(BK261:BK264)</f>
        <v>0</v>
      </c>
    </row>
    <row r="261" spans="2:65" s="1" customFormat="1" ht="24.2" customHeight="1">
      <c r="B261" s="31"/>
      <c r="C261" s="132" t="s">
        <v>449</v>
      </c>
      <c r="D261" s="132" t="s">
        <v>152</v>
      </c>
      <c r="E261" s="133" t="s">
        <v>2062</v>
      </c>
      <c r="F261" s="134" t="s">
        <v>2063</v>
      </c>
      <c r="G261" s="135" t="s">
        <v>155</v>
      </c>
      <c r="H261" s="136">
        <v>2.876</v>
      </c>
      <c r="I261" s="137"/>
      <c r="J261" s="138">
        <f>ROUND(I261*H261,2)</f>
        <v>0</v>
      </c>
      <c r="K261" s="139"/>
      <c r="L261" s="31"/>
      <c r="M261" s="140" t="s">
        <v>1</v>
      </c>
      <c r="N261" s="141" t="s">
        <v>41</v>
      </c>
      <c r="P261" s="142">
        <f>O261*H261</f>
        <v>0</v>
      </c>
      <c r="Q261" s="142">
        <v>0.00016</v>
      </c>
      <c r="R261" s="142">
        <f>Q261*H261</f>
        <v>0.00046016000000000004</v>
      </c>
      <c r="S261" s="142">
        <v>0</v>
      </c>
      <c r="T261" s="143">
        <f>S261*H261</f>
        <v>0</v>
      </c>
      <c r="AR261" s="144" t="s">
        <v>243</v>
      </c>
      <c r="AT261" s="144" t="s">
        <v>152</v>
      </c>
      <c r="AU261" s="144" t="s">
        <v>85</v>
      </c>
      <c r="AY261" s="16" t="s">
        <v>150</v>
      </c>
      <c r="BE261" s="145">
        <f>IF(N261="základní",J261,0)</f>
        <v>0</v>
      </c>
      <c r="BF261" s="145">
        <f>IF(N261="snížená",J261,0)</f>
        <v>0</v>
      </c>
      <c r="BG261" s="145">
        <f>IF(N261="zákl. přenesená",J261,0)</f>
        <v>0</v>
      </c>
      <c r="BH261" s="145">
        <f>IF(N261="sníž. přenesená",J261,0)</f>
        <v>0</v>
      </c>
      <c r="BI261" s="145">
        <f>IF(N261="nulová",J261,0)</f>
        <v>0</v>
      </c>
      <c r="BJ261" s="16" t="s">
        <v>83</v>
      </c>
      <c r="BK261" s="145">
        <f>ROUND(I261*H261,2)</f>
        <v>0</v>
      </c>
      <c r="BL261" s="16" t="s">
        <v>243</v>
      </c>
      <c r="BM261" s="144" t="s">
        <v>2064</v>
      </c>
    </row>
    <row r="262" spans="2:65" s="1" customFormat="1" ht="24.2" customHeight="1">
      <c r="B262" s="31"/>
      <c r="C262" s="167" t="s">
        <v>454</v>
      </c>
      <c r="D262" s="167" t="s">
        <v>250</v>
      </c>
      <c r="E262" s="168" t="s">
        <v>1310</v>
      </c>
      <c r="F262" s="169" t="s">
        <v>1311</v>
      </c>
      <c r="G262" s="170" t="s">
        <v>426</v>
      </c>
      <c r="H262" s="171">
        <v>59.36</v>
      </c>
      <c r="I262" s="172"/>
      <c r="J262" s="173">
        <f>ROUND(I262*H262,2)</f>
        <v>0</v>
      </c>
      <c r="K262" s="174"/>
      <c r="L262" s="175"/>
      <c r="M262" s="176" t="s">
        <v>1</v>
      </c>
      <c r="N262" s="177" t="s">
        <v>41</v>
      </c>
      <c r="P262" s="142">
        <f>O262*H262</f>
        <v>0</v>
      </c>
      <c r="Q262" s="142">
        <v>0.00023</v>
      </c>
      <c r="R262" s="142">
        <f>Q262*H262</f>
        <v>0.0136528</v>
      </c>
      <c r="S262" s="142">
        <v>0</v>
      </c>
      <c r="T262" s="143">
        <f>S262*H262</f>
        <v>0</v>
      </c>
      <c r="AR262" s="144" t="s">
        <v>341</v>
      </c>
      <c r="AT262" s="144" t="s">
        <v>250</v>
      </c>
      <c r="AU262" s="144" t="s">
        <v>85</v>
      </c>
      <c r="AY262" s="16" t="s">
        <v>150</v>
      </c>
      <c r="BE262" s="145">
        <f>IF(N262="základní",J262,0)</f>
        <v>0</v>
      </c>
      <c r="BF262" s="145">
        <f>IF(N262="snížená",J262,0)</f>
        <v>0</v>
      </c>
      <c r="BG262" s="145">
        <f>IF(N262="zákl. přenesená",J262,0)</f>
        <v>0</v>
      </c>
      <c r="BH262" s="145">
        <f>IF(N262="sníž. přenesená",J262,0)</f>
        <v>0</v>
      </c>
      <c r="BI262" s="145">
        <f>IF(N262="nulová",J262,0)</f>
        <v>0</v>
      </c>
      <c r="BJ262" s="16" t="s">
        <v>83</v>
      </c>
      <c r="BK262" s="145">
        <f>ROUND(I262*H262,2)</f>
        <v>0</v>
      </c>
      <c r="BL262" s="16" t="s">
        <v>243</v>
      </c>
      <c r="BM262" s="144" t="s">
        <v>2065</v>
      </c>
    </row>
    <row r="263" spans="2:51" s="12" customFormat="1" ht="12">
      <c r="B263" s="146"/>
      <c r="D263" s="147" t="s">
        <v>158</v>
      </c>
      <c r="E263" s="148" t="s">
        <v>1</v>
      </c>
      <c r="F263" s="149" t="s">
        <v>2066</v>
      </c>
      <c r="H263" s="150">
        <v>59.36</v>
      </c>
      <c r="I263" s="151"/>
      <c r="L263" s="146"/>
      <c r="M263" s="152"/>
      <c r="T263" s="153"/>
      <c r="AT263" s="148" t="s">
        <v>158</v>
      </c>
      <c r="AU263" s="148" t="s">
        <v>85</v>
      </c>
      <c r="AV263" s="12" t="s">
        <v>85</v>
      </c>
      <c r="AW263" s="12" t="s">
        <v>32</v>
      </c>
      <c r="AX263" s="12" t="s">
        <v>83</v>
      </c>
      <c r="AY263" s="148" t="s">
        <v>150</v>
      </c>
    </row>
    <row r="264" spans="2:65" s="1" customFormat="1" ht="24.2" customHeight="1">
      <c r="B264" s="31"/>
      <c r="C264" s="132" t="s">
        <v>459</v>
      </c>
      <c r="D264" s="132" t="s">
        <v>152</v>
      </c>
      <c r="E264" s="133" t="s">
        <v>2067</v>
      </c>
      <c r="F264" s="134" t="s">
        <v>2068</v>
      </c>
      <c r="G264" s="135" t="s">
        <v>803</v>
      </c>
      <c r="H264" s="178"/>
      <c r="I264" s="137"/>
      <c r="J264" s="138">
        <f>ROUND(I264*H264,2)</f>
        <v>0</v>
      </c>
      <c r="K264" s="139"/>
      <c r="L264" s="31"/>
      <c r="M264" s="140" t="s">
        <v>1</v>
      </c>
      <c r="N264" s="141" t="s">
        <v>41</v>
      </c>
      <c r="P264" s="142">
        <f>O264*H264</f>
        <v>0</v>
      </c>
      <c r="Q264" s="142">
        <v>0</v>
      </c>
      <c r="R264" s="142">
        <f>Q264*H264</f>
        <v>0</v>
      </c>
      <c r="S264" s="142">
        <v>0</v>
      </c>
      <c r="T264" s="143">
        <f>S264*H264</f>
        <v>0</v>
      </c>
      <c r="AR264" s="144" t="s">
        <v>243</v>
      </c>
      <c r="AT264" s="144" t="s">
        <v>152</v>
      </c>
      <c r="AU264" s="144" t="s">
        <v>85</v>
      </c>
      <c r="AY264" s="16" t="s">
        <v>150</v>
      </c>
      <c r="BE264" s="145">
        <f>IF(N264="základní",J264,0)</f>
        <v>0</v>
      </c>
      <c r="BF264" s="145">
        <f>IF(N264="snížená",J264,0)</f>
        <v>0</v>
      </c>
      <c r="BG264" s="145">
        <f>IF(N264="zákl. přenesená",J264,0)</f>
        <v>0</v>
      </c>
      <c r="BH264" s="145">
        <f>IF(N264="sníž. přenesená",J264,0)</f>
        <v>0</v>
      </c>
      <c r="BI264" s="145">
        <f>IF(N264="nulová",J264,0)</f>
        <v>0</v>
      </c>
      <c r="BJ264" s="16" t="s">
        <v>83</v>
      </c>
      <c r="BK264" s="145">
        <f>ROUND(I264*H264,2)</f>
        <v>0</v>
      </c>
      <c r="BL264" s="16" t="s">
        <v>243</v>
      </c>
      <c r="BM264" s="144" t="s">
        <v>2069</v>
      </c>
    </row>
    <row r="265" spans="2:63" s="11" customFormat="1" ht="22.7" customHeight="1">
      <c r="B265" s="120"/>
      <c r="D265" s="121" t="s">
        <v>75</v>
      </c>
      <c r="E265" s="130" t="s">
        <v>1336</v>
      </c>
      <c r="F265" s="130" t="s">
        <v>1337</v>
      </c>
      <c r="I265" s="123"/>
      <c r="J265" s="131">
        <f>BK265</f>
        <v>0</v>
      </c>
      <c r="L265" s="120"/>
      <c r="M265" s="125"/>
      <c r="P265" s="126">
        <f>SUM(P266:P272)</f>
        <v>0</v>
      </c>
      <c r="R265" s="126">
        <f>SUM(R266:R272)</f>
        <v>0.00112</v>
      </c>
      <c r="T265" s="127">
        <f>SUM(T266:T272)</f>
        <v>0</v>
      </c>
      <c r="AR265" s="121" t="s">
        <v>85</v>
      </c>
      <c r="AT265" s="128" t="s">
        <v>75</v>
      </c>
      <c r="AU265" s="128" t="s">
        <v>83</v>
      </c>
      <c r="AY265" s="121" t="s">
        <v>150</v>
      </c>
      <c r="BK265" s="129">
        <f>SUM(BK266:BK272)</f>
        <v>0</v>
      </c>
    </row>
    <row r="266" spans="2:65" s="1" customFormat="1" ht="24.2" customHeight="1">
      <c r="B266" s="31"/>
      <c r="C266" s="132" t="s">
        <v>463</v>
      </c>
      <c r="D266" s="132" t="s">
        <v>152</v>
      </c>
      <c r="E266" s="133" t="s">
        <v>2070</v>
      </c>
      <c r="F266" s="134" t="s">
        <v>2071</v>
      </c>
      <c r="G266" s="135" t="s">
        <v>426</v>
      </c>
      <c r="H266" s="136">
        <v>1</v>
      </c>
      <c r="I266" s="137"/>
      <c r="J266" s="138">
        <f aca="true" t="shared" si="0" ref="J266:J272">ROUND(I266*H266,2)</f>
        <v>0</v>
      </c>
      <c r="K266" s="139"/>
      <c r="L266" s="31"/>
      <c r="M266" s="140" t="s">
        <v>1</v>
      </c>
      <c r="N266" s="141" t="s">
        <v>41</v>
      </c>
      <c r="P266" s="142">
        <f aca="true" t="shared" si="1" ref="P266:P272">O266*H266</f>
        <v>0</v>
      </c>
      <c r="Q266" s="142">
        <v>0.00026</v>
      </c>
      <c r="R266" s="142">
        <f aca="true" t="shared" si="2" ref="R266:R272">Q266*H266</f>
        <v>0.00026</v>
      </c>
      <c r="S266" s="142">
        <v>0</v>
      </c>
      <c r="T266" s="143">
        <f aca="true" t="shared" si="3" ref="T266:T272">S266*H266</f>
        <v>0</v>
      </c>
      <c r="AR266" s="144" t="s">
        <v>243</v>
      </c>
      <c r="AT266" s="144" t="s">
        <v>152</v>
      </c>
      <c r="AU266" s="144" t="s">
        <v>85</v>
      </c>
      <c r="AY266" s="16" t="s">
        <v>150</v>
      </c>
      <c r="BE266" s="145">
        <f aca="true" t="shared" si="4" ref="BE266:BE272">IF(N266="základní",J266,0)</f>
        <v>0</v>
      </c>
      <c r="BF266" s="145">
        <f aca="true" t="shared" si="5" ref="BF266:BF272">IF(N266="snížená",J266,0)</f>
        <v>0</v>
      </c>
      <c r="BG266" s="145">
        <f aca="true" t="shared" si="6" ref="BG266:BG272">IF(N266="zákl. přenesená",J266,0)</f>
        <v>0</v>
      </c>
      <c r="BH266" s="145">
        <f aca="true" t="shared" si="7" ref="BH266:BH272">IF(N266="sníž. přenesená",J266,0)</f>
        <v>0</v>
      </c>
      <c r="BI266" s="145">
        <f aca="true" t="shared" si="8" ref="BI266:BI272">IF(N266="nulová",J266,0)</f>
        <v>0</v>
      </c>
      <c r="BJ266" s="16" t="s">
        <v>83</v>
      </c>
      <c r="BK266" s="145">
        <f aca="true" t="shared" si="9" ref="BK266:BK272">ROUND(I266*H266,2)</f>
        <v>0</v>
      </c>
      <c r="BL266" s="16" t="s">
        <v>243</v>
      </c>
      <c r="BM266" s="144" t="s">
        <v>2072</v>
      </c>
    </row>
    <row r="267" spans="2:65" s="1" customFormat="1" ht="48.95" customHeight="1">
      <c r="B267" s="31"/>
      <c r="C267" s="132" t="s">
        <v>467</v>
      </c>
      <c r="D267" s="132" t="s">
        <v>152</v>
      </c>
      <c r="E267" s="133" t="s">
        <v>1446</v>
      </c>
      <c r="F267" s="134" t="s">
        <v>2988</v>
      </c>
      <c r="G267" s="135" t="s">
        <v>426</v>
      </c>
      <c r="H267" s="136">
        <v>1</v>
      </c>
      <c r="I267" s="137"/>
      <c r="J267" s="138">
        <f t="shared" si="0"/>
        <v>0</v>
      </c>
      <c r="K267" s="139"/>
      <c r="L267" s="31"/>
      <c r="M267" s="140" t="s">
        <v>1</v>
      </c>
      <c r="N267" s="141" t="s">
        <v>41</v>
      </c>
      <c r="P267" s="142">
        <f t="shared" si="1"/>
        <v>0</v>
      </c>
      <c r="Q267" s="142">
        <v>0.00026</v>
      </c>
      <c r="R267" s="142">
        <f t="shared" si="2"/>
        <v>0.00026</v>
      </c>
      <c r="S267" s="142">
        <v>0</v>
      </c>
      <c r="T267" s="143">
        <f t="shared" si="3"/>
        <v>0</v>
      </c>
      <c r="AR267" s="144" t="s">
        <v>243</v>
      </c>
      <c r="AT267" s="144" t="s">
        <v>152</v>
      </c>
      <c r="AU267" s="144" t="s">
        <v>85</v>
      </c>
      <c r="AY267" s="16" t="s">
        <v>150</v>
      </c>
      <c r="BE267" s="145">
        <f t="shared" si="4"/>
        <v>0</v>
      </c>
      <c r="BF267" s="145">
        <f t="shared" si="5"/>
        <v>0</v>
      </c>
      <c r="BG267" s="145">
        <f t="shared" si="6"/>
        <v>0</v>
      </c>
      <c r="BH267" s="145">
        <f t="shared" si="7"/>
        <v>0</v>
      </c>
      <c r="BI267" s="145">
        <f t="shared" si="8"/>
        <v>0</v>
      </c>
      <c r="BJ267" s="16" t="s">
        <v>83</v>
      </c>
      <c r="BK267" s="145">
        <f t="shared" si="9"/>
        <v>0</v>
      </c>
      <c r="BL267" s="16" t="s">
        <v>243</v>
      </c>
      <c r="BM267" s="144" t="s">
        <v>2073</v>
      </c>
    </row>
    <row r="268" spans="2:65" s="1" customFormat="1" ht="24.2" customHeight="1">
      <c r="B268" s="31"/>
      <c r="C268" s="132" t="s">
        <v>471</v>
      </c>
      <c r="D268" s="132" t="s">
        <v>152</v>
      </c>
      <c r="E268" s="133" t="s">
        <v>2074</v>
      </c>
      <c r="F268" s="134" t="s">
        <v>2075</v>
      </c>
      <c r="G268" s="135" t="s">
        <v>426</v>
      </c>
      <c r="H268" s="136">
        <v>1</v>
      </c>
      <c r="I268" s="137"/>
      <c r="J268" s="138">
        <f t="shared" si="0"/>
        <v>0</v>
      </c>
      <c r="K268" s="139"/>
      <c r="L268" s="31"/>
      <c r="M268" s="140" t="s">
        <v>1</v>
      </c>
      <c r="N268" s="141" t="s">
        <v>41</v>
      </c>
      <c r="P268" s="142">
        <f t="shared" si="1"/>
        <v>0</v>
      </c>
      <c r="Q268" s="142">
        <v>0.00015</v>
      </c>
      <c r="R268" s="142">
        <f t="shared" si="2"/>
        <v>0.00015</v>
      </c>
      <c r="S268" s="142">
        <v>0</v>
      </c>
      <c r="T268" s="143">
        <f t="shared" si="3"/>
        <v>0</v>
      </c>
      <c r="AR268" s="144" t="s">
        <v>243</v>
      </c>
      <c r="AT268" s="144" t="s">
        <v>152</v>
      </c>
      <c r="AU268" s="144" t="s">
        <v>85</v>
      </c>
      <c r="AY268" s="16" t="s">
        <v>150</v>
      </c>
      <c r="BE268" s="145">
        <f t="shared" si="4"/>
        <v>0</v>
      </c>
      <c r="BF268" s="145">
        <f t="shared" si="5"/>
        <v>0</v>
      </c>
      <c r="BG268" s="145">
        <f t="shared" si="6"/>
        <v>0</v>
      </c>
      <c r="BH268" s="145">
        <f t="shared" si="7"/>
        <v>0</v>
      </c>
      <c r="BI268" s="145">
        <f t="shared" si="8"/>
        <v>0</v>
      </c>
      <c r="BJ268" s="16" t="s">
        <v>83</v>
      </c>
      <c r="BK268" s="145">
        <f t="shared" si="9"/>
        <v>0</v>
      </c>
      <c r="BL268" s="16" t="s">
        <v>243</v>
      </c>
      <c r="BM268" s="144" t="s">
        <v>2076</v>
      </c>
    </row>
    <row r="269" spans="2:65" s="1" customFormat="1" ht="24.2" customHeight="1">
      <c r="B269" s="31"/>
      <c r="C269" s="132" t="s">
        <v>476</v>
      </c>
      <c r="D269" s="132" t="s">
        <v>152</v>
      </c>
      <c r="E269" s="133" t="s">
        <v>2077</v>
      </c>
      <c r="F269" s="134" t="s">
        <v>2078</v>
      </c>
      <c r="G269" s="135" t="s">
        <v>426</v>
      </c>
      <c r="H269" s="136">
        <v>1</v>
      </c>
      <c r="I269" s="137"/>
      <c r="J269" s="138">
        <f t="shared" si="0"/>
        <v>0</v>
      </c>
      <c r="K269" s="139"/>
      <c r="L269" s="31"/>
      <c r="M269" s="140" t="s">
        <v>1</v>
      </c>
      <c r="N269" s="141" t="s">
        <v>41</v>
      </c>
      <c r="P269" s="142">
        <f t="shared" si="1"/>
        <v>0</v>
      </c>
      <c r="Q269" s="142">
        <v>0.00015</v>
      </c>
      <c r="R269" s="142">
        <f t="shared" si="2"/>
        <v>0.00015</v>
      </c>
      <c r="S269" s="142">
        <v>0</v>
      </c>
      <c r="T269" s="143">
        <f t="shared" si="3"/>
        <v>0</v>
      </c>
      <c r="AR269" s="144" t="s">
        <v>243</v>
      </c>
      <c r="AT269" s="144" t="s">
        <v>152</v>
      </c>
      <c r="AU269" s="144" t="s">
        <v>85</v>
      </c>
      <c r="AY269" s="16" t="s">
        <v>150</v>
      </c>
      <c r="BE269" s="145">
        <f t="shared" si="4"/>
        <v>0</v>
      </c>
      <c r="BF269" s="145">
        <f t="shared" si="5"/>
        <v>0</v>
      </c>
      <c r="BG269" s="145">
        <f t="shared" si="6"/>
        <v>0</v>
      </c>
      <c r="BH269" s="145">
        <f t="shared" si="7"/>
        <v>0</v>
      </c>
      <c r="BI269" s="145">
        <f t="shared" si="8"/>
        <v>0</v>
      </c>
      <c r="BJ269" s="16" t="s">
        <v>83</v>
      </c>
      <c r="BK269" s="145">
        <f t="shared" si="9"/>
        <v>0</v>
      </c>
      <c r="BL269" s="16" t="s">
        <v>243</v>
      </c>
      <c r="BM269" s="144" t="s">
        <v>2079</v>
      </c>
    </row>
    <row r="270" spans="2:65" s="1" customFormat="1" ht="24.2" customHeight="1">
      <c r="B270" s="31"/>
      <c r="C270" s="132" t="s">
        <v>481</v>
      </c>
      <c r="D270" s="132" t="s">
        <v>152</v>
      </c>
      <c r="E270" s="133" t="s">
        <v>2080</v>
      </c>
      <c r="F270" s="134" t="s">
        <v>2081</v>
      </c>
      <c r="G270" s="135" t="s">
        <v>426</v>
      </c>
      <c r="H270" s="136">
        <v>1</v>
      </c>
      <c r="I270" s="137"/>
      <c r="J270" s="138">
        <f t="shared" si="0"/>
        <v>0</v>
      </c>
      <c r="K270" s="139"/>
      <c r="L270" s="31"/>
      <c r="M270" s="140" t="s">
        <v>1</v>
      </c>
      <c r="N270" s="141" t="s">
        <v>41</v>
      </c>
      <c r="P270" s="142">
        <f t="shared" si="1"/>
        <v>0</v>
      </c>
      <c r="Q270" s="142">
        <v>0.00015</v>
      </c>
      <c r="R270" s="142">
        <f t="shared" si="2"/>
        <v>0.00015</v>
      </c>
      <c r="S270" s="142">
        <v>0</v>
      </c>
      <c r="T270" s="143">
        <f t="shared" si="3"/>
        <v>0</v>
      </c>
      <c r="AR270" s="144" t="s">
        <v>243</v>
      </c>
      <c r="AT270" s="144" t="s">
        <v>152</v>
      </c>
      <c r="AU270" s="144" t="s">
        <v>85</v>
      </c>
      <c r="AY270" s="16" t="s">
        <v>150</v>
      </c>
      <c r="BE270" s="145">
        <f t="shared" si="4"/>
        <v>0</v>
      </c>
      <c r="BF270" s="145">
        <f t="shared" si="5"/>
        <v>0</v>
      </c>
      <c r="BG270" s="145">
        <f t="shared" si="6"/>
        <v>0</v>
      </c>
      <c r="BH270" s="145">
        <f t="shared" si="7"/>
        <v>0</v>
      </c>
      <c r="BI270" s="145">
        <f t="shared" si="8"/>
        <v>0</v>
      </c>
      <c r="BJ270" s="16" t="s">
        <v>83</v>
      </c>
      <c r="BK270" s="145">
        <f t="shared" si="9"/>
        <v>0</v>
      </c>
      <c r="BL270" s="16" t="s">
        <v>243</v>
      </c>
      <c r="BM270" s="144" t="s">
        <v>2082</v>
      </c>
    </row>
    <row r="271" spans="2:65" s="1" customFormat="1" ht="16.5" customHeight="1">
      <c r="B271" s="31"/>
      <c r="C271" s="132" t="s">
        <v>485</v>
      </c>
      <c r="D271" s="132" t="s">
        <v>152</v>
      </c>
      <c r="E271" s="133" t="s">
        <v>2083</v>
      </c>
      <c r="F271" s="134" t="s">
        <v>2084</v>
      </c>
      <c r="G271" s="135" t="s">
        <v>426</v>
      </c>
      <c r="H271" s="136">
        <v>1</v>
      </c>
      <c r="I271" s="137"/>
      <c r="J271" s="138">
        <f t="shared" si="0"/>
        <v>0</v>
      </c>
      <c r="K271" s="139"/>
      <c r="L271" s="31"/>
      <c r="M271" s="140" t="s">
        <v>1</v>
      </c>
      <c r="N271" s="141" t="s">
        <v>41</v>
      </c>
      <c r="P271" s="142">
        <f t="shared" si="1"/>
        <v>0</v>
      </c>
      <c r="Q271" s="142">
        <v>0.00015</v>
      </c>
      <c r="R271" s="142">
        <f t="shared" si="2"/>
        <v>0.00015</v>
      </c>
      <c r="S271" s="142">
        <v>0</v>
      </c>
      <c r="T271" s="143">
        <f t="shared" si="3"/>
        <v>0</v>
      </c>
      <c r="AR271" s="144" t="s">
        <v>243</v>
      </c>
      <c r="AT271" s="144" t="s">
        <v>152</v>
      </c>
      <c r="AU271" s="144" t="s">
        <v>85</v>
      </c>
      <c r="AY271" s="16" t="s">
        <v>150</v>
      </c>
      <c r="BE271" s="145">
        <f t="shared" si="4"/>
        <v>0</v>
      </c>
      <c r="BF271" s="145">
        <f t="shared" si="5"/>
        <v>0</v>
      </c>
      <c r="BG271" s="145">
        <f t="shared" si="6"/>
        <v>0</v>
      </c>
      <c r="BH271" s="145">
        <f t="shared" si="7"/>
        <v>0</v>
      </c>
      <c r="BI271" s="145">
        <f t="shared" si="8"/>
        <v>0</v>
      </c>
      <c r="BJ271" s="16" t="s">
        <v>83</v>
      </c>
      <c r="BK271" s="145">
        <f t="shared" si="9"/>
        <v>0</v>
      </c>
      <c r="BL271" s="16" t="s">
        <v>243</v>
      </c>
      <c r="BM271" s="144" t="s">
        <v>2085</v>
      </c>
    </row>
    <row r="272" spans="2:65" s="1" customFormat="1" ht="24.2" customHeight="1">
      <c r="B272" s="31"/>
      <c r="C272" s="132" t="s">
        <v>495</v>
      </c>
      <c r="D272" s="132" t="s">
        <v>152</v>
      </c>
      <c r="E272" s="133" t="s">
        <v>2086</v>
      </c>
      <c r="F272" s="134" t="s">
        <v>2087</v>
      </c>
      <c r="G272" s="135" t="s">
        <v>803</v>
      </c>
      <c r="H272" s="178"/>
      <c r="I272" s="137"/>
      <c r="J272" s="138">
        <f t="shared" si="0"/>
        <v>0</v>
      </c>
      <c r="K272" s="139"/>
      <c r="L272" s="31"/>
      <c r="M272" s="184" t="s">
        <v>1</v>
      </c>
      <c r="N272" s="185" t="s">
        <v>41</v>
      </c>
      <c r="O272" s="181"/>
      <c r="P272" s="182">
        <f t="shared" si="1"/>
        <v>0</v>
      </c>
      <c r="Q272" s="182">
        <v>0</v>
      </c>
      <c r="R272" s="182">
        <f t="shared" si="2"/>
        <v>0</v>
      </c>
      <c r="S272" s="182">
        <v>0</v>
      </c>
      <c r="T272" s="183">
        <f t="shared" si="3"/>
        <v>0</v>
      </c>
      <c r="AR272" s="144" t="s">
        <v>243</v>
      </c>
      <c r="AT272" s="144" t="s">
        <v>152</v>
      </c>
      <c r="AU272" s="144" t="s">
        <v>85</v>
      </c>
      <c r="AY272" s="16" t="s">
        <v>150</v>
      </c>
      <c r="BE272" s="145">
        <f t="shared" si="4"/>
        <v>0</v>
      </c>
      <c r="BF272" s="145">
        <f t="shared" si="5"/>
        <v>0</v>
      </c>
      <c r="BG272" s="145">
        <f t="shared" si="6"/>
        <v>0</v>
      </c>
      <c r="BH272" s="145">
        <f t="shared" si="7"/>
        <v>0</v>
      </c>
      <c r="BI272" s="145">
        <f t="shared" si="8"/>
        <v>0</v>
      </c>
      <c r="BJ272" s="16" t="s">
        <v>83</v>
      </c>
      <c r="BK272" s="145">
        <f t="shared" si="9"/>
        <v>0</v>
      </c>
      <c r="BL272" s="16" t="s">
        <v>243</v>
      </c>
      <c r="BM272" s="144" t="s">
        <v>2088</v>
      </c>
    </row>
    <row r="273" spans="2:12" s="1" customFormat="1" ht="6.95" customHeight="1">
      <c r="B273" s="42"/>
      <c r="C273" s="43"/>
      <c r="D273" s="43"/>
      <c r="E273" s="43"/>
      <c r="F273" s="43"/>
      <c r="G273" s="43"/>
      <c r="H273" s="43"/>
      <c r="I273" s="43"/>
      <c r="J273" s="43"/>
      <c r="K273" s="43"/>
      <c r="L273" s="31"/>
    </row>
  </sheetData>
  <sheetProtection algorithmName="SHA-512" hashValue="d32tAKugKdeZ5GF3/WzDA/w+xqIhxfJQe2feweFURaNJINNnqaPL+0MKzA6t4iyBxmy+rf7+py2qcSXmGxmkfA==" saltValue="7VJPMwz2TrykN8eC3HpaCw==" spinCount="100000" sheet="1" objects="1" scenarios="1" formatColumns="0" formatRows="0" autoFilter="0"/>
  <autoFilter ref="C128:K272"/>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88"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36"/>
  <sheetViews>
    <sheetView showGridLines="0" workbookViewId="0" topLeftCell="A47"/>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39"/>
      <c r="M2" s="739"/>
      <c r="N2" s="739"/>
      <c r="O2" s="739"/>
      <c r="P2" s="739"/>
      <c r="Q2" s="739"/>
      <c r="R2" s="739"/>
      <c r="S2" s="739"/>
      <c r="T2" s="739"/>
      <c r="U2" s="739"/>
      <c r="V2" s="739"/>
      <c r="AT2" s="16" t="s">
        <v>94</v>
      </c>
    </row>
    <row r="3" spans="2:46" ht="6.95" customHeight="1">
      <c r="B3" s="17"/>
      <c r="C3" s="18"/>
      <c r="D3" s="18"/>
      <c r="E3" s="18"/>
      <c r="F3" s="18"/>
      <c r="G3" s="18"/>
      <c r="H3" s="18"/>
      <c r="I3" s="18"/>
      <c r="J3" s="18"/>
      <c r="K3" s="18"/>
      <c r="L3" s="19"/>
      <c r="AT3" s="16" t="s">
        <v>85</v>
      </c>
    </row>
    <row r="4" spans="2:46" ht="24.95" customHeight="1">
      <c r="B4" s="19"/>
      <c r="D4" s="20" t="s">
        <v>95</v>
      </c>
      <c r="L4" s="19"/>
      <c r="M4" s="85" t="s">
        <v>10</v>
      </c>
      <c r="AT4" s="16" t="s">
        <v>4</v>
      </c>
    </row>
    <row r="5" spans="2:12" ht="6.95" customHeight="1">
      <c r="B5" s="19"/>
      <c r="L5" s="19"/>
    </row>
    <row r="6" spans="2:12" ht="12" customHeight="1">
      <c r="B6" s="19"/>
      <c r="D6" s="26" t="s">
        <v>16</v>
      </c>
      <c r="L6" s="19"/>
    </row>
    <row r="7" spans="2:12" ht="16.5" customHeight="1">
      <c r="B7" s="19"/>
      <c r="E7" s="778" t="str">
        <f>'Rekapitulace stavby'!K6</f>
        <v>Vstupní budova Muzea lidových staveb v Kouřimi</v>
      </c>
      <c r="F7" s="779"/>
      <c r="G7" s="779"/>
      <c r="H7" s="779"/>
      <c r="L7" s="19"/>
    </row>
    <row r="8" spans="2:12" s="1" customFormat="1" ht="12" customHeight="1">
      <c r="B8" s="31"/>
      <c r="D8" s="26" t="s">
        <v>96</v>
      </c>
      <c r="L8" s="31"/>
    </row>
    <row r="9" spans="2:12" s="1" customFormat="1" ht="16.5" customHeight="1">
      <c r="B9" s="31"/>
      <c r="E9" s="760" t="s">
        <v>2089</v>
      </c>
      <c r="F9" s="777"/>
      <c r="G9" s="777"/>
      <c r="H9" s="777"/>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4. 1. 2024</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80" t="str">
        <f>'Rekapitulace stavby'!E14</f>
        <v>Vyplň údaj</v>
      </c>
      <c r="F18" s="750"/>
      <c r="G18" s="750"/>
      <c r="H18" s="750"/>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754" t="s">
        <v>1</v>
      </c>
      <c r="F27" s="754"/>
      <c r="G27" s="754"/>
      <c r="H27" s="754"/>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36</v>
      </c>
      <c r="J30" s="63">
        <f>ROUND(J121,2)</f>
        <v>0</v>
      </c>
      <c r="L30" s="31"/>
    </row>
    <row r="31" spans="2:12" s="1" customFormat="1" ht="6.95" customHeight="1">
      <c r="B31" s="31"/>
      <c r="D31" s="51"/>
      <c r="E31" s="51"/>
      <c r="F31" s="51"/>
      <c r="G31" s="51"/>
      <c r="H31" s="51"/>
      <c r="I31" s="51"/>
      <c r="J31" s="51"/>
      <c r="K31" s="51"/>
      <c r="L31" s="31"/>
    </row>
    <row r="32" spans="2:12" s="1" customFormat="1" ht="14.45" customHeight="1">
      <c r="B32" s="31"/>
      <c r="F32" s="88" t="s">
        <v>38</v>
      </c>
      <c r="I32" s="88" t="s">
        <v>37</v>
      </c>
      <c r="J32" s="88" t="s">
        <v>39</v>
      </c>
      <c r="L32" s="31"/>
    </row>
    <row r="33" spans="2:12" s="1" customFormat="1" ht="14.45" customHeight="1">
      <c r="B33" s="31"/>
      <c r="D33" s="89" t="s">
        <v>40</v>
      </c>
      <c r="E33" s="26" t="s">
        <v>41</v>
      </c>
      <c r="F33" s="90">
        <f>ROUND((SUM(BE121:BE135)),2)</f>
        <v>0</v>
      </c>
      <c r="I33" s="91">
        <v>0.21</v>
      </c>
      <c r="J33" s="90">
        <f>ROUND(((SUM(BE121:BE135))*I33),2)</f>
        <v>0</v>
      </c>
      <c r="L33" s="31"/>
    </row>
    <row r="34" spans="2:12" s="1" customFormat="1" ht="14.45" customHeight="1">
      <c r="B34" s="31"/>
      <c r="E34" s="26" t="s">
        <v>42</v>
      </c>
      <c r="F34" s="90">
        <f>ROUND((SUM(BF121:BF135)),2)</f>
        <v>0</v>
      </c>
      <c r="I34" s="91">
        <v>0.15</v>
      </c>
      <c r="J34" s="90">
        <f>ROUND(((SUM(BF121:BF135))*I34),2)</f>
        <v>0</v>
      </c>
      <c r="L34" s="31"/>
    </row>
    <row r="35" spans="2:12" s="1" customFormat="1" ht="14.45" customHeight="1" hidden="1">
      <c r="B35" s="31"/>
      <c r="E35" s="26" t="s">
        <v>43</v>
      </c>
      <c r="F35" s="90">
        <f>ROUND((SUM(BG121:BG135)),2)</f>
        <v>0</v>
      </c>
      <c r="I35" s="91">
        <v>0.21</v>
      </c>
      <c r="J35" s="90">
        <f>0</f>
        <v>0</v>
      </c>
      <c r="L35" s="31"/>
    </row>
    <row r="36" spans="2:12" s="1" customFormat="1" ht="14.45" customHeight="1" hidden="1">
      <c r="B36" s="31"/>
      <c r="E36" s="26" t="s">
        <v>44</v>
      </c>
      <c r="F36" s="90">
        <f>ROUND((SUM(BH121:BH135)),2)</f>
        <v>0</v>
      </c>
      <c r="I36" s="91">
        <v>0.15</v>
      </c>
      <c r="J36" s="90">
        <f>0</f>
        <v>0</v>
      </c>
      <c r="L36" s="31"/>
    </row>
    <row r="37" spans="2:12" s="1" customFormat="1" ht="14.45" customHeight="1" hidden="1">
      <c r="B37" s="31"/>
      <c r="E37" s="26" t="s">
        <v>45</v>
      </c>
      <c r="F37" s="90">
        <f>ROUND((SUM(BI121:BI135)),2)</f>
        <v>0</v>
      </c>
      <c r="I37" s="91">
        <v>0</v>
      </c>
      <c r="J37" s="90">
        <f>0</f>
        <v>0</v>
      </c>
      <c r="L37" s="31"/>
    </row>
    <row r="38" spans="2:12" s="1" customFormat="1" ht="6.95" customHeight="1">
      <c r="B38" s="31"/>
      <c r="L38" s="31"/>
    </row>
    <row r="39" spans="2:12" s="1" customFormat="1" ht="25.35" customHeight="1">
      <c r="B39" s="31"/>
      <c r="C39" s="92"/>
      <c r="D39" s="93" t="s">
        <v>46</v>
      </c>
      <c r="E39" s="54"/>
      <c r="F39" s="54"/>
      <c r="G39" s="94" t="s">
        <v>47</v>
      </c>
      <c r="H39" s="95" t="s">
        <v>48</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49</v>
      </c>
      <c r="E50" s="40"/>
      <c r="F50" s="40"/>
      <c r="G50" s="39" t="s">
        <v>50</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51</v>
      </c>
      <c r="E61" s="33"/>
      <c r="F61" s="98" t="s">
        <v>52</v>
      </c>
      <c r="G61" s="41" t="s">
        <v>51</v>
      </c>
      <c r="H61" s="33"/>
      <c r="I61" s="33"/>
      <c r="J61" s="99" t="s">
        <v>52</v>
      </c>
      <c r="K61" s="33"/>
      <c r="L61" s="31"/>
    </row>
    <row r="62" spans="2:12" ht="12">
      <c r="B62" s="19"/>
      <c r="L62" s="19"/>
    </row>
    <row r="63" spans="2:12" ht="12">
      <c r="B63" s="19"/>
      <c r="L63" s="19"/>
    </row>
    <row r="64" spans="2:12" ht="12">
      <c r="B64" s="19"/>
      <c r="L64" s="19"/>
    </row>
    <row r="65" spans="2:12" s="1" customFormat="1" ht="12.75">
      <c r="B65" s="31"/>
      <c r="D65" s="39" t="s">
        <v>53</v>
      </c>
      <c r="E65" s="40"/>
      <c r="F65" s="40"/>
      <c r="G65" s="39" t="s">
        <v>54</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51</v>
      </c>
      <c r="E76" s="33"/>
      <c r="F76" s="98" t="s">
        <v>52</v>
      </c>
      <c r="G76" s="41" t="s">
        <v>51</v>
      </c>
      <c r="H76" s="33"/>
      <c r="I76" s="33"/>
      <c r="J76" s="99" t="s">
        <v>52</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99</v>
      </c>
      <c r="L82" s="31"/>
    </row>
    <row r="83" spans="2:12" s="1" customFormat="1" ht="6.95" customHeight="1">
      <c r="B83" s="31"/>
      <c r="L83" s="31"/>
    </row>
    <row r="84" spans="2:12" s="1" customFormat="1" ht="12" customHeight="1">
      <c r="B84" s="31"/>
      <c r="C84" s="26" t="s">
        <v>16</v>
      </c>
      <c r="L84" s="31"/>
    </row>
    <row r="85" spans="2:12" s="1" customFormat="1" ht="16.5" customHeight="1">
      <c r="B85" s="31"/>
      <c r="E85" s="778" t="str">
        <f>E7</f>
        <v>Vstupní budova Muzea lidových staveb v Kouřimi</v>
      </c>
      <c r="F85" s="779"/>
      <c r="G85" s="779"/>
      <c r="H85" s="779"/>
      <c r="L85" s="31"/>
    </row>
    <row r="86" spans="2:12" s="1" customFormat="1" ht="12" customHeight="1">
      <c r="B86" s="31"/>
      <c r="C86" s="26" t="s">
        <v>96</v>
      </c>
      <c r="L86" s="31"/>
    </row>
    <row r="87" spans="2:12" s="1" customFormat="1" ht="16.5" customHeight="1">
      <c r="B87" s="31"/>
      <c r="E87" s="760" t="str">
        <f>E9</f>
        <v>05 - Náklady spojené s umístěním stavby</v>
      </c>
      <c r="F87" s="777"/>
      <c r="G87" s="777"/>
      <c r="H87" s="777"/>
      <c r="L87" s="31"/>
    </row>
    <row r="88" spans="2:12" s="1" customFormat="1" ht="6.95" customHeight="1">
      <c r="B88" s="31"/>
      <c r="L88" s="31"/>
    </row>
    <row r="89" spans="2:12" s="1" customFormat="1" ht="12" customHeight="1">
      <c r="B89" s="31"/>
      <c r="C89" s="26" t="s">
        <v>20</v>
      </c>
      <c r="F89" s="24" t="str">
        <f>F12</f>
        <v>Kouřim</v>
      </c>
      <c r="I89" s="26" t="s">
        <v>22</v>
      </c>
      <c r="J89" s="50" t="str">
        <f>IF(J12="","",J12)</f>
        <v>4. 1. 2024</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100</v>
      </c>
      <c r="D94" s="92"/>
      <c r="E94" s="92"/>
      <c r="F94" s="92"/>
      <c r="G94" s="92"/>
      <c r="H94" s="92"/>
      <c r="I94" s="92"/>
      <c r="J94" s="101" t="s">
        <v>101</v>
      </c>
      <c r="K94" s="92"/>
      <c r="L94" s="31"/>
    </row>
    <row r="95" spans="2:12" s="1" customFormat="1" ht="10.35" customHeight="1">
      <c r="B95" s="31"/>
      <c r="L95" s="31"/>
    </row>
    <row r="96" spans="2:47" s="1" customFormat="1" ht="22.7" customHeight="1">
      <c r="B96" s="31"/>
      <c r="C96" s="102" t="s">
        <v>102</v>
      </c>
      <c r="J96" s="63">
        <f>J121</f>
        <v>0</v>
      </c>
      <c r="L96" s="31"/>
      <c r="AU96" s="16" t="s">
        <v>103</v>
      </c>
    </row>
    <row r="97" spans="2:12" s="8" customFormat="1" ht="24.95" customHeight="1">
      <c r="B97" s="103"/>
      <c r="D97" s="104" t="s">
        <v>2090</v>
      </c>
      <c r="E97" s="105"/>
      <c r="F97" s="105"/>
      <c r="G97" s="105"/>
      <c r="H97" s="105"/>
      <c r="I97" s="105"/>
      <c r="J97" s="106">
        <f>J122</f>
        <v>0</v>
      </c>
      <c r="L97" s="103"/>
    </row>
    <row r="98" spans="2:12" s="9" customFormat="1" ht="19.9" customHeight="1">
      <c r="B98" s="107"/>
      <c r="D98" s="108" t="s">
        <v>2091</v>
      </c>
      <c r="E98" s="109"/>
      <c r="F98" s="109"/>
      <c r="G98" s="109"/>
      <c r="H98" s="109"/>
      <c r="I98" s="109"/>
      <c r="J98" s="110">
        <f>J123</f>
        <v>0</v>
      </c>
      <c r="L98" s="107"/>
    </row>
    <row r="99" spans="2:12" s="9" customFormat="1" ht="19.9" customHeight="1">
      <c r="B99" s="107"/>
      <c r="D99" s="108" t="s">
        <v>2092</v>
      </c>
      <c r="E99" s="109"/>
      <c r="F99" s="109"/>
      <c r="G99" s="109"/>
      <c r="H99" s="109"/>
      <c r="I99" s="109"/>
      <c r="J99" s="110">
        <f>J126</f>
        <v>0</v>
      </c>
      <c r="L99" s="107"/>
    </row>
    <row r="100" spans="2:12" s="9" customFormat="1" ht="19.9" customHeight="1">
      <c r="B100" s="107"/>
      <c r="D100" s="108" t="s">
        <v>2093</v>
      </c>
      <c r="E100" s="109"/>
      <c r="F100" s="109"/>
      <c r="G100" s="109"/>
      <c r="H100" s="109"/>
      <c r="I100" s="109"/>
      <c r="J100" s="110">
        <f>J128</f>
        <v>0</v>
      </c>
      <c r="L100" s="107"/>
    </row>
    <row r="101" spans="2:12" s="9" customFormat="1" ht="19.9" customHeight="1">
      <c r="B101" s="107"/>
      <c r="D101" s="108" t="s">
        <v>2094</v>
      </c>
      <c r="E101" s="109"/>
      <c r="F101" s="109"/>
      <c r="G101" s="109"/>
      <c r="H101" s="109"/>
      <c r="I101" s="109"/>
      <c r="J101" s="110">
        <f>J134</f>
        <v>0</v>
      </c>
      <c r="L101" s="107"/>
    </row>
    <row r="102" spans="2:12" s="1" customFormat="1" ht="21.75" customHeight="1">
      <c r="B102" s="31"/>
      <c r="L102" s="31"/>
    </row>
    <row r="103" spans="2:12" s="1" customFormat="1" ht="6.95" customHeight="1">
      <c r="B103" s="42"/>
      <c r="C103" s="43"/>
      <c r="D103" s="43"/>
      <c r="E103" s="43"/>
      <c r="F103" s="43"/>
      <c r="G103" s="43"/>
      <c r="H103" s="43"/>
      <c r="I103" s="43"/>
      <c r="J103" s="43"/>
      <c r="K103" s="43"/>
      <c r="L103" s="31"/>
    </row>
    <row r="107" spans="2:12" s="1" customFormat="1" ht="6.95" customHeight="1">
      <c r="B107" s="44"/>
      <c r="C107" s="45"/>
      <c r="D107" s="45"/>
      <c r="E107" s="45"/>
      <c r="F107" s="45"/>
      <c r="G107" s="45"/>
      <c r="H107" s="45"/>
      <c r="I107" s="45"/>
      <c r="J107" s="45"/>
      <c r="K107" s="45"/>
      <c r="L107" s="31"/>
    </row>
    <row r="108" spans="2:12" s="1" customFormat="1" ht="24.95" customHeight="1">
      <c r="B108" s="31"/>
      <c r="C108" s="20" t="s">
        <v>135</v>
      </c>
      <c r="L108" s="31"/>
    </row>
    <row r="109" spans="2:12" s="1" customFormat="1" ht="6.95" customHeight="1">
      <c r="B109" s="31"/>
      <c r="L109" s="31"/>
    </row>
    <row r="110" spans="2:12" s="1" customFormat="1" ht="12" customHeight="1">
      <c r="B110" s="31"/>
      <c r="C110" s="26" t="s">
        <v>16</v>
      </c>
      <c r="L110" s="31"/>
    </row>
    <row r="111" spans="2:12" s="1" customFormat="1" ht="16.5" customHeight="1">
      <c r="B111" s="31"/>
      <c r="E111" s="778" t="str">
        <f>E7</f>
        <v>Vstupní budova Muzea lidových staveb v Kouřimi</v>
      </c>
      <c r="F111" s="779"/>
      <c r="G111" s="779"/>
      <c r="H111" s="779"/>
      <c r="L111" s="31"/>
    </row>
    <row r="112" spans="2:12" s="1" customFormat="1" ht="12" customHeight="1">
      <c r="B112" s="31"/>
      <c r="C112" s="26" t="s">
        <v>96</v>
      </c>
      <c r="L112" s="31"/>
    </row>
    <row r="113" spans="2:12" s="1" customFormat="1" ht="16.5" customHeight="1">
      <c r="B113" s="31"/>
      <c r="E113" s="760" t="str">
        <f>E9</f>
        <v>05 - Náklady spojené s umístěním stavby</v>
      </c>
      <c r="F113" s="777"/>
      <c r="G113" s="777"/>
      <c r="H113" s="777"/>
      <c r="L113" s="31"/>
    </row>
    <row r="114" spans="2:12" s="1" customFormat="1" ht="6.95" customHeight="1">
      <c r="B114" s="31"/>
      <c r="L114" s="31"/>
    </row>
    <row r="115" spans="2:12" s="1" customFormat="1" ht="12" customHeight="1">
      <c r="B115" s="31"/>
      <c r="C115" s="26" t="s">
        <v>20</v>
      </c>
      <c r="F115" s="24" t="str">
        <f>F12</f>
        <v>Kouřim</v>
      </c>
      <c r="I115" s="26" t="s">
        <v>22</v>
      </c>
      <c r="J115" s="50" t="str">
        <f>IF(J12="","",J12)</f>
        <v>4. 1. 2024</v>
      </c>
      <c r="L115" s="31"/>
    </row>
    <row r="116" spans="2:12" s="1" customFormat="1" ht="6.95" customHeight="1">
      <c r="B116" s="31"/>
      <c r="L116" s="31"/>
    </row>
    <row r="117" spans="2:12" s="1" customFormat="1" ht="15.2" customHeight="1">
      <c r="B117" s="31"/>
      <c r="C117" s="26" t="s">
        <v>24</v>
      </c>
      <c r="F117" s="24" t="str">
        <f>E15</f>
        <v>Regionální muzeum v Kouřimi</v>
      </c>
      <c r="I117" s="26" t="s">
        <v>30</v>
      </c>
      <c r="J117" s="29" t="str">
        <f>E21</f>
        <v>IHARCH s.r.o.</v>
      </c>
      <c r="L117" s="31"/>
    </row>
    <row r="118" spans="2:12" s="1" customFormat="1" ht="15.2" customHeight="1">
      <c r="B118" s="31"/>
      <c r="C118" s="26" t="s">
        <v>28</v>
      </c>
      <c r="F118" s="24" t="str">
        <f>IF(E18="","",E18)</f>
        <v>Vyplň údaj</v>
      </c>
      <c r="I118" s="26" t="s">
        <v>33</v>
      </c>
      <c r="J118" s="29" t="str">
        <f>E24</f>
        <v xml:space="preserve"> </v>
      </c>
      <c r="L118" s="31"/>
    </row>
    <row r="119" spans="2:12" s="1" customFormat="1" ht="10.35" customHeight="1">
      <c r="B119" s="31"/>
      <c r="L119" s="31"/>
    </row>
    <row r="120" spans="2:20" s="10" customFormat="1" ht="29.25" customHeight="1">
      <c r="B120" s="111"/>
      <c r="C120" s="112" t="s">
        <v>136</v>
      </c>
      <c r="D120" s="113" t="s">
        <v>61</v>
      </c>
      <c r="E120" s="113" t="s">
        <v>57</v>
      </c>
      <c r="F120" s="113" t="s">
        <v>58</v>
      </c>
      <c r="G120" s="113" t="s">
        <v>137</v>
      </c>
      <c r="H120" s="113" t="s">
        <v>138</v>
      </c>
      <c r="I120" s="113" t="s">
        <v>139</v>
      </c>
      <c r="J120" s="114" t="s">
        <v>101</v>
      </c>
      <c r="K120" s="115" t="s">
        <v>140</v>
      </c>
      <c r="L120" s="111"/>
      <c r="M120" s="56" t="s">
        <v>1</v>
      </c>
      <c r="N120" s="57" t="s">
        <v>40</v>
      </c>
      <c r="O120" s="57" t="s">
        <v>141</v>
      </c>
      <c r="P120" s="57" t="s">
        <v>142</v>
      </c>
      <c r="Q120" s="57" t="s">
        <v>143</v>
      </c>
      <c r="R120" s="57" t="s">
        <v>144</v>
      </c>
      <c r="S120" s="57" t="s">
        <v>145</v>
      </c>
      <c r="T120" s="58" t="s">
        <v>146</v>
      </c>
    </row>
    <row r="121" spans="2:63" s="1" customFormat="1" ht="22.7" customHeight="1">
      <c r="B121" s="31"/>
      <c r="C121" s="61" t="s">
        <v>147</v>
      </c>
      <c r="J121" s="116">
        <f>BK121</f>
        <v>0</v>
      </c>
      <c r="L121" s="31"/>
      <c r="M121" s="59"/>
      <c r="N121" s="51"/>
      <c r="O121" s="51"/>
      <c r="P121" s="117">
        <f>P122</f>
        <v>0</v>
      </c>
      <c r="Q121" s="51"/>
      <c r="R121" s="117">
        <f>R122</f>
        <v>0</v>
      </c>
      <c r="S121" s="51"/>
      <c r="T121" s="118">
        <f>T122</f>
        <v>0</v>
      </c>
      <c r="AT121" s="16" t="s">
        <v>75</v>
      </c>
      <c r="AU121" s="16" t="s">
        <v>103</v>
      </c>
      <c r="BK121" s="119">
        <f>BK122</f>
        <v>0</v>
      </c>
    </row>
    <row r="122" spans="2:63" s="11" customFormat="1" ht="25.9" customHeight="1">
      <c r="B122" s="120"/>
      <c r="D122" s="121" t="s">
        <v>75</v>
      </c>
      <c r="E122" s="122" t="s">
        <v>2095</v>
      </c>
      <c r="F122" s="122" t="s">
        <v>2096</v>
      </c>
      <c r="I122" s="123"/>
      <c r="J122" s="124">
        <f>BK122</f>
        <v>0</v>
      </c>
      <c r="L122" s="120"/>
      <c r="M122" s="125"/>
      <c r="P122" s="126">
        <f>P123+P126+P128+P134</f>
        <v>0</v>
      </c>
      <c r="R122" s="126">
        <f>R123+R126+R128+R134</f>
        <v>0</v>
      </c>
      <c r="T122" s="127">
        <f>T123+T126+T128+T134</f>
        <v>0</v>
      </c>
      <c r="AR122" s="121" t="s">
        <v>182</v>
      </c>
      <c r="AT122" s="128" t="s">
        <v>75</v>
      </c>
      <c r="AU122" s="128" t="s">
        <v>76</v>
      </c>
      <c r="AY122" s="121" t="s">
        <v>150</v>
      </c>
      <c r="BK122" s="129">
        <f>BK123+BK126+BK128+BK134</f>
        <v>0</v>
      </c>
    </row>
    <row r="123" spans="2:63" s="11" customFormat="1" ht="22.7" customHeight="1">
      <c r="B123" s="120"/>
      <c r="D123" s="121" t="s">
        <v>75</v>
      </c>
      <c r="E123" s="130" t="s">
        <v>2097</v>
      </c>
      <c r="F123" s="130" t="s">
        <v>2098</v>
      </c>
      <c r="I123" s="123"/>
      <c r="J123" s="131">
        <f>BK123</f>
        <v>0</v>
      </c>
      <c r="L123" s="120"/>
      <c r="M123" s="125"/>
      <c r="P123" s="126">
        <f>SUM(P124:P125)</f>
        <v>0</v>
      </c>
      <c r="R123" s="126">
        <f>SUM(R124:R125)</f>
        <v>0</v>
      </c>
      <c r="T123" s="127">
        <f>SUM(T124:T125)</f>
        <v>0</v>
      </c>
      <c r="AR123" s="121" t="s">
        <v>182</v>
      </c>
      <c r="AT123" s="128" t="s">
        <v>75</v>
      </c>
      <c r="AU123" s="128" t="s">
        <v>83</v>
      </c>
      <c r="AY123" s="121" t="s">
        <v>150</v>
      </c>
      <c r="BK123" s="129">
        <f>SUM(BK124:BK125)</f>
        <v>0</v>
      </c>
    </row>
    <row r="124" spans="2:65" s="1" customFormat="1" ht="16.5" customHeight="1">
      <c r="B124" s="31"/>
      <c r="C124" s="132" t="s">
        <v>83</v>
      </c>
      <c r="D124" s="132" t="s">
        <v>152</v>
      </c>
      <c r="E124" s="133" t="s">
        <v>2099</v>
      </c>
      <c r="F124" s="134" t="s">
        <v>2100</v>
      </c>
      <c r="G124" s="135" t="s">
        <v>2101</v>
      </c>
      <c r="H124" s="136">
        <v>1</v>
      </c>
      <c r="I124" s="137"/>
      <c r="J124" s="138">
        <f>ROUND(I124*H124,2)</f>
        <v>0</v>
      </c>
      <c r="K124" s="139"/>
      <c r="L124" s="31"/>
      <c r="M124" s="140" t="s">
        <v>1</v>
      </c>
      <c r="N124" s="141" t="s">
        <v>41</v>
      </c>
      <c r="P124" s="142">
        <f>O124*H124</f>
        <v>0</v>
      </c>
      <c r="Q124" s="142">
        <v>0</v>
      </c>
      <c r="R124" s="142">
        <f>Q124*H124</f>
        <v>0</v>
      </c>
      <c r="S124" s="142">
        <v>0</v>
      </c>
      <c r="T124" s="143">
        <f>S124*H124</f>
        <v>0</v>
      </c>
      <c r="AR124" s="144" t="s">
        <v>2102</v>
      </c>
      <c r="AT124" s="144" t="s">
        <v>152</v>
      </c>
      <c r="AU124" s="144" t="s">
        <v>85</v>
      </c>
      <c r="AY124" s="16" t="s">
        <v>150</v>
      </c>
      <c r="BE124" s="145">
        <f>IF(N124="základní",J124,0)</f>
        <v>0</v>
      </c>
      <c r="BF124" s="145">
        <f>IF(N124="snížená",J124,0)</f>
        <v>0</v>
      </c>
      <c r="BG124" s="145">
        <f>IF(N124="zákl. přenesená",J124,0)</f>
        <v>0</v>
      </c>
      <c r="BH124" s="145">
        <f>IF(N124="sníž. přenesená",J124,0)</f>
        <v>0</v>
      </c>
      <c r="BI124" s="145">
        <f>IF(N124="nulová",J124,0)</f>
        <v>0</v>
      </c>
      <c r="BJ124" s="16" t="s">
        <v>83</v>
      </c>
      <c r="BK124" s="145">
        <f>ROUND(I124*H124,2)</f>
        <v>0</v>
      </c>
      <c r="BL124" s="16" t="s">
        <v>2102</v>
      </c>
      <c r="BM124" s="144" t="s">
        <v>2103</v>
      </c>
    </row>
    <row r="125" spans="2:65" s="1" customFormat="1" ht="24.2" customHeight="1">
      <c r="B125" s="31"/>
      <c r="C125" s="132" t="s">
        <v>85</v>
      </c>
      <c r="D125" s="132" t="s">
        <v>152</v>
      </c>
      <c r="E125" s="133" t="s">
        <v>2104</v>
      </c>
      <c r="F125" s="134" t="s">
        <v>2105</v>
      </c>
      <c r="G125" s="135" t="s">
        <v>2101</v>
      </c>
      <c r="H125" s="136">
        <v>1</v>
      </c>
      <c r="I125" s="137"/>
      <c r="J125" s="138">
        <f>ROUND(I125*H125,2)</f>
        <v>0</v>
      </c>
      <c r="K125" s="139"/>
      <c r="L125" s="31"/>
      <c r="M125" s="140" t="s">
        <v>1</v>
      </c>
      <c r="N125" s="141" t="s">
        <v>41</v>
      </c>
      <c r="P125" s="142">
        <f>O125*H125</f>
        <v>0</v>
      </c>
      <c r="Q125" s="142">
        <v>0</v>
      </c>
      <c r="R125" s="142">
        <f>Q125*H125</f>
        <v>0</v>
      </c>
      <c r="S125" s="142">
        <v>0</v>
      </c>
      <c r="T125" s="143">
        <f>S125*H125</f>
        <v>0</v>
      </c>
      <c r="AR125" s="144" t="s">
        <v>2102</v>
      </c>
      <c r="AT125" s="144" t="s">
        <v>152</v>
      </c>
      <c r="AU125" s="144" t="s">
        <v>85</v>
      </c>
      <c r="AY125" s="16" t="s">
        <v>150</v>
      </c>
      <c r="BE125" s="145">
        <f>IF(N125="základní",J125,0)</f>
        <v>0</v>
      </c>
      <c r="BF125" s="145">
        <f>IF(N125="snížená",J125,0)</f>
        <v>0</v>
      </c>
      <c r="BG125" s="145">
        <f>IF(N125="zákl. přenesená",J125,0)</f>
        <v>0</v>
      </c>
      <c r="BH125" s="145">
        <f>IF(N125="sníž. přenesená",J125,0)</f>
        <v>0</v>
      </c>
      <c r="BI125" s="145">
        <f>IF(N125="nulová",J125,0)</f>
        <v>0</v>
      </c>
      <c r="BJ125" s="16" t="s">
        <v>83</v>
      </c>
      <c r="BK125" s="145">
        <f>ROUND(I125*H125,2)</f>
        <v>0</v>
      </c>
      <c r="BL125" s="16" t="s">
        <v>2102</v>
      </c>
      <c r="BM125" s="144" t="s">
        <v>2106</v>
      </c>
    </row>
    <row r="126" spans="2:63" s="11" customFormat="1" ht="22.7" customHeight="1">
      <c r="B126" s="120"/>
      <c r="D126" s="121" t="s">
        <v>75</v>
      </c>
      <c r="E126" s="130" t="s">
        <v>2107</v>
      </c>
      <c r="F126" s="130" t="s">
        <v>2108</v>
      </c>
      <c r="I126" s="123"/>
      <c r="J126" s="131">
        <f>BK126</f>
        <v>0</v>
      </c>
      <c r="L126" s="120"/>
      <c r="M126" s="125"/>
      <c r="P126" s="126">
        <f>P127</f>
        <v>0</v>
      </c>
      <c r="R126" s="126">
        <f>R127</f>
        <v>0</v>
      </c>
      <c r="T126" s="127">
        <f>T127</f>
        <v>0</v>
      </c>
      <c r="AR126" s="121" t="s">
        <v>182</v>
      </c>
      <c r="AT126" s="128" t="s">
        <v>75</v>
      </c>
      <c r="AU126" s="128" t="s">
        <v>83</v>
      </c>
      <c r="AY126" s="121" t="s">
        <v>150</v>
      </c>
      <c r="BK126" s="129">
        <f>BK127</f>
        <v>0</v>
      </c>
    </row>
    <row r="127" spans="2:65" s="1" customFormat="1" ht="16.5" customHeight="1">
      <c r="B127" s="31"/>
      <c r="C127" s="132" t="s">
        <v>168</v>
      </c>
      <c r="D127" s="132" t="s">
        <v>152</v>
      </c>
      <c r="E127" s="133" t="s">
        <v>2109</v>
      </c>
      <c r="F127" s="134" t="s">
        <v>2108</v>
      </c>
      <c r="G127" s="135" t="s">
        <v>2101</v>
      </c>
      <c r="H127" s="136">
        <v>1</v>
      </c>
      <c r="I127" s="137"/>
      <c r="J127" s="138">
        <f>ROUND(I127*H127,2)</f>
        <v>0</v>
      </c>
      <c r="K127" s="139"/>
      <c r="L127" s="31"/>
      <c r="M127" s="140" t="s">
        <v>1</v>
      </c>
      <c r="N127" s="141" t="s">
        <v>41</v>
      </c>
      <c r="P127" s="142">
        <f>O127*H127</f>
        <v>0</v>
      </c>
      <c r="Q127" s="142">
        <v>0</v>
      </c>
      <c r="R127" s="142">
        <f>Q127*H127</f>
        <v>0</v>
      </c>
      <c r="S127" s="142">
        <v>0</v>
      </c>
      <c r="T127" s="143">
        <f>S127*H127</f>
        <v>0</v>
      </c>
      <c r="AR127" s="144" t="s">
        <v>2102</v>
      </c>
      <c r="AT127" s="144" t="s">
        <v>152</v>
      </c>
      <c r="AU127" s="144" t="s">
        <v>85</v>
      </c>
      <c r="AY127" s="16" t="s">
        <v>150</v>
      </c>
      <c r="BE127" s="145">
        <f>IF(N127="základní",J127,0)</f>
        <v>0</v>
      </c>
      <c r="BF127" s="145">
        <f>IF(N127="snížená",J127,0)</f>
        <v>0</v>
      </c>
      <c r="BG127" s="145">
        <f>IF(N127="zákl. přenesená",J127,0)</f>
        <v>0</v>
      </c>
      <c r="BH127" s="145">
        <f>IF(N127="sníž. přenesená",J127,0)</f>
        <v>0</v>
      </c>
      <c r="BI127" s="145">
        <f>IF(N127="nulová",J127,0)</f>
        <v>0</v>
      </c>
      <c r="BJ127" s="16" t="s">
        <v>83</v>
      </c>
      <c r="BK127" s="145">
        <f>ROUND(I127*H127,2)</f>
        <v>0</v>
      </c>
      <c r="BL127" s="16" t="s">
        <v>2102</v>
      </c>
      <c r="BM127" s="144" t="s">
        <v>2110</v>
      </c>
    </row>
    <row r="128" spans="2:63" s="11" customFormat="1" ht="22.7" customHeight="1">
      <c r="B128" s="120"/>
      <c r="D128" s="121" t="s">
        <v>75</v>
      </c>
      <c r="E128" s="130" t="s">
        <v>2111</v>
      </c>
      <c r="F128" s="130" t="s">
        <v>2112</v>
      </c>
      <c r="I128" s="123"/>
      <c r="J128" s="131">
        <f>BK128</f>
        <v>0</v>
      </c>
      <c r="L128" s="120"/>
      <c r="M128" s="125"/>
      <c r="P128" s="126">
        <f>SUM(P129:P133)</f>
        <v>0</v>
      </c>
      <c r="R128" s="126">
        <f>SUM(R129:R133)</f>
        <v>0</v>
      </c>
      <c r="T128" s="127">
        <f>SUM(T129:T133)</f>
        <v>0</v>
      </c>
      <c r="AR128" s="121" t="s">
        <v>182</v>
      </c>
      <c r="AT128" s="128" t="s">
        <v>75</v>
      </c>
      <c r="AU128" s="128" t="s">
        <v>83</v>
      </c>
      <c r="AY128" s="121" t="s">
        <v>150</v>
      </c>
      <c r="BK128" s="129">
        <f>SUM(BK129:BK133)</f>
        <v>0</v>
      </c>
    </row>
    <row r="129" spans="2:65" s="1" customFormat="1" ht="16.5" customHeight="1">
      <c r="B129" s="31"/>
      <c r="C129" s="132" t="s">
        <v>156</v>
      </c>
      <c r="D129" s="132" t="s">
        <v>152</v>
      </c>
      <c r="E129" s="133" t="s">
        <v>2113</v>
      </c>
      <c r="F129" s="134" t="s">
        <v>2114</v>
      </c>
      <c r="G129" s="135" t="s">
        <v>2101</v>
      </c>
      <c r="H129" s="136">
        <v>1</v>
      </c>
      <c r="I129" s="137"/>
      <c r="J129" s="138">
        <f>ROUND(I129*H129,2)</f>
        <v>0</v>
      </c>
      <c r="K129" s="139"/>
      <c r="L129" s="31"/>
      <c r="M129" s="140" t="s">
        <v>1</v>
      </c>
      <c r="N129" s="141" t="s">
        <v>41</v>
      </c>
      <c r="P129" s="142">
        <f>O129*H129</f>
        <v>0</v>
      </c>
      <c r="Q129" s="142">
        <v>0</v>
      </c>
      <c r="R129" s="142">
        <f>Q129*H129</f>
        <v>0</v>
      </c>
      <c r="S129" s="142">
        <v>0</v>
      </c>
      <c r="T129" s="143">
        <f>S129*H129</f>
        <v>0</v>
      </c>
      <c r="AR129" s="144" t="s">
        <v>2102</v>
      </c>
      <c r="AT129" s="144" t="s">
        <v>152</v>
      </c>
      <c r="AU129" s="144" t="s">
        <v>85</v>
      </c>
      <c r="AY129" s="16" t="s">
        <v>150</v>
      </c>
      <c r="BE129" s="145">
        <f>IF(N129="základní",J129,0)</f>
        <v>0</v>
      </c>
      <c r="BF129" s="145">
        <f>IF(N129="snížená",J129,0)</f>
        <v>0</v>
      </c>
      <c r="BG129" s="145">
        <f>IF(N129="zákl. přenesená",J129,0)</f>
        <v>0</v>
      </c>
      <c r="BH129" s="145">
        <f>IF(N129="sníž. přenesená",J129,0)</f>
        <v>0</v>
      </c>
      <c r="BI129" s="145">
        <f>IF(N129="nulová",J129,0)</f>
        <v>0</v>
      </c>
      <c r="BJ129" s="16" t="s">
        <v>83</v>
      </c>
      <c r="BK129" s="145">
        <f>ROUND(I129*H129,2)</f>
        <v>0</v>
      </c>
      <c r="BL129" s="16" t="s">
        <v>2102</v>
      </c>
      <c r="BM129" s="144" t="s">
        <v>2115</v>
      </c>
    </row>
    <row r="130" spans="2:65" s="1" customFormat="1" ht="16.5" customHeight="1">
      <c r="B130" s="31"/>
      <c r="C130" s="132" t="s">
        <v>182</v>
      </c>
      <c r="D130" s="132" t="s">
        <v>152</v>
      </c>
      <c r="E130" s="133" t="s">
        <v>2116</v>
      </c>
      <c r="F130" s="134" t="s">
        <v>2117</v>
      </c>
      <c r="G130" s="135" t="s">
        <v>2101</v>
      </c>
      <c r="H130" s="136">
        <v>1</v>
      </c>
      <c r="I130" s="137"/>
      <c r="J130" s="138">
        <f>ROUND(I130*H130,2)</f>
        <v>0</v>
      </c>
      <c r="K130" s="139"/>
      <c r="L130" s="31"/>
      <c r="M130" s="140" t="s">
        <v>1</v>
      </c>
      <c r="N130" s="141" t="s">
        <v>41</v>
      </c>
      <c r="P130" s="142">
        <f>O130*H130</f>
        <v>0</v>
      </c>
      <c r="Q130" s="142">
        <v>0</v>
      </c>
      <c r="R130" s="142">
        <f>Q130*H130</f>
        <v>0</v>
      </c>
      <c r="S130" s="142">
        <v>0</v>
      </c>
      <c r="T130" s="143">
        <f>S130*H130</f>
        <v>0</v>
      </c>
      <c r="AR130" s="144" t="s">
        <v>2102</v>
      </c>
      <c r="AT130" s="144" t="s">
        <v>152</v>
      </c>
      <c r="AU130" s="144" t="s">
        <v>85</v>
      </c>
      <c r="AY130" s="16" t="s">
        <v>150</v>
      </c>
      <c r="BE130" s="145">
        <f>IF(N130="základní",J130,0)</f>
        <v>0</v>
      </c>
      <c r="BF130" s="145">
        <f>IF(N130="snížená",J130,0)</f>
        <v>0</v>
      </c>
      <c r="BG130" s="145">
        <f>IF(N130="zákl. přenesená",J130,0)</f>
        <v>0</v>
      </c>
      <c r="BH130" s="145">
        <f>IF(N130="sníž. přenesená",J130,0)</f>
        <v>0</v>
      </c>
      <c r="BI130" s="145">
        <f>IF(N130="nulová",J130,0)</f>
        <v>0</v>
      </c>
      <c r="BJ130" s="16" t="s">
        <v>83</v>
      </c>
      <c r="BK130" s="145">
        <f>ROUND(I130*H130,2)</f>
        <v>0</v>
      </c>
      <c r="BL130" s="16" t="s">
        <v>2102</v>
      </c>
      <c r="BM130" s="144" t="s">
        <v>2118</v>
      </c>
    </row>
    <row r="131" spans="2:65" s="1" customFormat="1" ht="16.5" customHeight="1">
      <c r="B131" s="31"/>
      <c r="C131" s="132" t="s">
        <v>187</v>
      </c>
      <c r="D131" s="132" t="s">
        <v>152</v>
      </c>
      <c r="E131" s="133" t="s">
        <v>2119</v>
      </c>
      <c r="F131" s="134" t="s">
        <v>2120</v>
      </c>
      <c r="G131" s="135" t="s">
        <v>2101</v>
      </c>
      <c r="H131" s="136">
        <v>1</v>
      </c>
      <c r="I131" s="137"/>
      <c r="J131" s="138">
        <f>ROUND(I131*H131,2)</f>
        <v>0</v>
      </c>
      <c r="K131" s="139"/>
      <c r="L131" s="31"/>
      <c r="M131" s="140" t="s">
        <v>1</v>
      </c>
      <c r="N131" s="141" t="s">
        <v>41</v>
      </c>
      <c r="P131" s="142">
        <f>O131*H131</f>
        <v>0</v>
      </c>
      <c r="Q131" s="142">
        <v>0</v>
      </c>
      <c r="R131" s="142">
        <f>Q131*H131</f>
        <v>0</v>
      </c>
      <c r="S131" s="142">
        <v>0</v>
      </c>
      <c r="T131" s="143">
        <f>S131*H131</f>
        <v>0</v>
      </c>
      <c r="AR131" s="144" t="s">
        <v>2102</v>
      </c>
      <c r="AT131" s="144" t="s">
        <v>152</v>
      </c>
      <c r="AU131" s="144" t="s">
        <v>85</v>
      </c>
      <c r="AY131" s="16" t="s">
        <v>150</v>
      </c>
      <c r="BE131" s="145">
        <f>IF(N131="základní",J131,0)</f>
        <v>0</v>
      </c>
      <c r="BF131" s="145">
        <f>IF(N131="snížená",J131,0)</f>
        <v>0</v>
      </c>
      <c r="BG131" s="145">
        <f>IF(N131="zákl. přenesená",J131,0)</f>
        <v>0</v>
      </c>
      <c r="BH131" s="145">
        <f>IF(N131="sníž. přenesená",J131,0)</f>
        <v>0</v>
      </c>
      <c r="BI131" s="145">
        <f>IF(N131="nulová",J131,0)</f>
        <v>0</v>
      </c>
      <c r="BJ131" s="16" t="s">
        <v>83</v>
      </c>
      <c r="BK131" s="145">
        <f>ROUND(I131*H131,2)</f>
        <v>0</v>
      </c>
      <c r="BL131" s="16" t="s">
        <v>2102</v>
      </c>
      <c r="BM131" s="144" t="s">
        <v>2121</v>
      </c>
    </row>
    <row r="132" spans="2:65" s="1" customFormat="1" ht="16.5" customHeight="1">
      <c r="B132" s="31"/>
      <c r="C132" s="132" t="s">
        <v>192</v>
      </c>
      <c r="D132" s="132" t="s">
        <v>152</v>
      </c>
      <c r="E132" s="133" t="s">
        <v>2122</v>
      </c>
      <c r="F132" s="134" t="s">
        <v>2123</v>
      </c>
      <c r="G132" s="135" t="s">
        <v>2101</v>
      </c>
      <c r="H132" s="136">
        <v>1</v>
      </c>
      <c r="I132" s="137"/>
      <c r="J132" s="138">
        <f>ROUND(I132*H132,2)</f>
        <v>0</v>
      </c>
      <c r="K132" s="139"/>
      <c r="L132" s="31"/>
      <c r="M132" s="140" t="s">
        <v>1</v>
      </c>
      <c r="N132" s="141" t="s">
        <v>41</v>
      </c>
      <c r="P132" s="142">
        <f>O132*H132</f>
        <v>0</v>
      </c>
      <c r="Q132" s="142">
        <v>0</v>
      </c>
      <c r="R132" s="142">
        <f>Q132*H132</f>
        <v>0</v>
      </c>
      <c r="S132" s="142">
        <v>0</v>
      </c>
      <c r="T132" s="143">
        <f>S132*H132</f>
        <v>0</v>
      </c>
      <c r="AR132" s="144" t="s">
        <v>2102</v>
      </c>
      <c r="AT132" s="144" t="s">
        <v>152</v>
      </c>
      <c r="AU132" s="144" t="s">
        <v>85</v>
      </c>
      <c r="AY132" s="16" t="s">
        <v>150</v>
      </c>
      <c r="BE132" s="145">
        <f>IF(N132="základní",J132,0)</f>
        <v>0</v>
      </c>
      <c r="BF132" s="145">
        <f>IF(N132="snížená",J132,0)</f>
        <v>0</v>
      </c>
      <c r="BG132" s="145">
        <f>IF(N132="zákl. přenesená",J132,0)</f>
        <v>0</v>
      </c>
      <c r="BH132" s="145">
        <f>IF(N132="sníž. přenesená",J132,0)</f>
        <v>0</v>
      </c>
      <c r="BI132" s="145">
        <f>IF(N132="nulová",J132,0)</f>
        <v>0</v>
      </c>
      <c r="BJ132" s="16" t="s">
        <v>83</v>
      </c>
      <c r="BK132" s="145">
        <f>ROUND(I132*H132,2)</f>
        <v>0</v>
      </c>
      <c r="BL132" s="16" t="s">
        <v>2102</v>
      </c>
      <c r="BM132" s="144" t="s">
        <v>2124</v>
      </c>
    </row>
    <row r="133" spans="2:65" s="1" customFormat="1" ht="16.5" customHeight="1">
      <c r="B133" s="31"/>
      <c r="C133" s="132" t="s">
        <v>197</v>
      </c>
      <c r="D133" s="132" t="s">
        <v>152</v>
      </c>
      <c r="E133" s="133" t="s">
        <v>2125</v>
      </c>
      <c r="F133" s="134" t="s">
        <v>2126</v>
      </c>
      <c r="G133" s="135" t="s">
        <v>2101</v>
      </c>
      <c r="H133" s="136">
        <v>1</v>
      </c>
      <c r="I133" s="137"/>
      <c r="J133" s="138">
        <f>ROUND(I133*H133,2)</f>
        <v>0</v>
      </c>
      <c r="K133" s="139"/>
      <c r="L133" s="31"/>
      <c r="M133" s="140" t="s">
        <v>1</v>
      </c>
      <c r="N133" s="141" t="s">
        <v>41</v>
      </c>
      <c r="P133" s="142">
        <f>O133*H133</f>
        <v>0</v>
      </c>
      <c r="Q133" s="142">
        <v>0</v>
      </c>
      <c r="R133" s="142">
        <f>Q133*H133</f>
        <v>0</v>
      </c>
      <c r="S133" s="142">
        <v>0</v>
      </c>
      <c r="T133" s="143">
        <f>S133*H133</f>
        <v>0</v>
      </c>
      <c r="AR133" s="144" t="s">
        <v>2102</v>
      </c>
      <c r="AT133" s="144" t="s">
        <v>152</v>
      </c>
      <c r="AU133" s="144" t="s">
        <v>85</v>
      </c>
      <c r="AY133" s="16" t="s">
        <v>150</v>
      </c>
      <c r="BE133" s="145">
        <f>IF(N133="základní",J133,0)</f>
        <v>0</v>
      </c>
      <c r="BF133" s="145">
        <f>IF(N133="snížená",J133,0)</f>
        <v>0</v>
      </c>
      <c r="BG133" s="145">
        <f>IF(N133="zákl. přenesená",J133,0)</f>
        <v>0</v>
      </c>
      <c r="BH133" s="145">
        <f>IF(N133="sníž. přenesená",J133,0)</f>
        <v>0</v>
      </c>
      <c r="BI133" s="145">
        <f>IF(N133="nulová",J133,0)</f>
        <v>0</v>
      </c>
      <c r="BJ133" s="16" t="s">
        <v>83</v>
      </c>
      <c r="BK133" s="145">
        <f>ROUND(I133*H133,2)</f>
        <v>0</v>
      </c>
      <c r="BL133" s="16" t="s">
        <v>2102</v>
      </c>
      <c r="BM133" s="144" t="s">
        <v>2127</v>
      </c>
    </row>
    <row r="134" spans="2:63" s="11" customFormat="1" ht="22.7" customHeight="1">
      <c r="B134" s="120"/>
      <c r="D134" s="121" t="s">
        <v>75</v>
      </c>
      <c r="E134" s="130" t="s">
        <v>2128</v>
      </c>
      <c r="F134" s="130" t="s">
        <v>2129</v>
      </c>
      <c r="I134" s="123"/>
      <c r="J134" s="131">
        <f>BK134</f>
        <v>0</v>
      </c>
      <c r="L134" s="120"/>
      <c r="M134" s="125"/>
      <c r="P134" s="126">
        <f>P135</f>
        <v>0</v>
      </c>
      <c r="R134" s="126">
        <f>R135</f>
        <v>0</v>
      </c>
      <c r="T134" s="127">
        <f>T135</f>
        <v>0</v>
      </c>
      <c r="AR134" s="121" t="s">
        <v>182</v>
      </c>
      <c r="AT134" s="128" t="s">
        <v>75</v>
      </c>
      <c r="AU134" s="128" t="s">
        <v>83</v>
      </c>
      <c r="AY134" s="121" t="s">
        <v>150</v>
      </c>
      <c r="BK134" s="129">
        <f>BK135</f>
        <v>0</v>
      </c>
    </row>
    <row r="135" spans="2:65" s="1" customFormat="1" ht="16.5" customHeight="1">
      <c r="B135" s="31"/>
      <c r="C135" s="132" t="s">
        <v>202</v>
      </c>
      <c r="D135" s="132" t="s">
        <v>152</v>
      </c>
      <c r="E135" s="133" t="s">
        <v>2130</v>
      </c>
      <c r="F135" s="134" t="s">
        <v>2129</v>
      </c>
      <c r="G135" s="135" t="s">
        <v>2101</v>
      </c>
      <c r="H135" s="136">
        <v>1</v>
      </c>
      <c r="I135" s="137"/>
      <c r="J135" s="138">
        <f>ROUND(I135*H135,2)</f>
        <v>0</v>
      </c>
      <c r="K135" s="139"/>
      <c r="L135" s="31"/>
      <c r="M135" s="184" t="s">
        <v>1</v>
      </c>
      <c r="N135" s="185" t="s">
        <v>41</v>
      </c>
      <c r="O135" s="181"/>
      <c r="P135" s="182">
        <f>O135*H135</f>
        <v>0</v>
      </c>
      <c r="Q135" s="182">
        <v>0</v>
      </c>
      <c r="R135" s="182">
        <f>Q135*H135</f>
        <v>0</v>
      </c>
      <c r="S135" s="182">
        <v>0</v>
      </c>
      <c r="T135" s="183">
        <f>S135*H135</f>
        <v>0</v>
      </c>
      <c r="AR135" s="144" t="s">
        <v>2102</v>
      </c>
      <c r="AT135" s="144" t="s">
        <v>152</v>
      </c>
      <c r="AU135" s="144" t="s">
        <v>85</v>
      </c>
      <c r="AY135" s="16" t="s">
        <v>150</v>
      </c>
      <c r="BE135" s="145">
        <f>IF(N135="základní",J135,0)</f>
        <v>0</v>
      </c>
      <c r="BF135" s="145">
        <f>IF(N135="snížená",J135,0)</f>
        <v>0</v>
      </c>
      <c r="BG135" s="145">
        <f>IF(N135="zákl. přenesená",J135,0)</f>
        <v>0</v>
      </c>
      <c r="BH135" s="145">
        <f>IF(N135="sníž. přenesená",J135,0)</f>
        <v>0</v>
      </c>
      <c r="BI135" s="145">
        <f>IF(N135="nulová",J135,0)</f>
        <v>0</v>
      </c>
      <c r="BJ135" s="16" t="s">
        <v>83</v>
      </c>
      <c r="BK135" s="145">
        <f>ROUND(I135*H135,2)</f>
        <v>0</v>
      </c>
      <c r="BL135" s="16" t="s">
        <v>2102</v>
      </c>
      <c r="BM135" s="144" t="s">
        <v>2131</v>
      </c>
    </row>
    <row r="136" spans="2:12" s="1" customFormat="1" ht="6.95" customHeight="1">
      <c r="B136" s="42"/>
      <c r="C136" s="43"/>
      <c r="D136" s="43"/>
      <c r="E136" s="43"/>
      <c r="F136" s="43"/>
      <c r="G136" s="43"/>
      <c r="H136" s="43"/>
      <c r="I136" s="43"/>
      <c r="J136" s="43"/>
      <c r="K136" s="43"/>
      <c r="L136" s="31"/>
    </row>
  </sheetData>
  <sheetProtection algorithmName="SHA-512" hashValue="mI+s51ttiiAAb5ofBgSDYHB4aeiSMaFelP+cRcgaJqnNuTlC4k//cd6NU/nrGtS5KwMbpdr9At5s9/5hvaVfvw==" saltValue="+xbD+DqxXEAEE0c8lvvV2IbbYJmFmKsvjLx++w6wDPJO8wnuvixoFOFuIycr2VD//MQMobOxlQH4aKk9mcA8/w==" spinCount="100000" sheet="1" objects="1" scenarios="1" formatColumns="0" formatRows="0" autoFilter="0"/>
  <autoFilter ref="C120:K13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88"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1"/>
  <sheetViews>
    <sheetView showGridLines="0" zoomScaleSheetLayoutView="75" workbookViewId="0" topLeftCell="B30">
      <selection activeCell="I57" sqref="I57:J57"/>
    </sheetView>
  </sheetViews>
  <sheetFormatPr defaultColWidth="11.00390625" defaultRowHeight="12"/>
  <cols>
    <col min="1" max="1" width="10.28125" style="187" hidden="1" customWidth="1"/>
    <col min="2" max="2" width="11.140625" style="187" customWidth="1"/>
    <col min="3" max="3" width="9.140625" style="187" customWidth="1"/>
    <col min="4" max="4" width="16.421875" style="187" customWidth="1"/>
    <col min="5" max="5" width="14.8515625" style="187" customWidth="1"/>
    <col min="6" max="6" width="14.00390625" style="187" customWidth="1"/>
    <col min="7" max="9" width="15.421875" style="187" customWidth="1"/>
    <col min="10" max="10" width="8.140625" style="187" customWidth="1"/>
    <col min="11" max="11" width="5.140625" style="187" customWidth="1"/>
    <col min="12" max="15" width="13.140625" style="187" customWidth="1"/>
    <col min="16" max="16384" width="11.00390625" style="187" customWidth="1"/>
  </cols>
  <sheetData>
    <row r="1" spans="1:10" ht="33.75" customHeight="1">
      <c r="A1" s="186" t="s">
        <v>2132</v>
      </c>
      <c r="B1" s="817" t="s">
        <v>2133</v>
      </c>
      <c r="C1" s="818"/>
      <c r="D1" s="818"/>
      <c r="E1" s="818"/>
      <c r="F1" s="818"/>
      <c r="G1" s="818"/>
      <c r="H1" s="818"/>
      <c r="I1" s="818"/>
      <c r="J1" s="819"/>
    </row>
    <row r="2" spans="1:15" ht="23.25" customHeight="1">
      <c r="A2" s="188"/>
      <c r="B2" s="189" t="s">
        <v>2134</v>
      </c>
      <c r="C2" s="190"/>
      <c r="D2" s="820" t="s">
        <v>17</v>
      </c>
      <c r="E2" s="821"/>
      <c r="F2" s="821"/>
      <c r="G2" s="821"/>
      <c r="H2" s="821"/>
      <c r="I2" s="821"/>
      <c r="J2" s="822"/>
      <c r="O2" s="191"/>
    </row>
    <row r="3" spans="1:10" ht="23.25" customHeight="1">
      <c r="A3" s="188"/>
      <c r="B3" s="192" t="s">
        <v>2135</v>
      </c>
      <c r="C3" s="193"/>
      <c r="D3" s="823" t="s">
        <v>2136</v>
      </c>
      <c r="E3" s="824"/>
      <c r="F3" s="824"/>
      <c r="G3" s="824"/>
      <c r="H3" s="824"/>
      <c r="I3" s="824"/>
      <c r="J3" s="825"/>
    </row>
    <row r="4" spans="1:10" ht="23.25" customHeight="1" hidden="1">
      <c r="A4" s="188"/>
      <c r="B4" s="194" t="s">
        <v>2137</v>
      </c>
      <c r="C4" s="195"/>
      <c r="D4" s="196"/>
      <c r="E4" s="196"/>
      <c r="F4" s="197"/>
      <c r="G4" s="197"/>
      <c r="H4" s="197"/>
      <c r="I4" s="197"/>
      <c r="J4" s="198"/>
    </row>
    <row r="5" spans="1:10" ht="24" customHeight="1">
      <c r="A5" s="188"/>
      <c r="B5" s="199" t="s">
        <v>2138</v>
      </c>
      <c r="D5" s="200" t="s">
        <v>2139</v>
      </c>
      <c r="E5" s="201"/>
      <c r="F5" s="201"/>
      <c r="G5" s="201"/>
      <c r="H5" s="202" t="s">
        <v>25</v>
      </c>
      <c r="I5" s="203"/>
      <c r="J5" s="204"/>
    </row>
    <row r="6" spans="1:10" ht="15.75" customHeight="1">
      <c r="A6" s="188"/>
      <c r="B6" s="205"/>
      <c r="C6" s="201"/>
      <c r="D6" s="203"/>
      <c r="E6" s="201"/>
      <c r="F6" s="201"/>
      <c r="G6" s="201"/>
      <c r="H6" s="202" t="s">
        <v>27</v>
      </c>
      <c r="I6" s="203"/>
      <c r="J6" s="204"/>
    </row>
    <row r="7" spans="1:10" ht="15.75" customHeight="1">
      <c r="A7" s="188"/>
      <c r="B7" s="206"/>
      <c r="C7" s="207"/>
      <c r="D7" s="208"/>
      <c r="E7" s="209"/>
      <c r="F7" s="209"/>
      <c r="G7" s="209"/>
      <c r="H7" s="210"/>
      <c r="I7" s="209"/>
      <c r="J7" s="211"/>
    </row>
    <row r="8" spans="1:10" ht="24" customHeight="1" hidden="1">
      <c r="A8" s="188"/>
      <c r="B8" s="199" t="s">
        <v>30</v>
      </c>
      <c r="D8" s="212"/>
      <c r="H8" s="202" t="s">
        <v>25</v>
      </c>
      <c r="I8" s="212"/>
      <c r="J8" s="204"/>
    </row>
    <row r="9" spans="1:10" ht="15.75" customHeight="1" hidden="1">
      <c r="A9" s="188"/>
      <c r="B9" s="188"/>
      <c r="D9" s="212"/>
      <c r="H9" s="202" t="s">
        <v>27</v>
      </c>
      <c r="I9" s="212"/>
      <c r="J9" s="204"/>
    </row>
    <row r="10" spans="1:10" ht="15.75" customHeight="1" hidden="1">
      <c r="A10" s="188"/>
      <c r="B10" s="213"/>
      <c r="C10" s="214"/>
      <c r="D10" s="215"/>
      <c r="E10" s="210"/>
      <c r="F10" s="210"/>
      <c r="G10" s="216"/>
      <c r="H10" s="216"/>
      <c r="I10" s="217"/>
      <c r="J10" s="211"/>
    </row>
    <row r="11" spans="1:10" ht="24" customHeight="1">
      <c r="A11" s="188"/>
      <c r="B11" s="199" t="s">
        <v>2140</v>
      </c>
      <c r="D11" s="826"/>
      <c r="E11" s="826"/>
      <c r="F11" s="826"/>
      <c r="G11" s="826"/>
      <c r="H11" s="202" t="s">
        <v>25</v>
      </c>
      <c r="I11" s="218"/>
      <c r="J11" s="204"/>
    </row>
    <row r="12" spans="1:10" ht="15.75" customHeight="1">
      <c r="A12" s="188"/>
      <c r="B12" s="205"/>
      <c r="C12" s="201"/>
      <c r="D12" s="827"/>
      <c r="E12" s="827"/>
      <c r="F12" s="827"/>
      <c r="G12" s="827"/>
      <c r="H12" s="202" t="s">
        <v>27</v>
      </c>
      <c r="I12" s="218"/>
      <c r="J12" s="204"/>
    </row>
    <row r="13" spans="1:10" ht="15.75" customHeight="1">
      <c r="A13" s="188"/>
      <c r="B13" s="206"/>
      <c r="C13" s="219"/>
      <c r="D13" s="816"/>
      <c r="E13" s="816"/>
      <c r="F13" s="816"/>
      <c r="G13" s="816"/>
      <c r="H13" s="220"/>
      <c r="I13" s="209"/>
      <c r="J13" s="211"/>
    </row>
    <row r="14" spans="1:10" ht="24" customHeight="1" hidden="1">
      <c r="A14" s="188"/>
      <c r="B14" s="221" t="s">
        <v>2141</v>
      </c>
      <c r="C14" s="222"/>
      <c r="D14" s="223" t="s">
        <v>2142</v>
      </c>
      <c r="E14" s="224"/>
      <c r="F14" s="224"/>
      <c r="G14" s="224"/>
      <c r="H14" s="225"/>
      <c r="I14" s="224"/>
      <c r="J14" s="226"/>
    </row>
    <row r="15" spans="1:10" ht="32.25" customHeight="1">
      <c r="A15" s="188"/>
      <c r="B15" s="213" t="s">
        <v>2143</v>
      </c>
      <c r="C15" s="227"/>
      <c r="D15" s="216"/>
      <c r="E15" s="813"/>
      <c r="F15" s="813"/>
      <c r="G15" s="814"/>
      <c r="H15" s="814"/>
      <c r="I15" s="814" t="s">
        <v>2144</v>
      </c>
      <c r="J15" s="815"/>
    </row>
    <row r="16" spans="1:10" ht="23.25" customHeight="1">
      <c r="A16" s="228" t="s">
        <v>148</v>
      </c>
      <c r="B16" s="229" t="s">
        <v>148</v>
      </c>
      <c r="C16" s="230"/>
      <c r="D16" s="231"/>
      <c r="E16" s="810"/>
      <c r="F16" s="811"/>
      <c r="G16" s="810"/>
      <c r="H16" s="811"/>
      <c r="I16" s="810">
        <f>SUMIF(F47:F57,A16,I47:I57)+SUMIF(F47:F57,"PSU",I47:I57)</f>
        <v>0</v>
      </c>
      <c r="J16" s="812"/>
    </row>
    <row r="17" spans="1:10" ht="23.25" customHeight="1">
      <c r="A17" s="228" t="s">
        <v>691</v>
      </c>
      <c r="B17" s="229" t="s">
        <v>691</v>
      </c>
      <c r="C17" s="230"/>
      <c r="D17" s="231"/>
      <c r="E17" s="810"/>
      <c r="F17" s="811"/>
      <c r="G17" s="810"/>
      <c r="H17" s="811"/>
      <c r="I17" s="810">
        <f>SUMIF(F47:F57,A17,I47:I57)</f>
        <v>0</v>
      </c>
      <c r="J17" s="812"/>
    </row>
    <row r="18" spans="1:10" ht="23.25" customHeight="1">
      <c r="A18" s="228" t="s">
        <v>2145</v>
      </c>
      <c r="B18" s="229" t="s">
        <v>2145</v>
      </c>
      <c r="C18" s="230"/>
      <c r="D18" s="231"/>
      <c r="E18" s="810"/>
      <c r="F18" s="811"/>
      <c r="G18" s="810"/>
      <c r="H18" s="811"/>
      <c r="I18" s="810">
        <f>SUMIF(F47:F57,A18,I47:I57)</f>
        <v>0</v>
      </c>
      <c r="J18" s="812"/>
    </row>
    <row r="19" spans="1:10" ht="23.25" customHeight="1">
      <c r="A19" s="228" t="s">
        <v>2146</v>
      </c>
      <c r="B19" s="229" t="s">
        <v>2147</v>
      </c>
      <c r="C19" s="230"/>
      <c r="D19" s="231"/>
      <c r="E19" s="810"/>
      <c r="F19" s="811"/>
      <c r="G19" s="810"/>
      <c r="H19" s="811"/>
      <c r="I19" s="810">
        <f>SUMIF(F47:F57,A19,I47:I57)</f>
        <v>0</v>
      </c>
      <c r="J19" s="812"/>
    </row>
    <row r="20" spans="1:10" ht="23.25" customHeight="1">
      <c r="A20" s="228" t="s">
        <v>2148</v>
      </c>
      <c r="B20" s="229" t="s">
        <v>2149</v>
      </c>
      <c r="C20" s="230"/>
      <c r="D20" s="231"/>
      <c r="E20" s="810"/>
      <c r="F20" s="811"/>
      <c r="G20" s="810"/>
      <c r="H20" s="811"/>
      <c r="I20" s="810">
        <f>SUMIF(F47:F57,A20,I47:I57)</f>
        <v>0</v>
      </c>
      <c r="J20" s="812"/>
    </row>
    <row r="21" spans="1:10" ht="23.25" customHeight="1">
      <c r="A21" s="188"/>
      <c r="B21" s="232" t="s">
        <v>2144</v>
      </c>
      <c r="C21" s="233"/>
      <c r="D21" s="234"/>
      <c r="E21" s="797"/>
      <c r="F21" s="798"/>
      <c r="G21" s="797"/>
      <c r="H21" s="798"/>
      <c r="I21" s="797">
        <f>SUM(I16:J20)</f>
        <v>0</v>
      </c>
      <c r="J21" s="799"/>
    </row>
    <row r="22" spans="1:10" ht="33" customHeight="1">
      <c r="A22" s="188"/>
      <c r="B22" s="235" t="s">
        <v>2150</v>
      </c>
      <c r="C22" s="230"/>
      <c r="D22" s="231"/>
      <c r="E22" s="236"/>
      <c r="F22" s="237"/>
      <c r="G22" s="238"/>
      <c r="H22" s="238"/>
      <c r="I22" s="238"/>
      <c r="J22" s="239"/>
    </row>
    <row r="23" spans="1:10" ht="23.25" customHeight="1">
      <c r="A23" s="188"/>
      <c r="B23" s="240" t="s">
        <v>2151</v>
      </c>
      <c r="C23" s="230"/>
      <c r="D23" s="231"/>
      <c r="E23" s="241">
        <v>15</v>
      </c>
      <c r="F23" s="237" t="s">
        <v>803</v>
      </c>
      <c r="G23" s="800">
        <f>ZakladDPHSniVypocet</f>
        <v>0</v>
      </c>
      <c r="H23" s="801"/>
      <c r="I23" s="801"/>
      <c r="J23" s="239" t="e">
        <f aca="true" t="shared" si="0" ref="J23:J28">Mena</f>
        <v>#REF!</v>
      </c>
    </row>
    <row r="24" spans="1:10" ht="23.25" customHeight="1">
      <c r="A24" s="188"/>
      <c r="B24" s="240" t="s">
        <v>2152</v>
      </c>
      <c r="C24" s="230"/>
      <c r="D24" s="231"/>
      <c r="E24" s="241">
        <f>SazbaDPH1</f>
        <v>15</v>
      </c>
      <c r="F24" s="237" t="s">
        <v>803</v>
      </c>
      <c r="G24" s="802"/>
      <c r="H24" s="803"/>
      <c r="I24" s="803"/>
      <c r="J24" s="239" t="e">
        <f t="shared" si="0"/>
        <v>#REF!</v>
      </c>
    </row>
    <row r="25" spans="1:10" ht="23.25" customHeight="1">
      <c r="A25" s="188"/>
      <c r="B25" s="240" t="s">
        <v>2153</v>
      </c>
      <c r="C25" s="230"/>
      <c r="D25" s="231"/>
      <c r="E25" s="241">
        <v>21</v>
      </c>
      <c r="F25" s="237" t="s">
        <v>803</v>
      </c>
      <c r="G25" s="800">
        <f>ZakladDPHZaklVypocet</f>
        <v>0</v>
      </c>
      <c r="H25" s="801"/>
      <c r="I25" s="801"/>
      <c r="J25" s="239" t="e">
        <f t="shared" si="0"/>
        <v>#REF!</v>
      </c>
    </row>
    <row r="26" spans="1:10" ht="23.25" customHeight="1">
      <c r="A26" s="188"/>
      <c r="B26" s="242" t="s">
        <v>2154</v>
      </c>
      <c r="C26" s="243"/>
      <c r="D26" s="216"/>
      <c r="E26" s="244">
        <f>SazbaDPH2</f>
        <v>21</v>
      </c>
      <c r="F26" s="245" t="s">
        <v>803</v>
      </c>
      <c r="G26" s="804"/>
      <c r="H26" s="805"/>
      <c r="I26" s="805"/>
      <c r="J26" s="246" t="e">
        <f t="shared" si="0"/>
        <v>#REF!</v>
      </c>
    </row>
    <row r="27" spans="1:10" ht="23.25" customHeight="1" thickBot="1">
      <c r="A27" s="188"/>
      <c r="B27" s="199" t="s">
        <v>2155</v>
      </c>
      <c r="C27" s="247"/>
      <c r="D27" s="248"/>
      <c r="E27" s="247"/>
      <c r="F27" s="249"/>
      <c r="G27" s="806">
        <f>0</f>
        <v>0</v>
      </c>
      <c r="H27" s="806"/>
      <c r="I27" s="806"/>
      <c r="J27" s="250" t="e">
        <f t="shared" si="0"/>
        <v>#REF!</v>
      </c>
    </row>
    <row r="28" spans="1:10" ht="27.75" customHeight="1" hidden="1" thickBot="1">
      <c r="A28" s="188"/>
      <c r="B28" s="251" t="s">
        <v>2156</v>
      </c>
      <c r="C28" s="252"/>
      <c r="D28" s="252"/>
      <c r="E28" s="253"/>
      <c r="F28" s="254"/>
      <c r="G28" s="807">
        <f>ZakladDPHSniVypocet+ZakladDPHZaklVypocet</f>
        <v>0</v>
      </c>
      <c r="H28" s="807"/>
      <c r="I28" s="807"/>
      <c r="J28" s="255" t="e">
        <f t="shared" si="0"/>
        <v>#REF!</v>
      </c>
    </row>
    <row r="29" spans="1:10" ht="27.75" customHeight="1" thickBot="1">
      <c r="A29" s="188"/>
      <c r="B29" s="251" t="s">
        <v>2157</v>
      </c>
      <c r="C29" s="256"/>
      <c r="D29" s="256"/>
      <c r="E29" s="256"/>
      <c r="F29" s="256"/>
      <c r="G29" s="808"/>
      <c r="H29" s="808"/>
      <c r="I29" s="808"/>
      <c r="J29" s="257" t="s">
        <v>48</v>
      </c>
    </row>
    <row r="30" spans="1:10" ht="12.75" customHeight="1">
      <c r="A30" s="188"/>
      <c r="B30" s="188"/>
      <c r="J30" s="258"/>
    </row>
    <row r="31" spans="1:10" ht="30" customHeight="1">
      <c r="A31" s="188"/>
      <c r="B31" s="188"/>
      <c r="J31" s="258"/>
    </row>
    <row r="32" spans="1:10" ht="18.75" customHeight="1">
      <c r="A32" s="188"/>
      <c r="B32" s="259"/>
      <c r="C32" s="260" t="s">
        <v>47</v>
      </c>
      <c r="D32" s="261"/>
      <c r="E32" s="261"/>
      <c r="F32" s="260" t="s">
        <v>2158</v>
      </c>
      <c r="G32" s="261"/>
      <c r="H32" s="262">
        <f ca="1">TODAY()</f>
        <v>45302</v>
      </c>
      <c r="I32" s="261"/>
      <c r="J32" s="258"/>
    </row>
    <row r="33" spans="1:10" ht="47.25" customHeight="1">
      <c r="A33" s="188"/>
      <c r="B33" s="188"/>
      <c r="J33" s="258"/>
    </row>
    <row r="34" spans="1:10" s="264" customFormat="1" ht="18.75" customHeight="1">
      <c r="A34" s="263"/>
      <c r="B34" s="263"/>
      <c r="D34" s="265"/>
      <c r="E34" s="265"/>
      <c r="G34" s="265"/>
      <c r="H34" s="265"/>
      <c r="I34" s="265"/>
      <c r="J34" s="266"/>
    </row>
    <row r="35" spans="1:10" ht="12.75" customHeight="1">
      <c r="A35" s="188"/>
      <c r="B35" s="188"/>
      <c r="D35" s="809" t="s">
        <v>2159</v>
      </c>
      <c r="E35" s="809"/>
      <c r="H35" s="267" t="s">
        <v>2160</v>
      </c>
      <c r="J35" s="258"/>
    </row>
    <row r="36" spans="1:10" ht="13.5" customHeight="1" thickBot="1">
      <c r="A36" s="268"/>
      <c r="B36" s="268"/>
      <c r="C36" s="269"/>
      <c r="D36" s="269"/>
      <c r="E36" s="269"/>
      <c r="F36" s="269"/>
      <c r="G36" s="269"/>
      <c r="H36" s="269"/>
      <c r="I36" s="269"/>
      <c r="J36" s="270"/>
    </row>
    <row r="37" spans="2:10" ht="27" customHeight="1" hidden="1">
      <c r="B37" s="271" t="s">
        <v>2161</v>
      </c>
      <c r="C37" s="272"/>
      <c r="D37" s="272"/>
      <c r="E37" s="272"/>
      <c r="F37" s="273"/>
      <c r="G37" s="273"/>
      <c r="H37" s="273"/>
      <c r="I37" s="273"/>
      <c r="J37" s="272"/>
    </row>
    <row r="38" spans="1:10" ht="25.5" customHeight="1" hidden="1">
      <c r="A38" s="274" t="s">
        <v>2162</v>
      </c>
      <c r="B38" s="275" t="s">
        <v>2163</v>
      </c>
      <c r="C38" s="276" t="s">
        <v>2164</v>
      </c>
      <c r="D38" s="277"/>
      <c r="E38" s="277"/>
      <c r="F38" s="278" t="str">
        <f>B23</f>
        <v>Základ pro sníženou DPH</v>
      </c>
      <c r="G38" s="278" t="str">
        <f>B25</f>
        <v>Základ pro základní DPH</v>
      </c>
      <c r="H38" s="279" t="s">
        <v>2165</v>
      </c>
      <c r="I38" s="279" t="s">
        <v>2166</v>
      </c>
      <c r="J38" s="280" t="s">
        <v>803</v>
      </c>
    </row>
    <row r="39" spans="1:10" ht="25.5" customHeight="1" hidden="1">
      <c r="A39" s="274">
        <v>1</v>
      </c>
      <c r="B39" s="281" t="s">
        <v>2167</v>
      </c>
      <c r="C39" s="795" t="s">
        <v>17</v>
      </c>
      <c r="D39" s="796"/>
      <c r="E39" s="796"/>
      <c r="F39" s="282">
        <f>'Rozpočet Pol'!AC173</f>
        <v>0</v>
      </c>
      <c r="G39" s="283">
        <f>'Rozpočet Pol'!AD173</f>
        <v>0</v>
      </c>
      <c r="H39" s="284">
        <f>(F39*SazbaDPH1/100)+(G39*SazbaDPH2/100)</f>
        <v>0</v>
      </c>
      <c r="I39" s="284">
        <f>F39+G39+H39</f>
        <v>0</v>
      </c>
      <c r="J39" s="285" t="str">
        <f>IF(CenaCelkemVypocet=0,"",I39/CenaCelkemVypocet*100)</f>
        <v/>
      </c>
    </row>
    <row r="40" spans="1:10" ht="25.5" customHeight="1" hidden="1">
      <c r="A40" s="274"/>
      <c r="B40" s="788" t="s">
        <v>2168</v>
      </c>
      <c r="C40" s="789"/>
      <c r="D40" s="789"/>
      <c r="E40" s="790"/>
      <c r="F40" s="286">
        <f>SUMIF(A39:A39,"=1",F39:F39)</f>
        <v>0</v>
      </c>
      <c r="G40" s="287">
        <f>SUMIF(A39:A39,"=1",G39:G39)</f>
        <v>0</v>
      </c>
      <c r="H40" s="287">
        <f>SUMIF(A39:A39,"=1",H39:H39)</f>
        <v>0</v>
      </c>
      <c r="I40" s="287">
        <f>SUMIF(A39:A39,"=1",I39:I39)</f>
        <v>0</v>
      </c>
      <c r="J40" s="288">
        <f>SUMIF(A39:A39,"=1",J39:J39)</f>
        <v>0</v>
      </c>
    </row>
    <row r="44" ht="15.75">
      <c r="B44" s="289" t="s">
        <v>2169</v>
      </c>
    </row>
    <row r="46" spans="1:10" ht="25.5" customHeight="1">
      <c r="A46" s="290"/>
      <c r="B46" s="291" t="s">
        <v>2163</v>
      </c>
      <c r="C46" s="291" t="s">
        <v>2164</v>
      </c>
      <c r="D46" s="292"/>
      <c r="E46" s="292"/>
      <c r="F46" s="293" t="s">
        <v>2170</v>
      </c>
      <c r="G46" s="293"/>
      <c r="H46" s="293"/>
      <c r="I46" s="791" t="s">
        <v>2144</v>
      </c>
      <c r="J46" s="791"/>
    </row>
    <row r="47" spans="1:10" ht="25.5" customHeight="1">
      <c r="A47" s="294"/>
      <c r="B47" s="295" t="s">
        <v>83</v>
      </c>
      <c r="C47" s="792" t="s">
        <v>151</v>
      </c>
      <c r="D47" s="793"/>
      <c r="E47" s="793"/>
      <c r="F47" s="296" t="s">
        <v>148</v>
      </c>
      <c r="G47" s="297"/>
      <c r="H47" s="297"/>
      <c r="I47" s="794">
        <f>'Rozpočet Pol'!G8</f>
        <v>0</v>
      </c>
      <c r="J47" s="794"/>
    </row>
    <row r="48" spans="1:10" ht="25.5" customHeight="1">
      <c r="A48" s="294"/>
      <c r="B48" s="298" t="s">
        <v>85</v>
      </c>
      <c r="C48" s="782" t="s">
        <v>2171</v>
      </c>
      <c r="D48" s="783"/>
      <c r="E48" s="783"/>
      <c r="F48" s="299" t="s">
        <v>148</v>
      </c>
      <c r="G48" s="300"/>
      <c r="H48" s="300"/>
      <c r="I48" s="784">
        <f>'Rozpočet Pol'!G20</f>
        <v>0</v>
      </c>
      <c r="J48" s="784"/>
    </row>
    <row r="49" spans="1:10" ht="25.5" customHeight="1">
      <c r="A49" s="294"/>
      <c r="B49" s="298" t="s">
        <v>156</v>
      </c>
      <c r="C49" s="782" t="s">
        <v>428</v>
      </c>
      <c r="D49" s="783"/>
      <c r="E49" s="783"/>
      <c r="F49" s="299" t="s">
        <v>148</v>
      </c>
      <c r="G49" s="300"/>
      <c r="H49" s="300"/>
      <c r="I49" s="784">
        <f>'Rozpočet Pol'!G24</f>
        <v>0</v>
      </c>
      <c r="J49" s="784"/>
    </row>
    <row r="50" spans="1:10" ht="25.5" customHeight="1">
      <c r="A50" s="294"/>
      <c r="B50" s="298" t="s">
        <v>182</v>
      </c>
      <c r="C50" s="782" t="s">
        <v>2172</v>
      </c>
      <c r="D50" s="783"/>
      <c r="E50" s="783"/>
      <c r="F50" s="299" t="s">
        <v>148</v>
      </c>
      <c r="G50" s="300"/>
      <c r="H50" s="300"/>
      <c r="I50" s="784">
        <f>'Rozpočet Pol'!G26</f>
        <v>0</v>
      </c>
      <c r="J50" s="784"/>
    </row>
    <row r="51" spans="1:10" ht="25.5" customHeight="1">
      <c r="A51" s="294"/>
      <c r="B51" s="298" t="s">
        <v>197</v>
      </c>
      <c r="C51" s="782" t="s">
        <v>2037</v>
      </c>
      <c r="D51" s="783"/>
      <c r="E51" s="783"/>
      <c r="F51" s="299" t="s">
        <v>148</v>
      </c>
      <c r="G51" s="300"/>
      <c r="H51" s="300"/>
      <c r="I51" s="784">
        <f>'Rozpočet Pol'!G45</f>
        <v>0</v>
      </c>
      <c r="J51" s="784"/>
    </row>
    <row r="52" spans="1:10" ht="25.5" customHeight="1">
      <c r="A52" s="294"/>
      <c r="B52" s="298" t="s">
        <v>695</v>
      </c>
      <c r="C52" s="782" t="s">
        <v>2173</v>
      </c>
      <c r="D52" s="783"/>
      <c r="E52" s="783"/>
      <c r="F52" s="299" t="s">
        <v>148</v>
      </c>
      <c r="G52" s="300"/>
      <c r="H52" s="300"/>
      <c r="I52" s="784">
        <f>'Rozpočet Pol'!G70</f>
        <v>0</v>
      </c>
      <c r="J52" s="784"/>
    </row>
    <row r="53" spans="1:10" ht="25.5" customHeight="1">
      <c r="A53" s="294"/>
      <c r="B53" s="298" t="s">
        <v>685</v>
      </c>
      <c r="C53" s="782" t="s">
        <v>2174</v>
      </c>
      <c r="D53" s="783"/>
      <c r="E53" s="783"/>
      <c r="F53" s="299" t="s">
        <v>148</v>
      </c>
      <c r="G53" s="300"/>
      <c r="H53" s="300"/>
      <c r="I53" s="784">
        <f>'Rozpočet Pol'!G73</f>
        <v>0</v>
      </c>
      <c r="J53" s="784"/>
    </row>
    <row r="54" spans="1:10" ht="25.5" customHeight="1">
      <c r="A54" s="294"/>
      <c r="B54" s="298" t="s">
        <v>1844</v>
      </c>
      <c r="C54" s="782" t="s">
        <v>2175</v>
      </c>
      <c r="D54" s="783"/>
      <c r="E54" s="783"/>
      <c r="F54" s="299" t="s">
        <v>691</v>
      </c>
      <c r="G54" s="300"/>
      <c r="H54" s="300"/>
      <c r="I54" s="784">
        <f>'Rozpočet Pol'!G75</f>
        <v>0</v>
      </c>
      <c r="J54" s="784"/>
    </row>
    <row r="55" spans="1:10" ht="25.5" customHeight="1">
      <c r="A55" s="294"/>
      <c r="B55" s="298" t="s">
        <v>2176</v>
      </c>
      <c r="C55" s="782" t="s">
        <v>2177</v>
      </c>
      <c r="D55" s="783"/>
      <c r="E55" s="783"/>
      <c r="F55" s="299" t="s">
        <v>691</v>
      </c>
      <c r="G55" s="300"/>
      <c r="H55" s="300"/>
      <c r="I55" s="784">
        <f>'Rozpočet Pol'!G99</f>
        <v>0</v>
      </c>
      <c r="J55" s="784"/>
    </row>
    <row r="56" spans="1:10" ht="25.5" customHeight="1">
      <c r="A56" s="294"/>
      <c r="B56" s="298" t="s">
        <v>944</v>
      </c>
      <c r="C56" s="782" t="s">
        <v>2178</v>
      </c>
      <c r="D56" s="783"/>
      <c r="E56" s="783"/>
      <c r="F56" s="299" t="s">
        <v>691</v>
      </c>
      <c r="G56" s="300"/>
      <c r="H56" s="300"/>
      <c r="I56" s="784">
        <f>'Rozpočet Pol'!G132</f>
        <v>0</v>
      </c>
      <c r="J56" s="784"/>
    </row>
    <row r="57" spans="1:10" ht="25.5" customHeight="1">
      <c r="A57" s="294"/>
      <c r="B57" s="301" t="s">
        <v>2179</v>
      </c>
      <c r="C57" s="785" t="s">
        <v>2180</v>
      </c>
      <c r="D57" s="786"/>
      <c r="E57" s="786"/>
      <c r="F57" s="302" t="s">
        <v>691</v>
      </c>
      <c r="G57" s="303"/>
      <c r="H57" s="303"/>
      <c r="I57" s="787">
        <f>'Rozpočet Pol'!G169</f>
        <v>0</v>
      </c>
      <c r="J57" s="787"/>
    </row>
    <row r="58" spans="1:10" ht="25.5" customHeight="1">
      <c r="A58" s="304"/>
      <c r="B58" s="305" t="s">
        <v>2166</v>
      </c>
      <c r="C58" s="305"/>
      <c r="D58" s="306"/>
      <c r="E58" s="306"/>
      <c r="F58" s="307"/>
      <c r="G58" s="308"/>
      <c r="H58" s="308"/>
      <c r="I58" s="781">
        <f>SUM(I47:I57)</f>
        <v>0</v>
      </c>
      <c r="J58" s="781"/>
    </row>
    <row r="59" spans="6:10" ht="12">
      <c r="F59" s="309"/>
      <c r="G59" s="309"/>
      <c r="H59" s="309"/>
      <c r="I59" s="309"/>
      <c r="J59" s="309"/>
    </row>
    <row r="60" spans="6:10" ht="12">
      <c r="F60" s="309"/>
      <c r="G60" s="309"/>
      <c r="H60" s="309"/>
      <c r="I60" s="309"/>
      <c r="J60" s="309"/>
    </row>
    <row r="61" spans="6:10" ht="12">
      <c r="F61" s="309"/>
      <c r="G61" s="309"/>
      <c r="H61" s="309"/>
      <c r="I61" s="309"/>
      <c r="J61" s="309"/>
    </row>
  </sheetData>
  <sheetProtection algorithmName="SHA-512" hashValue="03CV1+YxkVeMOGTD7xNBlfxEAi/uNckVzpRjKYtn2Z2ZMNo3w2lOhfwSPh0OTrXr4I85AFoC0/8MCIVBME0YGQ==" saltValue="a7FamnQPRr3D5LHIYTjhpQ==" spinCount="100000" sheet="1" scenarios="1"/>
  <protectedRanges>
    <protectedRange sqref="D11:G12 C13:G13 I11:I12 I58:J58" name="Oblast1"/>
  </protectedRanges>
  <mergeCells count="61">
    <mergeCell ref="D13:G13"/>
    <mergeCell ref="B1:J1"/>
    <mergeCell ref="D2:J2"/>
    <mergeCell ref="D3:J3"/>
    <mergeCell ref="D11:G11"/>
    <mergeCell ref="D12:G12"/>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C39:E39"/>
    <mergeCell ref="E21:F21"/>
    <mergeCell ref="G21:H21"/>
    <mergeCell ref="I21:J21"/>
    <mergeCell ref="G23:I23"/>
    <mergeCell ref="G24:I24"/>
    <mergeCell ref="G25:I25"/>
    <mergeCell ref="G26:I26"/>
    <mergeCell ref="G27:I27"/>
    <mergeCell ref="G28:I28"/>
    <mergeCell ref="G29:I29"/>
    <mergeCell ref="D35:E35"/>
    <mergeCell ref="B40:E40"/>
    <mergeCell ref="I46:J46"/>
    <mergeCell ref="C47:E47"/>
    <mergeCell ref="I47:J47"/>
    <mergeCell ref="C48:E48"/>
    <mergeCell ref="I48:J48"/>
    <mergeCell ref="C49:E49"/>
    <mergeCell ref="I49:J49"/>
    <mergeCell ref="C50:E50"/>
    <mergeCell ref="I50:J50"/>
    <mergeCell ref="C51:E51"/>
    <mergeCell ref="I51:J51"/>
    <mergeCell ref="C52:E52"/>
    <mergeCell ref="I52:J52"/>
    <mergeCell ref="C53:E53"/>
    <mergeCell ref="I53:J53"/>
    <mergeCell ref="C54:E54"/>
    <mergeCell ref="I54:J54"/>
    <mergeCell ref="I58:J58"/>
    <mergeCell ref="C55:E55"/>
    <mergeCell ref="I55:J55"/>
    <mergeCell ref="C56:E56"/>
    <mergeCell ref="I56:J56"/>
    <mergeCell ref="C57:E57"/>
    <mergeCell ref="I57:J57"/>
  </mergeCells>
  <printOptions/>
  <pageMargins left="0.3937007874015748" right="0.1968503937007874" top="0.5905511811023623" bottom="0.3937007874015748" header="0" footer="0.1968503937007874"/>
  <pageSetup fitToHeight="9999" horizontalDpi="300" verticalDpi="300" orientation="portrait" paperSize="9" r:id="rId3"/>
  <headerFooter alignWithMargins="0">
    <oddFooter>&amp;L&amp;9Zpracováno programem &amp;"Arial CE,Tučné"RTS Stavitel +,  © RTS, a.s.&amp;R&amp;9Stránka &amp;P z &amp;N</oddFooter>
  </headerFooter>
  <rowBreaks count="1" manualBreakCount="1">
    <brk id="3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183"/>
  <sheetViews>
    <sheetView workbookViewId="0" topLeftCell="A118">
      <selection activeCell="N39" sqref="N39"/>
    </sheetView>
  </sheetViews>
  <sheetFormatPr defaultColWidth="8.8515625" defaultRowHeight="12" outlineLevelRow="1"/>
  <cols>
    <col min="1" max="1" width="5.140625" style="187" customWidth="1"/>
    <col min="2" max="2" width="17.7109375" style="356" customWidth="1"/>
    <col min="3" max="3" width="46.8515625" style="356" customWidth="1"/>
    <col min="4" max="4" width="5.421875" style="187" customWidth="1"/>
    <col min="5" max="5" width="12.8515625" style="187" customWidth="1"/>
    <col min="6" max="6" width="12.00390625" style="187" customWidth="1"/>
    <col min="7" max="7" width="15.421875" style="187" customWidth="1"/>
    <col min="8" max="21" width="8.8515625" style="187" hidden="1" customWidth="1"/>
    <col min="22" max="28" width="8.8515625" style="187" customWidth="1"/>
    <col min="29" max="39" width="8.8515625" style="187" hidden="1" customWidth="1"/>
    <col min="40" max="52" width="8.8515625" style="187" customWidth="1"/>
    <col min="53" max="53" width="89.8515625" style="187" customWidth="1"/>
    <col min="54" max="16384" width="8.8515625" style="187" customWidth="1"/>
  </cols>
  <sheetData>
    <row r="1" spans="1:31" ht="15.75" customHeight="1">
      <c r="A1" s="847" t="s">
        <v>2181</v>
      </c>
      <c r="B1" s="847"/>
      <c r="C1" s="847"/>
      <c r="D1" s="847"/>
      <c r="E1" s="847"/>
      <c r="F1" s="847"/>
      <c r="G1" s="847"/>
      <c r="AE1" s="187" t="s">
        <v>2182</v>
      </c>
    </row>
    <row r="2" spans="1:31" ht="24.95" customHeight="1">
      <c r="A2" s="310" t="s">
        <v>2183</v>
      </c>
      <c r="B2" s="311"/>
      <c r="C2" s="848" t="s">
        <v>17</v>
      </c>
      <c r="D2" s="849"/>
      <c r="E2" s="849"/>
      <c r="F2" s="849"/>
      <c r="G2" s="850"/>
      <c r="AE2" s="187" t="s">
        <v>82</v>
      </c>
    </row>
    <row r="3" spans="1:31" ht="24.95" customHeight="1">
      <c r="A3" s="310" t="s">
        <v>2184</v>
      </c>
      <c r="B3" s="311"/>
      <c r="C3" s="848" t="s">
        <v>2136</v>
      </c>
      <c r="D3" s="849"/>
      <c r="E3" s="849"/>
      <c r="F3" s="849"/>
      <c r="G3" s="850"/>
      <c r="AE3" s="187" t="s">
        <v>2185</v>
      </c>
    </row>
    <row r="4" spans="1:31" ht="24.95" customHeight="1" hidden="1">
      <c r="A4" s="310" t="s">
        <v>2186</v>
      </c>
      <c r="B4" s="311"/>
      <c r="C4" s="848"/>
      <c r="D4" s="849"/>
      <c r="E4" s="849"/>
      <c r="F4" s="849"/>
      <c r="G4" s="850"/>
      <c r="AE4" s="187" t="s">
        <v>2187</v>
      </c>
    </row>
    <row r="5" spans="1:31" ht="12" hidden="1">
      <c r="A5" s="312" t="s">
        <v>2188</v>
      </c>
      <c r="B5" s="313"/>
      <c r="C5" s="313"/>
      <c r="D5" s="314"/>
      <c r="E5" s="314"/>
      <c r="F5" s="314"/>
      <c r="G5" s="315"/>
      <c r="AE5" s="187" t="s">
        <v>2189</v>
      </c>
    </row>
    <row r="7" spans="1:21" ht="51">
      <c r="A7" s="316" t="s">
        <v>2190</v>
      </c>
      <c r="B7" s="317" t="s">
        <v>2191</v>
      </c>
      <c r="C7" s="317" t="s">
        <v>2192</v>
      </c>
      <c r="D7" s="316" t="s">
        <v>137</v>
      </c>
      <c r="E7" s="316" t="s">
        <v>2193</v>
      </c>
      <c r="F7" s="318" t="s">
        <v>2194</v>
      </c>
      <c r="G7" s="316" t="s">
        <v>2144</v>
      </c>
      <c r="H7" s="319" t="s">
        <v>2195</v>
      </c>
      <c r="I7" s="319" t="s">
        <v>2196</v>
      </c>
      <c r="J7" s="319" t="s">
        <v>2197</v>
      </c>
      <c r="K7" s="319" t="s">
        <v>2198</v>
      </c>
      <c r="L7" s="319" t="s">
        <v>40</v>
      </c>
      <c r="M7" s="319" t="s">
        <v>2199</v>
      </c>
      <c r="N7" s="319" t="s">
        <v>2200</v>
      </c>
      <c r="O7" s="319" t="s">
        <v>2201</v>
      </c>
      <c r="P7" s="319" t="s">
        <v>2202</v>
      </c>
      <c r="Q7" s="319" t="s">
        <v>2203</v>
      </c>
      <c r="R7" s="319" t="s">
        <v>2204</v>
      </c>
      <c r="S7" s="319" t="s">
        <v>2205</v>
      </c>
      <c r="T7" s="319" t="s">
        <v>2206</v>
      </c>
      <c r="U7" s="319" t="s">
        <v>2207</v>
      </c>
    </row>
    <row r="8" spans="1:31" ht="12">
      <c r="A8" s="320" t="s">
        <v>2208</v>
      </c>
      <c r="B8" s="321" t="s">
        <v>83</v>
      </c>
      <c r="C8" s="322" t="s">
        <v>151</v>
      </c>
      <c r="D8" s="323"/>
      <c r="E8" s="324"/>
      <c r="F8" s="325"/>
      <c r="G8" s="325">
        <f>SUMIF(AE9:AE19,"&lt;&gt;NOR",G9:G19)</f>
        <v>0</v>
      </c>
      <c r="H8" s="325"/>
      <c r="I8" s="325">
        <f>SUM(I9:I19)</f>
        <v>0</v>
      </c>
      <c r="J8" s="325"/>
      <c r="K8" s="325">
        <f>SUM(K9:K19)</f>
        <v>0</v>
      </c>
      <c r="L8" s="325"/>
      <c r="M8" s="325">
        <f>SUM(M9:M19)</f>
        <v>0</v>
      </c>
      <c r="N8" s="323"/>
      <c r="O8" s="323">
        <f>SUM(O9:O19)</f>
        <v>30.394</v>
      </c>
      <c r="P8" s="323"/>
      <c r="Q8" s="323">
        <f>SUM(Q9:Q19)</f>
        <v>0</v>
      </c>
      <c r="R8" s="323"/>
      <c r="S8" s="323"/>
      <c r="T8" s="320"/>
      <c r="U8" s="323">
        <f>SUM(U9:U19)</f>
        <v>294.88999999999993</v>
      </c>
      <c r="AE8" s="187" t="s">
        <v>2209</v>
      </c>
    </row>
    <row r="9" spans="1:60" ht="12" outlineLevel="1">
      <c r="A9" s="326">
        <v>1</v>
      </c>
      <c r="B9" s="326" t="s">
        <v>2210</v>
      </c>
      <c r="C9" s="327" t="s">
        <v>2211</v>
      </c>
      <c r="D9" s="328" t="s">
        <v>165</v>
      </c>
      <c r="E9" s="329">
        <v>65</v>
      </c>
      <c r="F9" s="330"/>
      <c r="G9" s="331">
        <f aca="true" t="shared" si="0" ref="G9:G19">ROUND(E9*F9,2)</f>
        <v>0</v>
      </c>
      <c r="H9" s="330"/>
      <c r="I9" s="331">
        <f aca="true" t="shared" si="1" ref="I9:I19">ROUND(E9*H9,2)</f>
        <v>0</v>
      </c>
      <c r="J9" s="330"/>
      <c r="K9" s="331">
        <f aca="true" t="shared" si="2" ref="K9:K19">ROUND(E9*J9,2)</f>
        <v>0</v>
      </c>
      <c r="L9" s="331">
        <v>21</v>
      </c>
      <c r="M9" s="331">
        <f aca="true" t="shared" si="3" ref="M9:M19">G9*(1+L9/100)</f>
        <v>0</v>
      </c>
      <c r="N9" s="328">
        <v>0</v>
      </c>
      <c r="O9" s="328">
        <f aca="true" t="shared" si="4" ref="O9:O19">ROUND(E9*N9,5)</f>
        <v>0</v>
      </c>
      <c r="P9" s="328">
        <v>0</v>
      </c>
      <c r="Q9" s="328">
        <f aca="true" t="shared" si="5" ref="Q9:Q19">ROUND(E9*P9,5)</f>
        <v>0</v>
      </c>
      <c r="R9" s="328"/>
      <c r="S9" s="328"/>
      <c r="T9" s="332">
        <v>1.0593</v>
      </c>
      <c r="U9" s="328">
        <f aca="true" t="shared" si="6" ref="U9:U19">ROUND(E9*T9,2)</f>
        <v>68.85</v>
      </c>
      <c r="V9" s="333"/>
      <c r="W9" s="333"/>
      <c r="X9" s="333"/>
      <c r="Y9" s="333"/>
      <c r="Z9" s="333"/>
      <c r="AA9" s="333"/>
      <c r="AB9" s="333"/>
      <c r="AC9" s="333"/>
      <c r="AD9" s="333"/>
      <c r="AE9" s="333" t="s">
        <v>2212</v>
      </c>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row>
    <row r="10" spans="1:60" ht="12" outlineLevel="1">
      <c r="A10" s="326">
        <v>2</v>
      </c>
      <c r="B10" s="326" t="s">
        <v>2213</v>
      </c>
      <c r="C10" s="327" t="s">
        <v>2214</v>
      </c>
      <c r="D10" s="328" t="s">
        <v>165</v>
      </c>
      <c r="E10" s="329">
        <v>115</v>
      </c>
      <c r="F10" s="330"/>
      <c r="G10" s="331">
        <f t="shared" si="0"/>
        <v>0</v>
      </c>
      <c r="H10" s="330"/>
      <c r="I10" s="331">
        <f t="shared" si="1"/>
        <v>0</v>
      </c>
      <c r="J10" s="330"/>
      <c r="K10" s="331">
        <f t="shared" si="2"/>
        <v>0</v>
      </c>
      <c r="L10" s="331">
        <v>21</v>
      </c>
      <c r="M10" s="331">
        <f t="shared" si="3"/>
        <v>0</v>
      </c>
      <c r="N10" s="328">
        <v>0</v>
      </c>
      <c r="O10" s="328">
        <f t="shared" si="4"/>
        <v>0</v>
      </c>
      <c r="P10" s="328">
        <v>0</v>
      </c>
      <c r="Q10" s="328">
        <f t="shared" si="5"/>
        <v>0</v>
      </c>
      <c r="R10" s="328"/>
      <c r="S10" s="328"/>
      <c r="T10" s="332">
        <v>0.0431</v>
      </c>
      <c r="U10" s="328">
        <f t="shared" si="6"/>
        <v>4.96</v>
      </c>
      <c r="V10" s="333"/>
      <c r="W10" s="333"/>
      <c r="X10" s="333"/>
      <c r="Y10" s="333"/>
      <c r="Z10" s="333"/>
      <c r="AA10" s="333"/>
      <c r="AB10" s="333"/>
      <c r="AC10" s="333"/>
      <c r="AD10" s="333"/>
      <c r="AE10" s="333" t="s">
        <v>2215</v>
      </c>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row>
    <row r="11" spans="1:60" ht="12" outlineLevel="1">
      <c r="A11" s="326">
        <v>3</v>
      </c>
      <c r="B11" s="326" t="s">
        <v>2216</v>
      </c>
      <c r="C11" s="327" t="s">
        <v>2217</v>
      </c>
      <c r="D11" s="328" t="s">
        <v>165</v>
      </c>
      <c r="E11" s="329">
        <v>48</v>
      </c>
      <c r="F11" s="330"/>
      <c r="G11" s="331">
        <f t="shared" si="0"/>
        <v>0</v>
      </c>
      <c r="H11" s="330"/>
      <c r="I11" s="331">
        <f t="shared" si="1"/>
        <v>0</v>
      </c>
      <c r="J11" s="330"/>
      <c r="K11" s="331">
        <f t="shared" si="2"/>
        <v>0</v>
      </c>
      <c r="L11" s="331">
        <v>21</v>
      </c>
      <c r="M11" s="331">
        <f t="shared" si="3"/>
        <v>0</v>
      </c>
      <c r="N11" s="328">
        <v>0</v>
      </c>
      <c r="O11" s="328">
        <f t="shared" si="4"/>
        <v>0</v>
      </c>
      <c r="P11" s="328">
        <v>0</v>
      </c>
      <c r="Q11" s="328">
        <f t="shared" si="5"/>
        <v>0</v>
      </c>
      <c r="R11" s="328"/>
      <c r="S11" s="328"/>
      <c r="T11" s="332">
        <v>1.826</v>
      </c>
      <c r="U11" s="328">
        <f t="shared" si="6"/>
        <v>87.65</v>
      </c>
      <c r="V11" s="333"/>
      <c r="W11" s="333"/>
      <c r="X11" s="333"/>
      <c r="Y11" s="333"/>
      <c r="Z11" s="333"/>
      <c r="AA11" s="333"/>
      <c r="AB11" s="333"/>
      <c r="AC11" s="333"/>
      <c r="AD11" s="333"/>
      <c r="AE11" s="333" t="s">
        <v>2215</v>
      </c>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row>
    <row r="12" spans="1:60" ht="12" outlineLevel="1">
      <c r="A12" s="326">
        <v>4</v>
      </c>
      <c r="B12" s="326" t="s">
        <v>2218</v>
      </c>
      <c r="C12" s="327" t="s">
        <v>2219</v>
      </c>
      <c r="D12" s="328" t="s">
        <v>165</v>
      </c>
      <c r="E12" s="329">
        <v>116</v>
      </c>
      <c r="F12" s="330"/>
      <c r="G12" s="331">
        <f t="shared" si="0"/>
        <v>0</v>
      </c>
      <c r="H12" s="330"/>
      <c r="I12" s="331">
        <f t="shared" si="1"/>
        <v>0</v>
      </c>
      <c r="J12" s="330"/>
      <c r="K12" s="331">
        <f t="shared" si="2"/>
        <v>0</v>
      </c>
      <c r="L12" s="331">
        <v>21</v>
      </c>
      <c r="M12" s="331">
        <f t="shared" si="3"/>
        <v>0</v>
      </c>
      <c r="N12" s="328">
        <v>0</v>
      </c>
      <c r="O12" s="328">
        <f t="shared" si="4"/>
        <v>0</v>
      </c>
      <c r="P12" s="328">
        <v>0</v>
      </c>
      <c r="Q12" s="328">
        <f t="shared" si="5"/>
        <v>0</v>
      </c>
      <c r="R12" s="328"/>
      <c r="S12" s="328"/>
      <c r="T12" s="332">
        <v>0.519</v>
      </c>
      <c r="U12" s="328">
        <f t="shared" si="6"/>
        <v>60.2</v>
      </c>
      <c r="V12" s="333"/>
      <c r="W12" s="333"/>
      <c r="X12" s="333"/>
      <c r="Y12" s="333"/>
      <c r="Z12" s="333"/>
      <c r="AA12" s="333"/>
      <c r="AB12" s="333"/>
      <c r="AC12" s="333"/>
      <c r="AD12" s="333"/>
      <c r="AE12" s="333" t="s">
        <v>2215</v>
      </c>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row>
    <row r="13" spans="1:60" ht="12" outlineLevel="1">
      <c r="A13" s="326">
        <v>5</v>
      </c>
      <c r="B13" s="326" t="s">
        <v>2220</v>
      </c>
      <c r="C13" s="327" t="s">
        <v>2221</v>
      </c>
      <c r="D13" s="328" t="s">
        <v>165</v>
      </c>
      <c r="E13" s="329">
        <v>3</v>
      </c>
      <c r="F13" s="330"/>
      <c r="G13" s="331">
        <f t="shared" si="0"/>
        <v>0</v>
      </c>
      <c r="H13" s="330"/>
      <c r="I13" s="331">
        <f t="shared" si="1"/>
        <v>0</v>
      </c>
      <c r="J13" s="330"/>
      <c r="K13" s="331">
        <f t="shared" si="2"/>
        <v>0</v>
      </c>
      <c r="L13" s="331">
        <v>21</v>
      </c>
      <c r="M13" s="331">
        <f t="shared" si="3"/>
        <v>0</v>
      </c>
      <c r="N13" s="328">
        <v>0</v>
      </c>
      <c r="O13" s="328">
        <f t="shared" si="4"/>
        <v>0</v>
      </c>
      <c r="P13" s="328">
        <v>0</v>
      </c>
      <c r="Q13" s="328">
        <f t="shared" si="5"/>
        <v>0</v>
      </c>
      <c r="R13" s="328"/>
      <c r="S13" s="328"/>
      <c r="T13" s="332">
        <v>3.533</v>
      </c>
      <c r="U13" s="328">
        <f t="shared" si="6"/>
        <v>10.6</v>
      </c>
      <c r="V13" s="333"/>
      <c r="W13" s="333"/>
      <c r="X13" s="333"/>
      <c r="Y13" s="333"/>
      <c r="Z13" s="333"/>
      <c r="AA13" s="333"/>
      <c r="AB13" s="333"/>
      <c r="AC13" s="333"/>
      <c r="AD13" s="333"/>
      <c r="AE13" s="333" t="s">
        <v>2215</v>
      </c>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row>
    <row r="14" spans="1:60" ht="12" outlineLevel="1">
      <c r="A14" s="326">
        <v>6</v>
      </c>
      <c r="B14" s="326" t="s">
        <v>2222</v>
      </c>
      <c r="C14" s="327" t="s">
        <v>2223</v>
      </c>
      <c r="D14" s="328" t="s">
        <v>165</v>
      </c>
      <c r="E14" s="329">
        <v>58</v>
      </c>
      <c r="F14" s="330"/>
      <c r="G14" s="331">
        <f t="shared" si="0"/>
        <v>0</v>
      </c>
      <c r="H14" s="330"/>
      <c r="I14" s="331">
        <f t="shared" si="1"/>
        <v>0</v>
      </c>
      <c r="J14" s="330"/>
      <c r="K14" s="331">
        <f t="shared" si="2"/>
        <v>0</v>
      </c>
      <c r="L14" s="331">
        <v>21</v>
      </c>
      <c r="M14" s="331">
        <f t="shared" si="3"/>
        <v>0</v>
      </c>
      <c r="N14" s="328">
        <v>0</v>
      </c>
      <c r="O14" s="328">
        <f t="shared" si="4"/>
        <v>0</v>
      </c>
      <c r="P14" s="328">
        <v>0</v>
      </c>
      <c r="Q14" s="328">
        <f t="shared" si="5"/>
        <v>0</v>
      </c>
      <c r="R14" s="328"/>
      <c r="S14" s="328"/>
      <c r="T14" s="332">
        <v>0.074</v>
      </c>
      <c r="U14" s="328">
        <f t="shared" si="6"/>
        <v>4.29</v>
      </c>
      <c r="V14" s="333"/>
      <c r="W14" s="333"/>
      <c r="X14" s="333"/>
      <c r="Y14" s="333"/>
      <c r="Z14" s="333"/>
      <c r="AA14" s="333"/>
      <c r="AB14" s="333"/>
      <c r="AC14" s="333"/>
      <c r="AD14" s="333"/>
      <c r="AE14" s="333" t="s">
        <v>2215</v>
      </c>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row>
    <row r="15" spans="1:60" ht="12" outlineLevel="1">
      <c r="A15" s="326">
        <v>7</v>
      </c>
      <c r="B15" s="326" t="s">
        <v>2224</v>
      </c>
      <c r="C15" s="327" t="s">
        <v>2225</v>
      </c>
      <c r="D15" s="328" t="s">
        <v>165</v>
      </c>
      <c r="E15" s="329">
        <v>58</v>
      </c>
      <c r="F15" s="330"/>
      <c r="G15" s="331">
        <f t="shared" si="0"/>
        <v>0</v>
      </c>
      <c r="H15" s="330"/>
      <c r="I15" s="331">
        <f t="shared" si="1"/>
        <v>0</v>
      </c>
      <c r="J15" s="330"/>
      <c r="K15" s="331">
        <f t="shared" si="2"/>
        <v>0</v>
      </c>
      <c r="L15" s="331">
        <v>21</v>
      </c>
      <c r="M15" s="331">
        <f t="shared" si="3"/>
        <v>0</v>
      </c>
      <c r="N15" s="328">
        <v>0</v>
      </c>
      <c r="O15" s="328">
        <f t="shared" si="4"/>
        <v>0</v>
      </c>
      <c r="P15" s="328">
        <v>0</v>
      </c>
      <c r="Q15" s="328">
        <f t="shared" si="5"/>
        <v>0</v>
      </c>
      <c r="R15" s="328"/>
      <c r="S15" s="328"/>
      <c r="T15" s="332">
        <v>0.276</v>
      </c>
      <c r="U15" s="328">
        <f t="shared" si="6"/>
        <v>16.01</v>
      </c>
      <c r="V15" s="333"/>
      <c r="W15" s="333"/>
      <c r="X15" s="333"/>
      <c r="Y15" s="333"/>
      <c r="Z15" s="333"/>
      <c r="AA15" s="333"/>
      <c r="AB15" s="333"/>
      <c r="AC15" s="333"/>
      <c r="AD15" s="333"/>
      <c r="AE15" s="333" t="s">
        <v>2212</v>
      </c>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row>
    <row r="16" spans="1:60" ht="22.5" outlineLevel="1">
      <c r="A16" s="326">
        <v>8</v>
      </c>
      <c r="B16" s="326" t="s">
        <v>2226</v>
      </c>
      <c r="C16" s="327" t="s">
        <v>2227</v>
      </c>
      <c r="D16" s="328" t="s">
        <v>165</v>
      </c>
      <c r="E16" s="329">
        <v>18.2</v>
      </c>
      <c r="F16" s="330"/>
      <c r="G16" s="331">
        <f t="shared" si="0"/>
        <v>0</v>
      </c>
      <c r="H16" s="330"/>
      <c r="I16" s="331">
        <f t="shared" si="1"/>
        <v>0</v>
      </c>
      <c r="J16" s="330"/>
      <c r="K16" s="331">
        <f t="shared" si="2"/>
        <v>0</v>
      </c>
      <c r="L16" s="331">
        <v>21</v>
      </c>
      <c r="M16" s="331">
        <f t="shared" si="3"/>
        <v>0</v>
      </c>
      <c r="N16" s="328">
        <v>1.67</v>
      </c>
      <c r="O16" s="328">
        <f t="shared" si="4"/>
        <v>30.394</v>
      </c>
      <c r="P16" s="328">
        <v>0</v>
      </c>
      <c r="Q16" s="328">
        <f t="shared" si="5"/>
        <v>0</v>
      </c>
      <c r="R16" s="328"/>
      <c r="S16" s="328"/>
      <c r="T16" s="332">
        <v>0.213</v>
      </c>
      <c r="U16" s="328">
        <f t="shared" si="6"/>
        <v>3.88</v>
      </c>
      <c r="V16" s="333"/>
      <c r="W16" s="333"/>
      <c r="X16" s="333"/>
      <c r="Y16" s="333"/>
      <c r="Z16" s="333"/>
      <c r="AA16" s="333"/>
      <c r="AB16" s="333"/>
      <c r="AC16" s="333"/>
      <c r="AD16" s="333"/>
      <c r="AE16" s="333" t="s">
        <v>2212</v>
      </c>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row>
    <row r="17" spans="1:60" ht="12" outlineLevel="1">
      <c r="A17" s="326">
        <v>9</v>
      </c>
      <c r="B17" s="326" t="s">
        <v>2228</v>
      </c>
      <c r="C17" s="327" t="s">
        <v>2229</v>
      </c>
      <c r="D17" s="328" t="s">
        <v>165</v>
      </c>
      <c r="E17" s="329">
        <v>58</v>
      </c>
      <c r="F17" s="330"/>
      <c r="G17" s="331">
        <f t="shared" si="0"/>
        <v>0</v>
      </c>
      <c r="H17" s="330"/>
      <c r="I17" s="331">
        <f t="shared" si="1"/>
        <v>0</v>
      </c>
      <c r="J17" s="330"/>
      <c r="K17" s="331">
        <f t="shared" si="2"/>
        <v>0</v>
      </c>
      <c r="L17" s="331">
        <v>21</v>
      </c>
      <c r="M17" s="331">
        <f t="shared" si="3"/>
        <v>0</v>
      </c>
      <c r="N17" s="328">
        <v>0</v>
      </c>
      <c r="O17" s="328">
        <f t="shared" si="4"/>
        <v>0</v>
      </c>
      <c r="P17" s="328">
        <v>0</v>
      </c>
      <c r="Q17" s="328">
        <f t="shared" si="5"/>
        <v>0</v>
      </c>
      <c r="R17" s="328"/>
      <c r="S17" s="328"/>
      <c r="T17" s="332">
        <v>0</v>
      </c>
      <c r="U17" s="328">
        <f t="shared" si="6"/>
        <v>0</v>
      </c>
      <c r="V17" s="333"/>
      <c r="W17" s="333"/>
      <c r="X17" s="333"/>
      <c r="Y17" s="333"/>
      <c r="Z17" s="333"/>
      <c r="AA17" s="333"/>
      <c r="AB17" s="333"/>
      <c r="AC17" s="333"/>
      <c r="AD17" s="333"/>
      <c r="AE17" s="333" t="s">
        <v>2215</v>
      </c>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row>
    <row r="18" spans="1:60" ht="22.5" outlineLevel="1">
      <c r="A18" s="326">
        <v>10</v>
      </c>
      <c r="B18" s="326" t="s">
        <v>2230</v>
      </c>
      <c r="C18" s="327" t="s">
        <v>2231</v>
      </c>
      <c r="D18" s="328" t="s">
        <v>165</v>
      </c>
      <c r="E18" s="329">
        <v>58</v>
      </c>
      <c r="F18" s="330"/>
      <c r="G18" s="331">
        <f t="shared" si="0"/>
        <v>0</v>
      </c>
      <c r="H18" s="330"/>
      <c r="I18" s="331">
        <f t="shared" si="1"/>
        <v>0</v>
      </c>
      <c r="J18" s="330"/>
      <c r="K18" s="331">
        <f t="shared" si="2"/>
        <v>0</v>
      </c>
      <c r="L18" s="331">
        <v>21</v>
      </c>
      <c r="M18" s="331">
        <f t="shared" si="3"/>
        <v>0</v>
      </c>
      <c r="N18" s="328">
        <v>0</v>
      </c>
      <c r="O18" s="328">
        <f t="shared" si="4"/>
        <v>0</v>
      </c>
      <c r="P18" s="328">
        <v>0</v>
      </c>
      <c r="Q18" s="328">
        <f t="shared" si="5"/>
        <v>0</v>
      </c>
      <c r="R18" s="328"/>
      <c r="S18" s="328"/>
      <c r="T18" s="332">
        <v>0.663</v>
      </c>
      <c r="U18" s="328">
        <f t="shared" si="6"/>
        <v>38.45</v>
      </c>
      <c r="V18" s="333"/>
      <c r="W18" s="333"/>
      <c r="X18" s="333"/>
      <c r="Y18" s="333"/>
      <c r="Z18" s="333"/>
      <c r="AA18" s="333"/>
      <c r="AB18" s="333"/>
      <c r="AC18" s="333"/>
      <c r="AD18" s="333"/>
      <c r="AE18" s="333" t="s">
        <v>2215</v>
      </c>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row>
    <row r="19" spans="1:60" ht="12" outlineLevel="1">
      <c r="A19" s="326">
        <v>11</v>
      </c>
      <c r="B19" s="326" t="s">
        <v>2232</v>
      </c>
      <c r="C19" s="327" t="s">
        <v>2233</v>
      </c>
      <c r="D19" s="328" t="s">
        <v>2234</v>
      </c>
      <c r="E19" s="329">
        <v>1</v>
      </c>
      <c r="F19" s="330"/>
      <c r="G19" s="331">
        <f t="shared" si="0"/>
        <v>0</v>
      </c>
      <c r="H19" s="330"/>
      <c r="I19" s="331">
        <f t="shared" si="1"/>
        <v>0</v>
      </c>
      <c r="J19" s="330"/>
      <c r="K19" s="331">
        <f t="shared" si="2"/>
        <v>0</v>
      </c>
      <c r="L19" s="331">
        <v>21</v>
      </c>
      <c r="M19" s="331">
        <f t="shared" si="3"/>
        <v>0</v>
      </c>
      <c r="N19" s="328">
        <v>0</v>
      </c>
      <c r="O19" s="328">
        <f t="shared" si="4"/>
        <v>0</v>
      </c>
      <c r="P19" s="328">
        <v>0</v>
      </c>
      <c r="Q19" s="328">
        <f t="shared" si="5"/>
        <v>0</v>
      </c>
      <c r="R19" s="328"/>
      <c r="S19" s="328"/>
      <c r="T19" s="332">
        <v>0</v>
      </c>
      <c r="U19" s="328">
        <f t="shared" si="6"/>
        <v>0</v>
      </c>
      <c r="V19" s="333"/>
      <c r="W19" s="333"/>
      <c r="X19" s="333"/>
      <c r="Y19" s="333"/>
      <c r="Z19" s="333"/>
      <c r="AA19" s="333"/>
      <c r="AB19" s="333"/>
      <c r="AC19" s="333"/>
      <c r="AD19" s="333"/>
      <c r="AE19" s="333" t="s">
        <v>2215</v>
      </c>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row>
    <row r="20" spans="1:31" ht="12">
      <c r="A20" s="334" t="s">
        <v>2208</v>
      </c>
      <c r="B20" s="334" t="s">
        <v>85</v>
      </c>
      <c r="C20" s="335" t="s">
        <v>2171</v>
      </c>
      <c r="D20" s="336"/>
      <c r="E20" s="337"/>
      <c r="F20" s="338"/>
      <c r="G20" s="338">
        <f>SUMIF(AE21:AE23,"&lt;&gt;NOR",G21:G23)</f>
        <v>0</v>
      </c>
      <c r="H20" s="338"/>
      <c r="I20" s="338">
        <f>SUM(I21:I23)</f>
        <v>0</v>
      </c>
      <c r="J20" s="338"/>
      <c r="K20" s="338">
        <f>SUM(K21:K23)</f>
        <v>0</v>
      </c>
      <c r="L20" s="338"/>
      <c r="M20" s="338">
        <f>SUM(M21:M23)</f>
        <v>0</v>
      </c>
      <c r="N20" s="336"/>
      <c r="O20" s="336">
        <f>SUM(O21:O23)</f>
        <v>3.62628</v>
      </c>
      <c r="P20" s="336"/>
      <c r="Q20" s="336">
        <f>SUM(Q21:Q23)</f>
        <v>0</v>
      </c>
      <c r="R20" s="336"/>
      <c r="S20" s="336"/>
      <c r="T20" s="339"/>
      <c r="U20" s="336">
        <f>SUM(U21:U23)</f>
        <v>30.72</v>
      </c>
      <c r="AE20" s="187" t="s">
        <v>2209</v>
      </c>
    </row>
    <row r="21" spans="1:60" ht="12" outlineLevel="1">
      <c r="A21" s="326">
        <v>12</v>
      </c>
      <c r="B21" s="326" t="s">
        <v>2235</v>
      </c>
      <c r="C21" s="327" t="s">
        <v>2236</v>
      </c>
      <c r="D21" s="328" t="s">
        <v>165</v>
      </c>
      <c r="E21" s="329">
        <v>1</v>
      </c>
      <c r="F21" s="330"/>
      <c r="G21" s="331">
        <f>ROUND(E21*F21,2)</f>
        <v>0</v>
      </c>
      <c r="H21" s="330"/>
      <c r="I21" s="331">
        <f>ROUND(E21*H21,2)</f>
        <v>0</v>
      </c>
      <c r="J21" s="330"/>
      <c r="K21" s="331">
        <f>ROUND(E21*J21,2)</f>
        <v>0</v>
      </c>
      <c r="L21" s="331">
        <v>21</v>
      </c>
      <c r="M21" s="331">
        <f>G21*(1+L21/100)</f>
        <v>0</v>
      </c>
      <c r="N21" s="328">
        <v>2.62628</v>
      </c>
      <c r="O21" s="328">
        <f>ROUND(E21*N21,5)</f>
        <v>2.62628</v>
      </c>
      <c r="P21" s="328">
        <v>0</v>
      </c>
      <c r="Q21" s="328">
        <f>ROUND(E21*P21,5)</f>
        <v>0</v>
      </c>
      <c r="R21" s="328"/>
      <c r="S21" s="328"/>
      <c r="T21" s="332">
        <v>1.038</v>
      </c>
      <c r="U21" s="328">
        <f>ROUND(E21*T21,2)</f>
        <v>1.04</v>
      </c>
      <c r="V21" s="333"/>
      <c r="W21" s="333"/>
      <c r="X21" s="333"/>
      <c r="Y21" s="333"/>
      <c r="Z21" s="333"/>
      <c r="AA21" s="333"/>
      <c r="AB21" s="333"/>
      <c r="AC21" s="333"/>
      <c r="AD21" s="333"/>
      <c r="AE21" s="333" t="s">
        <v>2215</v>
      </c>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row>
    <row r="22" spans="1:60" ht="22.5" outlineLevel="1">
      <c r="A22" s="326">
        <v>13</v>
      </c>
      <c r="B22" s="326" t="s">
        <v>2237</v>
      </c>
      <c r="C22" s="327" t="s">
        <v>2238</v>
      </c>
      <c r="D22" s="328" t="s">
        <v>635</v>
      </c>
      <c r="E22" s="329">
        <v>1</v>
      </c>
      <c r="F22" s="330"/>
      <c r="G22" s="331">
        <f>ROUND(E22*F22,2)</f>
        <v>0</v>
      </c>
      <c r="H22" s="330"/>
      <c r="I22" s="331">
        <f>ROUND(E22*H22,2)</f>
        <v>0</v>
      </c>
      <c r="J22" s="330"/>
      <c r="K22" s="331">
        <f>ROUND(E22*J22,2)</f>
        <v>0</v>
      </c>
      <c r="L22" s="331">
        <v>21</v>
      </c>
      <c r="M22" s="331">
        <f>G22*(1+L22/100)</f>
        <v>0</v>
      </c>
      <c r="N22" s="328">
        <v>1</v>
      </c>
      <c r="O22" s="328">
        <f>ROUND(E22*N22,5)</f>
        <v>1</v>
      </c>
      <c r="P22" s="328">
        <v>0</v>
      </c>
      <c r="Q22" s="328">
        <f>ROUND(E22*P22,5)</f>
        <v>0</v>
      </c>
      <c r="R22" s="328"/>
      <c r="S22" s="328"/>
      <c r="T22" s="332">
        <v>29.67519</v>
      </c>
      <c r="U22" s="328">
        <f>ROUND(E22*T22,2)</f>
        <v>29.68</v>
      </c>
      <c r="V22" s="333"/>
      <c r="W22" s="333"/>
      <c r="X22" s="333"/>
      <c r="Y22" s="333"/>
      <c r="Z22" s="333"/>
      <c r="AA22" s="333"/>
      <c r="AB22" s="333"/>
      <c r="AC22" s="333"/>
      <c r="AD22" s="333"/>
      <c r="AE22" s="333" t="s">
        <v>2212</v>
      </c>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row>
    <row r="23" spans="1:60" ht="12" outlineLevel="1">
      <c r="A23" s="326"/>
      <c r="B23" s="326"/>
      <c r="C23" s="840" t="s">
        <v>2239</v>
      </c>
      <c r="D23" s="841"/>
      <c r="E23" s="842"/>
      <c r="F23" s="843"/>
      <c r="G23" s="844"/>
      <c r="H23" s="331"/>
      <c r="I23" s="331"/>
      <c r="J23" s="331"/>
      <c r="K23" s="331"/>
      <c r="L23" s="331"/>
      <c r="M23" s="331"/>
      <c r="N23" s="328"/>
      <c r="O23" s="328"/>
      <c r="P23" s="328"/>
      <c r="Q23" s="328"/>
      <c r="R23" s="328"/>
      <c r="S23" s="328"/>
      <c r="T23" s="332"/>
      <c r="U23" s="328"/>
      <c r="V23" s="333"/>
      <c r="W23" s="333"/>
      <c r="X23" s="333"/>
      <c r="Y23" s="333"/>
      <c r="Z23" s="333"/>
      <c r="AA23" s="333"/>
      <c r="AB23" s="333"/>
      <c r="AC23" s="333"/>
      <c r="AD23" s="333"/>
      <c r="AE23" s="333" t="s">
        <v>2240</v>
      </c>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40" t="str">
        <f>C23</f>
        <v>akumulační box 60 ks, spojka 80 ks, klip 186 ks, geotextílie 43 m2</v>
      </c>
      <c r="BB23" s="333"/>
      <c r="BC23" s="333"/>
      <c r="BD23" s="333"/>
      <c r="BE23" s="333"/>
      <c r="BF23" s="333"/>
      <c r="BG23" s="333"/>
      <c r="BH23" s="333"/>
    </row>
    <row r="24" spans="1:31" ht="12">
      <c r="A24" s="334" t="s">
        <v>2208</v>
      </c>
      <c r="B24" s="334" t="s">
        <v>156</v>
      </c>
      <c r="C24" s="335" t="s">
        <v>428</v>
      </c>
      <c r="D24" s="336"/>
      <c r="E24" s="337"/>
      <c r="F24" s="338"/>
      <c r="G24" s="338">
        <f>SUMIF(AE25:AE25,"&lt;&gt;NOR",G25:G25)</f>
        <v>0</v>
      </c>
      <c r="H24" s="338"/>
      <c r="I24" s="338">
        <f>SUM(I25:I25)</f>
        <v>0</v>
      </c>
      <c r="J24" s="338"/>
      <c r="K24" s="338">
        <f>SUM(K25:K25)</f>
        <v>0</v>
      </c>
      <c r="L24" s="338"/>
      <c r="M24" s="338">
        <f>SUM(M25:M25)</f>
        <v>0</v>
      </c>
      <c r="N24" s="336"/>
      <c r="O24" s="336">
        <f>SUM(O25:O25)</f>
        <v>13.23539</v>
      </c>
      <c r="P24" s="336"/>
      <c r="Q24" s="336">
        <f>SUM(Q25:Q25)</f>
        <v>0</v>
      </c>
      <c r="R24" s="336"/>
      <c r="S24" s="336"/>
      <c r="T24" s="339"/>
      <c r="U24" s="336">
        <f>SUM(U25:U25)</f>
        <v>11.87</v>
      </c>
      <c r="AE24" s="187" t="s">
        <v>2209</v>
      </c>
    </row>
    <row r="25" spans="1:60" ht="12" outlineLevel="1">
      <c r="A25" s="326">
        <v>14</v>
      </c>
      <c r="B25" s="326" t="s">
        <v>2241</v>
      </c>
      <c r="C25" s="327" t="s">
        <v>2242</v>
      </c>
      <c r="D25" s="328" t="s">
        <v>165</v>
      </c>
      <c r="E25" s="329">
        <v>7</v>
      </c>
      <c r="F25" s="330"/>
      <c r="G25" s="331">
        <f>ROUND(E25*F25,2)</f>
        <v>0</v>
      </c>
      <c r="H25" s="330"/>
      <c r="I25" s="331">
        <f>ROUND(E25*H25,2)</f>
        <v>0</v>
      </c>
      <c r="J25" s="330"/>
      <c r="K25" s="331">
        <f>ROUND(E25*J25,2)</f>
        <v>0</v>
      </c>
      <c r="L25" s="331">
        <v>21</v>
      </c>
      <c r="M25" s="331">
        <f>G25*(1+L25/100)</f>
        <v>0</v>
      </c>
      <c r="N25" s="328">
        <v>1.89077</v>
      </c>
      <c r="O25" s="328">
        <f>ROUND(E25*N25,5)</f>
        <v>13.23539</v>
      </c>
      <c r="P25" s="328">
        <v>0</v>
      </c>
      <c r="Q25" s="328">
        <f>ROUND(E25*P25,5)</f>
        <v>0</v>
      </c>
      <c r="R25" s="328"/>
      <c r="S25" s="328"/>
      <c r="T25" s="332">
        <v>1.695</v>
      </c>
      <c r="U25" s="328">
        <f>ROUND(E25*T25,2)</f>
        <v>11.87</v>
      </c>
      <c r="V25" s="333"/>
      <c r="W25" s="333"/>
      <c r="X25" s="333"/>
      <c r="Y25" s="333"/>
      <c r="Z25" s="333"/>
      <c r="AA25" s="333"/>
      <c r="AB25" s="333"/>
      <c r="AC25" s="333"/>
      <c r="AD25" s="333"/>
      <c r="AE25" s="333" t="s">
        <v>2215</v>
      </c>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row>
    <row r="26" spans="1:31" ht="12">
      <c r="A26" s="334" t="s">
        <v>2208</v>
      </c>
      <c r="B26" s="334" t="s">
        <v>182</v>
      </c>
      <c r="C26" s="335" t="s">
        <v>2172</v>
      </c>
      <c r="D26" s="336"/>
      <c r="E26" s="337"/>
      <c r="F26" s="338"/>
      <c r="G26" s="338">
        <f>SUMIF(AE27:AE44,"&lt;&gt;NOR",G27:G44)</f>
        <v>0</v>
      </c>
      <c r="H26" s="338"/>
      <c r="I26" s="338">
        <f>SUM(I27:I44)</f>
        <v>0</v>
      </c>
      <c r="J26" s="338"/>
      <c r="K26" s="338">
        <f>SUM(K27:K44)</f>
        <v>0</v>
      </c>
      <c r="L26" s="338"/>
      <c r="M26" s="338">
        <f>SUM(M27:M44)</f>
        <v>0</v>
      </c>
      <c r="N26" s="336"/>
      <c r="O26" s="336">
        <f>SUM(O27:O44)</f>
        <v>6.195399999999999</v>
      </c>
      <c r="P26" s="336"/>
      <c r="Q26" s="336">
        <f>SUM(Q27:Q44)</f>
        <v>0</v>
      </c>
      <c r="R26" s="336"/>
      <c r="S26" s="336"/>
      <c r="T26" s="339"/>
      <c r="U26" s="336">
        <f>SUM(U27:U44)</f>
        <v>34.1</v>
      </c>
      <c r="AE26" s="187" t="s">
        <v>2209</v>
      </c>
    </row>
    <row r="27" spans="1:60" ht="22.5" outlineLevel="1">
      <c r="A27" s="326">
        <v>15</v>
      </c>
      <c r="B27" s="326" t="s">
        <v>2243</v>
      </c>
      <c r="C27" s="327" t="s">
        <v>2244</v>
      </c>
      <c r="D27" s="328" t="s">
        <v>426</v>
      </c>
      <c r="E27" s="329">
        <v>22</v>
      </c>
      <c r="F27" s="330"/>
      <c r="G27" s="331">
        <f aca="true" t="shared" si="7" ref="G27:G43">ROUND(E27*F27,2)</f>
        <v>0</v>
      </c>
      <c r="H27" s="330"/>
      <c r="I27" s="331">
        <f aca="true" t="shared" si="8" ref="I27:I43">ROUND(E27*H27,2)</f>
        <v>0</v>
      </c>
      <c r="J27" s="330"/>
      <c r="K27" s="331">
        <f aca="true" t="shared" si="9" ref="K27:K43">ROUND(E27*J27,2)</f>
        <v>0</v>
      </c>
      <c r="L27" s="331">
        <v>21</v>
      </c>
      <c r="M27" s="331">
        <f aca="true" t="shared" si="10" ref="M27:M43">G27*(1+L27/100)</f>
        <v>0</v>
      </c>
      <c r="N27" s="328">
        <v>0.009</v>
      </c>
      <c r="O27" s="328">
        <f aca="true" t="shared" si="11" ref="O27:O43">ROUND(E27*N27,5)</f>
        <v>0.198</v>
      </c>
      <c r="P27" s="328">
        <v>0</v>
      </c>
      <c r="Q27" s="328">
        <f aca="true" t="shared" si="12" ref="Q27:Q43">ROUND(E27*P27,5)</f>
        <v>0</v>
      </c>
      <c r="R27" s="328"/>
      <c r="S27" s="328"/>
      <c r="T27" s="332">
        <v>0.24782</v>
      </c>
      <c r="U27" s="328">
        <f aca="true" t="shared" si="13" ref="U27:U43">ROUND(E27*T27,2)</f>
        <v>5.45</v>
      </c>
      <c r="V27" s="333"/>
      <c r="W27" s="333"/>
      <c r="X27" s="333"/>
      <c r="Y27" s="333"/>
      <c r="Z27" s="333"/>
      <c r="AA27" s="333"/>
      <c r="AB27" s="333"/>
      <c r="AC27" s="333"/>
      <c r="AD27" s="333"/>
      <c r="AE27" s="333" t="s">
        <v>2215</v>
      </c>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row>
    <row r="28" spans="1:60" ht="22.5" outlineLevel="1">
      <c r="A28" s="326">
        <v>16</v>
      </c>
      <c r="B28" s="326" t="s">
        <v>2245</v>
      </c>
      <c r="C28" s="327" t="s">
        <v>2246</v>
      </c>
      <c r="D28" s="328" t="s">
        <v>426</v>
      </c>
      <c r="E28" s="329">
        <v>13</v>
      </c>
      <c r="F28" s="330"/>
      <c r="G28" s="331">
        <f t="shared" si="7"/>
        <v>0</v>
      </c>
      <c r="H28" s="330"/>
      <c r="I28" s="331">
        <f t="shared" si="8"/>
        <v>0</v>
      </c>
      <c r="J28" s="330"/>
      <c r="K28" s="331">
        <f t="shared" si="9"/>
        <v>0</v>
      </c>
      <c r="L28" s="331">
        <v>21</v>
      </c>
      <c r="M28" s="331">
        <f t="shared" si="10"/>
        <v>0</v>
      </c>
      <c r="N28" s="328">
        <v>0.008</v>
      </c>
      <c r="O28" s="328">
        <f t="shared" si="11"/>
        <v>0.104</v>
      </c>
      <c r="P28" s="328">
        <v>0</v>
      </c>
      <c r="Q28" s="328">
        <f t="shared" si="12"/>
        <v>0</v>
      </c>
      <c r="R28" s="328"/>
      <c r="S28" s="328"/>
      <c r="T28" s="332">
        <v>0.24782</v>
      </c>
      <c r="U28" s="328">
        <f t="shared" si="13"/>
        <v>3.22</v>
      </c>
      <c r="V28" s="333"/>
      <c r="W28" s="333"/>
      <c r="X28" s="333"/>
      <c r="Y28" s="333"/>
      <c r="Z28" s="333"/>
      <c r="AA28" s="333"/>
      <c r="AB28" s="333"/>
      <c r="AC28" s="333"/>
      <c r="AD28" s="333"/>
      <c r="AE28" s="333" t="s">
        <v>2215</v>
      </c>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row>
    <row r="29" spans="1:60" ht="22.5" outlineLevel="1">
      <c r="A29" s="326">
        <v>17</v>
      </c>
      <c r="B29" s="326" t="s">
        <v>2247</v>
      </c>
      <c r="C29" s="327" t="s">
        <v>2248</v>
      </c>
      <c r="D29" s="328" t="s">
        <v>426</v>
      </c>
      <c r="E29" s="329">
        <v>2</v>
      </c>
      <c r="F29" s="330"/>
      <c r="G29" s="331">
        <f t="shared" si="7"/>
        <v>0</v>
      </c>
      <c r="H29" s="330"/>
      <c r="I29" s="331">
        <f t="shared" si="8"/>
        <v>0</v>
      </c>
      <c r="J29" s="330"/>
      <c r="K29" s="331">
        <f t="shared" si="9"/>
        <v>0</v>
      </c>
      <c r="L29" s="331">
        <v>21</v>
      </c>
      <c r="M29" s="331">
        <f t="shared" si="10"/>
        <v>0</v>
      </c>
      <c r="N29" s="328">
        <v>0.08205</v>
      </c>
      <c r="O29" s="328">
        <f t="shared" si="11"/>
        <v>0.1641</v>
      </c>
      <c r="P29" s="328">
        <v>0</v>
      </c>
      <c r="Q29" s="328">
        <f t="shared" si="12"/>
        <v>0</v>
      </c>
      <c r="R29" s="328"/>
      <c r="S29" s="328"/>
      <c r="T29" s="332">
        <v>0.12391</v>
      </c>
      <c r="U29" s="328">
        <f t="shared" si="13"/>
        <v>0.25</v>
      </c>
      <c r="V29" s="333"/>
      <c r="W29" s="333"/>
      <c r="X29" s="333"/>
      <c r="Y29" s="333"/>
      <c r="Z29" s="333"/>
      <c r="AA29" s="333"/>
      <c r="AB29" s="333"/>
      <c r="AC29" s="333"/>
      <c r="AD29" s="333"/>
      <c r="AE29" s="333" t="s">
        <v>2215</v>
      </c>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row>
    <row r="30" spans="1:60" ht="22.5" outlineLevel="1">
      <c r="A30" s="326">
        <v>18</v>
      </c>
      <c r="B30" s="326" t="s">
        <v>2249</v>
      </c>
      <c r="C30" s="327" t="s">
        <v>2250</v>
      </c>
      <c r="D30" s="328" t="s">
        <v>426</v>
      </c>
      <c r="E30" s="329">
        <v>1</v>
      </c>
      <c r="F30" s="330"/>
      <c r="G30" s="331">
        <f t="shared" si="7"/>
        <v>0</v>
      </c>
      <c r="H30" s="330"/>
      <c r="I30" s="331">
        <f t="shared" si="8"/>
        <v>0</v>
      </c>
      <c r="J30" s="330"/>
      <c r="K30" s="331">
        <f t="shared" si="9"/>
        <v>0</v>
      </c>
      <c r="L30" s="331">
        <v>21</v>
      </c>
      <c r="M30" s="331">
        <f t="shared" si="10"/>
        <v>0</v>
      </c>
      <c r="N30" s="328">
        <v>0.08205</v>
      </c>
      <c r="O30" s="328">
        <f t="shared" si="11"/>
        <v>0.08205</v>
      </c>
      <c r="P30" s="328">
        <v>0</v>
      </c>
      <c r="Q30" s="328">
        <f t="shared" si="12"/>
        <v>0</v>
      </c>
      <c r="R30" s="328"/>
      <c r="S30" s="328"/>
      <c r="T30" s="332">
        <v>0.12391</v>
      </c>
      <c r="U30" s="328">
        <f t="shared" si="13"/>
        <v>0.12</v>
      </c>
      <c r="V30" s="333"/>
      <c r="W30" s="333"/>
      <c r="X30" s="333"/>
      <c r="Y30" s="333"/>
      <c r="Z30" s="333"/>
      <c r="AA30" s="333"/>
      <c r="AB30" s="333"/>
      <c r="AC30" s="333"/>
      <c r="AD30" s="333"/>
      <c r="AE30" s="333" t="s">
        <v>2215</v>
      </c>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row>
    <row r="31" spans="1:60" ht="22.5" outlineLevel="1">
      <c r="A31" s="326">
        <v>19</v>
      </c>
      <c r="B31" s="326" t="s">
        <v>2251</v>
      </c>
      <c r="C31" s="327" t="s">
        <v>2252</v>
      </c>
      <c r="D31" s="328" t="s">
        <v>426</v>
      </c>
      <c r="E31" s="329">
        <v>3</v>
      </c>
      <c r="F31" s="330"/>
      <c r="G31" s="331">
        <f t="shared" si="7"/>
        <v>0</v>
      </c>
      <c r="H31" s="330"/>
      <c r="I31" s="331">
        <f t="shared" si="8"/>
        <v>0</v>
      </c>
      <c r="J31" s="330"/>
      <c r="K31" s="331">
        <f t="shared" si="9"/>
        <v>0</v>
      </c>
      <c r="L31" s="331">
        <v>21</v>
      </c>
      <c r="M31" s="331">
        <f t="shared" si="10"/>
        <v>0</v>
      </c>
      <c r="N31" s="328">
        <v>0.00042</v>
      </c>
      <c r="O31" s="328">
        <f t="shared" si="11"/>
        <v>0.00126</v>
      </c>
      <c r="P31" s="328">
        <v>0</v>
      </c>
      <c r="Q31" s="328">
        <f t="shared" si="12"/>
        <v>0</v>
      </c>
      <c r="R31" s="328"/>
      <c r="S31" s="328"/>
      <c r="T31" s="332">
        <v>0.02</v>
      </c>
      <c r="U31" s="328">
        <f t="shared" si="13"/>
        <v>0.06</v>
      </c>
      <c r="V31" s="333"/>
      <c r="W31" s="333"/>
      <c r="X31" s="333"/>
      <c r="Y31" s="333"/>
      <c r="Z31" s="333"/>
      <c r="AA31" s="333"/>
      <c r="AB31" s="333"/>
      <c r="AC31" s="333"/>
      <c r="AD31" s="333"/>
      <c r="AE31" s="333" t="s">
        <v>2215</v>
      </c>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row>
    <row r="32" spans="1:60" ht="22.5" outlineLevel="1">
      <c r="A32" s="326">
        <v>20</v>
      </c>
      <c r="B32" s="326" t="s">
        <v>2253</v>
      </c>
      <c r="C32" s="327" t="s">
        <v>2254</v>
      </c>
      <c r="D32" s="328" t="s">
        <v>426</v>
      </c>
      <c r="E32" s="329">
        <v>1</v>
      </c>
      <c r="F32" s="330"/>
      <c r="G32" s="331">
        <f t="shared" si="7"/>
        <v>0</v>
      </c>
      <c r="H32" s="330"/>
      <c r="I32" s="331">
        <f t="shared" si="8"/>
        <v>0</v>
      </c>
      <c r="J32" s="330"/>
      <c r="K32" s="331">
        <f t="shared" si="9"/>
        <v>0</v>
      </c>
      <c r="L32" s="331">
        <v>21</v>
      </c>
      <c r="M32" s="331">
        <f t="shared" si="10"/>
        <v>0</v>
      </c>
      <c r="N32" s="328">
        <v>0.00042</v>
      </c>
      <c r="O32" s="328">
        <f t="shared" si="11"/>
        <v>0.00042</v>
      </c>
      <c r="P32" s="328">
        <v>0</v>
      </c>
      <c r="Q32" s="328">
        <f t="shared" si="12"/>
        <v>0</v>
      </c>
      <c r="R32" s="328"/>
      <c r="S32" s="328"/>
      <c r="T32" s="332">
        <v>0.02</v>
      </c>
      <c r="U32" s="328">
        <f t="shared" si="13"/>
        <v>0.02</v>
      </c>
      <c r="V32" s="333"/>
      <c r="W32" s="333"/>
      <c r="X32" s="333"/>
      <c r="Y32" s="333"/>
      <c r="Z32" s="333"/>
      <c r="AA32" s="333"/>
      <c r="AB32" s="333"/>
      <c r="AC32" s="333"/>
      <c r="AD32" s="333"/>
      <c r="AE32" s="333" t="s">
        <v>2215</v>
      </c>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row>
    <row r="33" spans="1:60" ht="22.5" outlineLevel="1">
      <c r="A33" s="326">
        <v>21</v>
      </c>
      <c r="B33" s="326" t="s">
        <v>2255</v>
      </c>
      <c r="C33" s="327" t="s">
        <v>2256</v>
      </c>
      <c r="D33" s="328" t="s">
        <v>426</v>
      </c>
      <c r="E33" s="329">
        <v>2</v>
      </c>
      <c r="F33" s="330"/>
      <c r="G33" s="331">
        <f t="shared" si="7"/>
        <v>0</v>
      </c>
      <c r="H33" s="330"/>
      <c r="I33" s="331">
        <f t="shared" si="8"/>
        <v>0</v>
      </c>
      <c r="J33" s="330"/>
      <c r="K33" s="331">
        <f t="shared" si="9"/>
        <v>0</v>
      </c>
      <c r="L33" s="331">
        <v>21</v>
      </c>
      <c r="M33" s="331">
        <f t="shared" si="10"/>
        <v>0</v>
      </c>
      <c r="N33" s="328">
        <v>0.00042</v>
      </c>
      <c r="O33" s="328">
        <f t="shared" si="11"/>
        <v>0.00084</v>
      </c>
      <c r="P33" s="328">
        <v>0</v>
      </c>
      <c r="Q33" s="328">
        <f t="shared" si="12"/>
        <v>0</v>
      </c>
      <c r="R33" s="328"/>
      <c r="S33" s="328"/>
      <c r="T33" s="332">
        <v>0.02</v>
      </c>
      <c r="U33" s="328">
        <f t="shared" si="13"/>
        <v>0.04</v>
      </c>
      <c r="V33" s="333"/>
      <c r="W33" s="333"/>
      <c r="X33" s="333"/>
      <c r="Y33" s="333"/>
      <c r="Z33" s="333"/>
      <c r="AA33" s="333"/>
      <c r="AB33" s="333"/>
      <c r="AC33" s="333"/>
      <c r="AD33" s="333"/>
      <c r="AE33" s="333" t="s">
        <v>2215</v>
      </c>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row>
    <row r="34" spans="1:60" ht="22.5" outlineLevel="1">
      <c r="A34" s="326">
        <v>22</v>
      </c>
      <c r="B34" s="326" t="s">
        <v>2257</v>
      </c>
      <c r="C34" s="327" t="s">
        <v>2258</v>
      </c>
      <c r="D34" s="328" t="s">
        <v>239</v>
      </c>
      <c r="E34" s="329">
        <v>22</v>
      </c>
      <c r="F34" s="330"/>
      <c r="G34" s="331">
        <f t="shared" si="7"/>
        <v>0</v>
      </c>
      <c r="H34" s="330"/>
      <c r="I34" s="331">
        <f t="shared" si="8"/>
        <v>0</v>
      </c>
      <c r="J34" s="330"/>
      <c r="K34" s="331">
        <f t="shared" si="9"/>
        <v>0</v>
      </c>
      <c r="L34" s="331">
        <v>21</v>
      </c>
      <c r="M34" s="331">
        <f t="shared" si="10"/>
        <v>0</v>
      </c>
      <c r="N34" s="328">
        <v>0.1126</v>
      </c>
      <c r="O34" s="328">
        <f t="shared" si="11"/>
        <v>2.4772</v>
      </c>
      <c r="P34" s="328">
        <v>0</v>
      </c>
      <c r="Q34" s="328">
        <f t="shared" si="12"/>
        <v>0</v>
      </c>
      <c r="R34" s="328"/>
      <c r="S34" s="328"/>
      <c r="T34" s="332">
        <v>0.5525</v>
      </c>
      <c r="U34" s="328">
        <f t="shared" si="13"/>
        <v>12.16</v>
      </c>
      <c r="V34" s="333"/>
      <c r="W34" s="333"/>
      <c r="X34" s="333"/>
      <c r="Y34" s="333"/>
      <c r="Z34" s="333"/>
      <c r="AA34" s="333"/>
      <c r="AB34" s="333"/>
      <c r="AC34" s="333"/>
      <c r="AD34" s="333"/>
      <c r="AE34" s="333" t="s">
        <v>2215</v>
      </c>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row>
    <row r="35" spans="1:60" ht="22.5" outlineLevel="1">
      <c r="A35" s="326">
        <v>23</v>
      </c>
      <c r="B35" s="326" t="s">
        <v>2259</v>
      </c>
      <c r="C35" s="327" t="s">
        <v>2260</v>
      </c>
      <c r="D35" s="328" t="s">
        <v>239</v>
      </c>
      <c r="E35" s="329">
        <v>13</v>
      </c>
      <c r="F35" s="330"/>
      <c r="G35" s="331">
        <f t="shared" si="7"/>
        <v>0</v>
      </c>
      <c r="H35" s="330"/>
      <c r="I35" s="331">
        <f t="shared" si="8"/>
        <v>0</v>
      </c>
      <c r="J35" s="330"/>
      <c r="K35" s="331">
        <f t="shared" si="9"/>
        <v>0</v>
      </c>
      <c r="L35" s="331">
        <v>21</v>
      </c>
      <c r="M35" s="331">
        <f t="shared" si="10"/>
        <v>0</v>
      </c>
      <c r="N35" s="328">
        <v>0.0901</v>
      </c>
      <c r="O35" s="328">
        <f t="shared" si="11"/>
        <v>1.1713</v>
      </c>
      <c r="P35" s="328">
        <v>0</v>
      </c>
      <c r="Q35" s="328">
        <f t="shared" si="12"/>
        <v>0</v>
      </c>
      <c r="R35" s="328"/>
      <c r="S35" s="328"/>
      <c r="T35" s="332">
        <v>0.4415</v>
      </c>
      <c r="U35" s="328">
        <f t="shared" si="13"/>
        <v>5.74</v>
      </c>
      <c r="V35" s="333"/>
      <c r="W35" s="333"/>
      <c r="X35" s="333"/>
      <c r="Y35" s="333"/>
      <c r="Z35" s="333"/>
      <c r="AA35" s="333"/>
      <c r="AB35" s="333"/>
      <c r="AC35" s="333"/>
      <c r="AD35" s="333"/>
      <c r="AE35" s="333" t="s">
        <v>2215</v>
      </c>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row>
    <row r="36" spans="1:60" ht="22.5" outlineLevel="1">
      <c r="A36" s="326">
        <v>24</v>
      </c>
      <c r="B36" s="326" t="s">
        <v>2261</v>
      </c>
      <c r="C36" s="327" t="s">
        <v>2262</v>
      </c>
      <c r="D36" s="328" t="s">
        <v>426</v>
      </c>
      <c r="E36" s="329">
        <v>1</v>
      </c>
      <c r="F36" s="330"/>
      <c r="G36" s="331">
        <f t="shared" si="7"/>
        <v>0</v>
      </c>
      <c r="H36" s="330"/>
      <c r="I36" s="331">
        <f t="shared" si="8"/>
        <v>0</v>
      </c>
      <c r="J36" s="330"/>
      <c r="K36" s="331">
        <f t="shared" si="9"/>
        <v>0</v>
      </c>
      <c r="L36" s="331">
        <v>21</v>
      </c>
      <c r="M36" s="331">
        <f t="shared" si="10"/>
        <v>0</v>
      </c>
      <c r="N36" s="328">
        <v>0.12895</v>
      </c>
      <c r="O36" s="328">
        <f t="shared" si="11"/>
        <v>0.12895</v>
      </c>
      <c r="P36" s="328">
        <v>0</v>
      </c>
      <c r="Q36" s="328">
        <f t="shared" si="12"/>
        <v>0</v>
      </c>
      <c r="R36" s="328"/>
      <c r="S36" s="328"/>
      <c r="T36" s="332">
        <v>0.51</v>
      </c>
      <c r="U36" s="328">
        <f t="shared" si="13"/>
        <v>0.51</v>
      </c>
      <c r="V36" s="333"/>
      <c r="W36" s="333"/>
      <c r="X36" s="333"/>
      <c r="Y36" s="333"/>
      <c r="Z36" s="333"/>
      <c r="AA36" s="333"/>
      <c r="AB36" s="333"/>
      <c r="AC36" s="333"/>
      <c r="AD36" s="333"/>
      <c r="AE36" s="333" t="s">
        <v>2212</v>
      </c>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row>
    <row r="37" spans="1:60" ht="22.5" outlineLevel="1">
      <c r="A37" s="326">
        <v>25</v>
      </c>
      <c r="B37" s="326" t="s">
        <v>2263</v>
      </c>
      <c r="C37" s="327" t="s">
        <v>2264</v>
      </c>
      <c r="D37" s="328" t="s">
        <v>426</v>
      </c>
      <c r="E37" s="329">
        <v>45</v>
      </c>
      <c r="F37" s="330"/>
      <c r="G37" s="331">
        <f t="shared" si="7"/>
        <v>0</v>
      </c>
      <c r="H37" s="330"/>
      <c r="I37" s="331">
        <f t="shared" si="8"/>
        <v>0</v>
      </c>
      <c r="J37" s="330"/>
      <c r="K37" s="331">
        <f t="shared" si="9"/>
        <v>0</v>
      </c>
      <c r="L37" s="331">
        <v>21</v>
      </c>
      <c r="M37" s="331">
        <f t="shared" si="10"/>
        <v>0</v>
      </c>
      <c r="N37" s="328">
        <v>0.00357</v>
      </c>
      <c r="O37" s="328">
        <f t="shared" si="11"/>
        <v>0.16065</v>
      </c>
      <c r="P37" s="328">
        <v>0</v>
      </c>
      <c r="Q37" s="328">
        <f t="shared" si="12"/>
        <v>0</v>
      </c>
      <c r="R37" s="328"/>
      <c r="S37" s="328"/>
      <c r="T37" s="332">
        <v>0.05</v>
      </c>
      <c r="U37" s="328">
        <f t="shared" si="13"/>
        <v>2.25</v>
      </c>
      <c r="V37" s="333"/>
      <c r="W37" s="333"/>
      <c r="X37" s="333"/>
      <c r="Y37" s="333"/>
      <c r="Z37" s="333"/>
      <c r="AA37" s="333"/>
      <c r="AB37" s="333"/>
      <c r="AC37" s="333"/>
      <c r="AD37" s="333"/>
      <c r="AE37" s="333" t="s">
        <v>2215</v>
      </c>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row>
    <row r="38" spans="1:60" ht="22.5" outlineLevel="1">
      <c r="A38" s="326">
        <v>26</v>
      </c>
      <c r="B38" s="326" t="s">
        <v>2251</v>
      </c>
      <c r="C38" s="327" t="s">
        <v>2265</v>
      </c>
      <c r="D38" s="328" t="s">
        <v>426</v>
      </c>
      <c r="E38" s="329">
        <v>1</v>
      </c>
      <c r="F38" s="330"/>
      <c r="G38" s="331">
        <f t="shared" si="7"/>
        <v>0</v>
      </c>
      <c r="H38" s="330"/>
      <c r="I38" s="331">
        <f t="shared" si="8"/>
        <v>0</v>
      </c>
      <c r="J38" s="330"/>
      <c r="K38" s="331">
        <f t="shared" si="9"/>
        <v>0</v>
      </c>
      <c r="L38" s="331">
        <v>21</v>
      </c>
      <c r="M38" s="331">
        <f t="shared" si="10"/>
        <v>0</v>
      </c>
      <c r="N38" s="328">
        <v>0.00179</v>
      </c>
      <c r="O38" s="328">
        <f t="shared" si="11"/>
        <v>0.00179</v>
      </c>
      <c r="P38" s="328">
        <v>0</v>
      </c>
      <c r="Q38" s="328">
        <f t="shared" si="12"/>
        <v>0</v>
      </c>
      <c r="R38" s="328"/>
      <c r="S38" s="328"/>
      <c r="T38" s="332">
        <v>0.05</v>
      </c>
      <c r="U38" s="328">
        <f t="shared" si="13"/>
        <v>0.05</v>
      </c>
      <c r="V38" s="333"/>
      <c r="W38" s="333"/>
      <c r="X38" s="333"/>
      <c r="Y38" s="333"/>
      <c r="Z38" s="333"/>
      <c r="AA38" s="333"/>
      <c r="AB38" s="333"/>
      <c r="AC38" s="333"/>
      <c r="AD38" s="333"/>
      <c r="AE38" s="333" t="s">
        <v>2215</v>
      </c>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row>
    <row r="39" spans="1:60" ht="22.5" outlineLevel="1">
      <c r="A39" s="326">
        <v>27</v>
      </c>
      <c r="B39" s="326" t="s">
        <v>2253</v>
      </c>
      <c r="C39" s="327" t="s">
        <v>2266</v>
      </c>
      <c r="D39" s="328" t="s">
        <v>426</v>
      </c>
      <c r="E39" s="329">
        <v>11</v>
      </c>
      <c r="F39" s="330"/>
      <c r="G39" s="331">
        <f t="shared" si="7"/>
        <v>0</v>
      </c>
      <c r="H39" s="330"/>
      <c r="I39" s="331">
        <f t="shared" si="8"/>
        <v>0</v>
      </c>
      <c r="J39" s="330"/>
      <c r="K39" s="331">
        <f t="shared" si="9"/>
        <v>0</v>
      </c>
      <c r="L39" s="331">
        <v>21</v>
      </c>
      <c r="M39" s="331">
        <f t="shared" si="10"/>
        <v>0</v>
      </c>
      <c r="N39" s="328">
        <v>0.00179</v>
      </c>
      <c r="O39" s="328">
        <f t="shared" si="11"/>
        <v>0.01969</v>
      </c>
      <c r="P39" s="328">
        <v>0</v>
      </c>
      <c r="Q39" s="328">
        <f t="shared" si="12"/>
        <v>0</v>
      </c>
      <c r="R39" s="328"/>
      <c r="S39" s="328"/>
      <c r="T39" s="332">
        <v>0.05</v>
      </c>
      <c r="U39" s="328">
        <f t="shared" si="13"/>
        <v>0.55</v>
      </c>
      <c r="V39" s="333"/>
      <c r="W39" s="333"/>
      <c r="X39" s="333"/>
      <c r="Y39" s="333"/>
      <c r="Z39" s="333"/>
      <c r="AA39" s="333"/>
      <c r="AB39" s="333"/>
      <c r="AC39" s="333"/>
      <c r="AD39" s="333"/>
      <c r="AE39" s="333" t="s">
        <v>2215</v>
      </c>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row>
    <row r="40" spans="1:60" ht="22.5" outlineLevel="1">
      <c r="A40" s="326">
        <v>28</v>
      </c>
      <c r="B40" s="326" t="s">
        <v>2267</v>
      </c>
      <c r="C40" s="327" t="s">
        <v>2268</v>
      </c>
      <c r="D40" s="328" t="s">
        <v>426</v>
      </c>
      <c r="E40" s="329">
        <v>3</v>
      </c>
      <c r="F40" s="330"/>
      <c r="G40" s="331">
        <f t="shared" si="7"/>
        <v>0</v>
      </c>
      <c r="H40" s="330"/>
      <c r="I40" s="331">
        <f t="shared" si="8"/>
        <v>0</v>
      </c>
      <c r="J40" s="330"/>
      <c r="K40" s="331">
        <f t="shared" si="9"/>
        <v>0</v>
      </c>
      <c r="L40" s="331">
        <v>21</v>
      </c>
      <c r="M40" s="331">
        <f t="shared" si="10"/>
        <v>0</v>
      </c>
      <c r="N40" s="328">
        <v>0.00179</v>
      </c>
      <c r="O40" s="328">
        <f t="shared" si="11"/>
        <v>0.00537</v>
      </c>
      <c r="P40" s="328">
        <v>0</v>
      </c>
      <c r="Q40" s="328">
        <f t="shared" si="12"/>
        <v>0</v>
      </c>
      <c r="R40" s="328"/>
      <c r="S40" s="328"/>
      <c r="T40" s="332">
        <v>0.05</v>
      </c>
      <c r="U40" s="328">
        <f t="shared" si="13"/>
        <v>0.15</v>
      </c>
      <c r="V40" s="333"/>
      <c r="W40" s="333"/>
      <c r="X40" s="333"/>
      <c r="Y40" s="333"/>
      <c r="Z40" s="333"/>
      <c r="AA40" s="333"/>
      <c r="AB40" s="333"/>
      <c r="AC40" s="333"/>
      <c r="AD40" s="333"/>
      <c r="AE40" s="333" t="s">
        <v>2215</v>
      </c>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row>
    <row r="41" spans="1:60" ht="12" outlineLevel="1">
      <c r="A41" s="326">
        <v>29</v>
      </c>
      <c r="B41" s="326" t="s">
        <v>2269</v>
      </c>
      <c r="C41" s="327" t="s">
        <v>2270</v>
      </c>
      <c r="D41" s="328" t="s">
        <v>426</v>
      </c>
      <c r="E41" s="329">
        <v>16</v>
      </c>
      <c r="F41" s="330"/>
      <c r="G41" s="331">
        <f t="shared" si="7"/>
        <v>0</v>
      </c>
      <c r="H41" s="330"/>
      <c r="I41" s="331">
        <f t="shared" si="8"/>
        <v>0</v>
      </c>
      <c r="J41" s="330"/>
      <c r="K41" s="331">
        <f t="shared" si="9"/>
        <v>0</v>
      </c>
      <c r="L41" s="331">
        <v>21</v>
      </c>
      <c r="M41" s="331">
        <f t="shared" si="10"/>
        <v>0</v>
      </c>
      <c r="N41" s="328">
        <v>0.0595</v>
      </c>
      <c r="O41" s="328">
        <f t="shared" si="11"/>
        <v>0.952</v>
      </c>
      <c r="P41" s="328">
        <v>0</v>
      </c>
      <c r="Q41" s="328">
        <f t="shared" si="12"/>
        <v>0</v>
      </c>
      <c r="R41" s="328"/>
      <c r="S41" s="328"/>
      <c r="T41" s="332">
        <v>0</v>
      </c>
      <c r="U41" s="328">
        <f t="shared" si="13"/>
        <v>0</v>
      </c>
      <c r="V41" s="333"/>
      <c r="W41" s="333"/>
      <c r="X41" s="333"/>
      <c r="Y41" s="333"/>
      <c r="Z41" s="333"/>
      <c r="AA41" s="333"/>
      <c r="AB41" s="333"/>
      <c r="AC41" s="333"/>
      <c r="AD41" s="333"/>
      <c r="AE41" s="333" t="s">
        <v>2271</v>
      </c>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row>
    <row r="42" spans="1:60" ht="22.5" outlineLevel="1">
      <c r="A42" s="326">
        <v>30</v>
      </c>
      <c r="B42" s="326" t="s">
        <v>2272</v>
      </c>
      <c r="C42" s="327" t="s">
        <v>2273</v>
      </c>
      <c r="D42" s="328" t="s">
        <v>239</v>
      </c>
      <c r="E42" s="329">
        <v>8</v>
      </c>
      <c r="F42" s="330"/>
      <c r="G42" s="331">
        <f t="shared" si="7"/>
        <v>0</v>
      </c>
      <c r="H42" s="330"/>
      <c r="I42" s="331">
        <f t="shared" si="8"/>
        <v>0</v>
      </c>
      <c r="J42" s="330"/>
      <c r="K42" s="331">
        <f t="shared" si="9"/>
        <v>0</v>
      </c>
      <c r="L42" s="331">
        <v>21</v>
      </c>
      <c r="M42" s="331">
        <f t="shared" si="10"/>
        <v>0</v>
      </c>
      <c r="N42" s="328">
        <v>0.0901</v>
      </c>
      <c r="O42" s="328">
        <f t="shared" si="11"/>
        <v>0.7208</v>
      </c>
      <c r="P42" s="328">
        <v>0</v>
      </c>
      <c r="Q42" s="328">
        <f t="shared" si="12"/>
        <v>0</v>
      </c>
      <c r="R42" s="328"/>
      <c r="S42" s="328"/>
      <c r="T42" s="332">
        <v>0.4415</v>
      </c>
      <c r="U42" s="328">
        <f t="shared" si="13"/>
        <v>3.53</v>
      </c>
      <c r="V42" s="333"/>
      <c r="W42" s="333"/>
      <c r="X42" s="333"/>
      <c r="Y42" s="333"/>
      <c r="Z42" s="333"/>
      <c r="AA42" s="333"/>
      <c r="AB42" s="333"/>
      <c r="AC42" s="333"/>
      <c r="AD42" s="333"/>
      <c r="AE42" s="333" t="s">
        <v>2215</v>
      </c>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row>
    <row r="43" spans="1:60" ht="22.5" outlineLevel="1">
      <c r="A43" s="326">
        <v>31</v>
      </c>
      <c r="B43" s="326" t="s">
        <v>2274</v>
      </c>
      <c r="C43" s="327" t="s">
        <v>2275</v>
      </c>
      <c r="D43" s="328" t="s">
        <v>426</v>
      </c>
      <c r="E43" s="329">
        <v>1</v>
      </c>
      <c r="F43" s="330"/>
      <c r="G43" s="331">
        <f t="shared" si="7"/>
        <v>0</v>
      </c>
      <c r="H43" s="330"/>
      <c r="I43" s="331">
        <f t="shared" si="8"/>
        <v>0</v>
      </c>
      <c r="J43" s="330"/>
      <c r="K43" s="331">
        <f t="shared" si="9"/>
        <v>0</v>
      </c>
      <c r="L43" s="331">
        <v>21</v>
      </c>
      <c r="M43" s="331">
        <f t="shared" si="10"/>
        <v>0</v>
      </c>
      <c r="N43" s="328">
        <v>0.00698</v>
      </c>
      <c r="O43" s="328">
        <f t="shared" si="11"/>
        <v>0.00698</v>
      </c>
      <c r="P43" s="328">
        <v>0</v>
      </c>
      <c r="Q43" s="328">
        <f t="shared" si="12"/>
        <v>0</v>
      </c>
      <c r="R43" s="328"/>
      <c r="S43" s="328"/>
      <c r="T43" s="332">
        <v>0</v>
      </c>
      <c r="U43" s="328">
        <f t="shared" si="13"/>
        <v>0</v>
      </c>
      <c r="V43" s="333"/>
      <c r="W43" s="333"/>
      <c r="X43" s="333"/>
      <c r="Y43" s="333"/>
      <c r="Z43" s="333"/>
      <c r="AA43" s="333"/>
      <c r="AB43" s="333"/>
      <c r="AC43" s="333"/>
      <c r="AD43" s="333"/>
      <c r="AE43" s="333" t="s">
        <v>2271</v>
      </c>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row>
    <row r="44" spans="1:60" ht="12" outlineLevel="1">
      <c r="A44" s="326"/>
      <c r="B44" s="326"/>
      <c r="C44" s="840" t="s">
        <v>2276</v>
      </c>
      <c r="D44" s="841"/>
      <c r="E44" s="842"/>
      <c r="F44" s="843"/>
      <c r="G44" s="844"/>
      <c r="H44" s="331"/>
      <c r="I44" s="331"/>
      <c r="J44" s="331"/>
      <c r="K44" s="331"/>
      <c r="L44" s="331"/>
      <c r="M44" s="331"/>
      <c r="N44" s="328"/>
      <c r="O44" s="328"/>
      <c r="P44" s="328"/>
      <c r="Q44" s="328"/>
      <c r="R44" s="328"/>
      <c r="S44" s="328"/>
      <c r="T44" s="332"/>
      <c r="U44" s="328"/>
      <c r="V44" s="333"/>
      <c r="W44" s="333"/>
      <c r="X44" s="333"/>
      <c r="Y44" s="333"/>
      <c r="Z44" s="333"/>
      <c r="AA44" s="333"/>
      <c r="AB44" s="333"/>
      <c r="AC44" s="333"/>
      <c r="AD44" s="333"/>
      <c r="AE44" s="333" t="s">
        <v>2240</v>
      </c>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40" t="str">
        <f>C44</f>
        <v>odvodňovací kroužek, nástavec</v>
      </c>
      <c r="BB44" s="333"/>
      <c r="BC44" s="333"/>
      <c r="BD44" s="333"/>
      <c r="BE44" s="333"/>
      <c r="BF44" s="333"/>
      <c r="BG44" s="333"/>
      <c r="BH44" s="333"/>
    </row>
    <row r="45" spans="1:31" ht="12">
      <c r="A45" s="334" t="s">
        <v>2208</v>
      </c>
      <c r="B45" s="334" t="s">
        <v>197</v>
      </c>
      <c r="C45" s="335" t="s">
        <v>2037</v>
      </c>
      <c r="D45" s="336"/>
      <c r="E45" s="337"/>
      <c r="F45" s="338"/>
      <c r="G45" s="338">
        <f>SUMIF(AE46:AE69,"&lt;&gt;NOR",G46:G69)</f>
        <v>0</v>
      </c>
      <c r="H45" s="338"/>
      <c r="I45" s="338">
        <f>SUM(I46:I69)</f>
        <v>0</v>
      </c>
      <c r="J45" s="338"/>
      <c r="K45" s="338">
        <f>SUM(K46:K69)</f>
        <v>0</v>
      </c>
      <c r="L45" s="338"/>
      <c r="M45" s="338">
        <f>SUM(M46:M69)</f>
        <v>0</v>
      </c>
      <c r="N45" s="336"/>
      <c r="O45" s="336">
        <f>SUM(O46:O69)</f>
        <v>3.50236</v>
      </c>
      <c r="P45" s="336"/>
      <c r="Q45" s="336">
        <f>SUM(Q46:Q69)</f>
        <v>0</v>
      </c>
      <c r="R45" s="336"/>
      <c r="S45" s="336"/>
      <c r="T45" s="339"/>
      <c r="U45" s="336">
        <f>SUM(U46:U69)</f>
        <v>91.96000000000001</v>
      </c>
      <c r="AE45" s="187" t="s">
        <v>2209</v>
      </c>
    </row>
    <row r="46" spans="1:60" ht="12" outlineLevel="1">
      <c r="A46" s="326">
        <v>32</v>
      </c>
      <c r="B46" s="326" t="s">
        <v>2277</v>
      </c>
      <c r="C46" s="327" t="s">
        <v>2278</v>
      </c>
      <c r="D46" s="328" t="s">
        <v>426</v>
      </c>
      <c r="E46" s="329">
        <v>15</v>
      </c>
      <c r="F46" s="330"/>
      <c r="G46" s="331">
        <f aca="true" t="shared" si="14" ref="G46:G64">ROUND(E46*F46,2)</f>
        <v>0</v>
      </c>
      <c r="H46" s="330"/>
      <c r="I46" s="331">
        <f aca="true" t="shared" si="15" ref="I46:I64">ROUND(E46*H46,2)</f>
        <v>0</v>
      </c>
      <c r="J46" s="330"/>
      <c r="K46" s="331">
        <f aca="true" t="shared" si="16" ref="K46:K64">ROUND(E46*J46,2)</f>
        <v>0</v>
      </c>
      <c r="L46" s="331">
        <v>21</v>
      </c>
      <c r="M46" s="331">
        <f aca="true" t="shared" si="17" ref="M46:M64">G46*(1+L46/100)</f>
        <v>0</v>
      </c>
      <c r="N46" s="328">
        <v>0.0052</v>
      </c>
      <c r="O46" s="328">
        <f aca="true" t="shared" si="18" ref="O46:O64">ROUND(E46*N46,5)</f>
        <v>0.078</v>
      </c>
      <c r="P46" s="328">
        <v>0</v>
      </c>
      <c r="Q46" s="328">
        <f aca="true" t="shared" si="19" ref="Q46:Q64">ROUND(E46*P46,5)</f>
        <v>0</v>
      </c>
      <c r="R46" s="328"/>
      <c r="S46" s="328"/>
      <c r="T46" s="332">
        <v>0</v>
      </c>
      <c r="U46" s="328">
        <f aca="true" t="shared" si="20" ref="U46:U64">ROUND(E46*T46,2)</f>
        <v>0</v>
      </c>
      <c r="V46" s="333"/>
      <c r="W46" s="333"/>
      <c r="X46" s="333"/>
      <c r="Y46" s="333"/>
      <c r="Z46" s="333"/>
      <c r="AA46" s="333"/>
      <c r="AB46" s="333"/>
      <c r="AC46" s="333"/>
      <c r="AD46" s="333"/>
      <c r="AE46" s="333" t="s">
        <v>2271</v>
      </c>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row>
    <row r="47" spans="1:60" ht="12" outlineLevel="1">
      <c r="A47" s="326">
        <v>33</v>
      </c>
      <c r="B47" s="326" t="s">
        <v>2279</v>
      </c>
      <c r="C47" s="327" t="s">
        <v>2280</v>
      </c>
      <c r="D47" s="328" t="s">
        <v>426</v>
      </c>
      <c r="E47" s="329">
        <v>13</v>
      </c>
      <c r="F47" s="330"/>
      <c r="G47" s="331">
        <f t="shared" si="14"/>
        <v>0</v>
      </c>
      <c r="H47" s="330"/>
      <c r="I47" s="331">
        <f t="shared" si="15"/>
        <v>0</v>
      </c>
      <c r="J47" s="330"/>
      <c r="K47" s="331">
        <f t="shared" si="16"/>
        <v>0</v>
      </c>
      <c r="L47" s="331">
        <v>21</v>
      </c>
      <c r="M47" s="331">
        <f t="shared" si="17"/>
        <v>0</v>
      </c>
      <c r="N47" s="328">
        <v>0.0026</v>
      </c>
      <c r="O47" s="328">
        <f t="shared" si="18"/>
        <v>0.0338</v>
      </c>
      <c r="P47" s="328">
        <v>0</v>
      </c>
      <c r="Q47" s="328">
        <f t="shared" si="19"/>
        <v>0</v>
      </c>
      <c r="R47" s="328"/>
      <c r="S47" s="328"/>
      <c r="T47" s="332">
        <v>0</v>
      </c>
      <c r="U47" s="328">
        <f t="shared" si="20"/>
        <v>0</v>
      </c>
      <c r="V47" s="333"/>
      <c r="W47" s="333"/>
      <c r="X47" s="333"/>
      <c r="Y47" s="333"/>
      <c r="Z47" s="333"/>
      <c r="AA47" s="333"/>
      <c r="AB47" s="333"/>
      <c r="AC47" s="333"/>
      <c r="AD47" s="333"/>
      <c r="AE47" s="333" t="s">
        <v>2271</v>
      </c>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row>
    <row r="48" spans="1:60" ht="12" outlineLevel="1">
      <c r="A48" s="326">
        <v>34</v>
      </c>
      <c r="B48" s="326" t="s">
        <v>2281</v>
      </c>
      <c r="C48" s="327" t="s">
        <v>2282</v>
      </c>
      <c r="D48" s="328" t="s">
        <v>426</v>
      </c>
      <c r="E48" s="329">
        <v>10</v>
      </c>
      <c r="F48" s="330"/>
      <c r="G48" s="331">
        <f t="shared" si="14"/>
        <v>0</v>
      </c>
      <c r="H48" s="330"/>
      <c r="I48" s="331">
        <f t="shared" si="15"/>
        <v>0</v>
      </c>
      <c r="J48" s="330"/>
      <c r="K48" s="331">
        <f t="shared" si="16"/>
        <v>0</v>
      </c>
      <c r="L48" s="331">
        <v>21</v>
      </c>
      <c r="M48" s="331">
        <f t="shared" si="17"/>
        <v>0</v>
      </c>
      <c r="N48" s="328">
        <v>0.003</v>
      </c>
      <c r="O48" s="328">
        <f t="shared" si="18"/>
        <v>0.03</v>
      </c>
      <c r="P48" s="328">
        <v>0</v>
      </c>
      <c r="Q48" s="328">
        <f t="shared" si="19"/>
        <v>0</v>
      </c>
      <c r="R48" s="328"/>
      <c r="S48" s="328"/>
      <c r="T48" s="332">
        <v>0</v>
      </c>
      <c r="U48" s="328">
        <f t="shared" si="20"/>
        <v>0</v>
      </c>
      <c r="V48" s="333"/>
      <c r="W48" s="333"/>
      <c r="X48" s="333"/>
      <c r="Y48" s="333"/>
      <c r="Z48" s="333"/>
      <c r="AA48" s="333"/>
      <c r="AB48" s="333"/>
      <c r="AC48" s="333"/>
      <c r="AD48" s="333"/>
      <c r="AE48" s="333" t="s">
        <v>2271</v>
      </c>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row>
    <row r="49" spans="1:60" ht="12" outlineLevel="1">
      <c r="A49" s="326">
        <v>35</v>
      </c>
      <c r="B49" s="326" t="s">
        <v>2283</v>
      </c>
      <c r="C49" s="327" t="s">
        <v>2284</v>
      </c>
      <c r="D49" s="328" t="s">
        <v>426</v>
      </c>
      <c r="E49" s="329">
        <v>19</v>
      </c>
      <c r="F49" s="330"/>
      <c r="G49" s="331">
        <f t="shared" si="14"/>
        <v>0</v>
      </c>
      <c r="H49" s="330"/>
      <c r="I49" s="331">
        <f t="shared" si="15"/>
        <v>0</v>
      </c>
      <c r="J49" s="330"/>
      <c r="K49" s="331">
        <f t="shared" si="16"/>
        <v>0</v>
      </c>
      <c r="L49" s="331">
        <v>21</v>
      </c>
      <c r="M49" s="331">
        <f t="shared" si="17"/>
        <v>0</v>
      </c>
      <c r="N49" s="328">
        <v>0.0015</v>
      </c>
      <c r="O49" s="328">
        <f t="shared" si="18"/>
        <v>0.0285</v>
      </c>
      <c r="P49" s="328">
        <v>0</v>
      </c>
      <c r="Q49" s="328">
        <f t="shared" si="19"/>
        <v>0</v>
      </c>
      <c r="R49" s="328"/>
      <c r="S49" s="328"/>
      <c r="T49" s="332">
        <v>0</v>
      </c>
      <c r="U49" s="328">
        <f t="shared" si="20"/>
        <v>0</v>
      </c>
      <c r="V49" s="333"/>
      <c r="W49" s="333"/>
      <c r="X49" s="333"/>
      <c r="Y49" s="333"/>
      <c r="Z49" s="333"/>
      <c r="AA49" s="333"/>
      <c r="AB49" s="333"/>
      <c r="AC49" s="333"/>
      <c r="AD49" s="333"/>
      <c r="AE49" s="333" t="s">
        <v>2271</v>
      </c>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3"/>
      <c r="BF49" s="333"/>
      <c r="BG49" s="333"/>
      <c r="BH49" s="333"/>
    </row>
    <row r="50" spans="1:60" ht="12" outlineLevel="1">
      <c r="A50" s="326">
        <v>36</v>
      </c>
      <c r="B50" s="326" t="s">
        <v>2285</v>
      </c>
      <c r="C50" s="327" t="s">
        <v>2286</v>
      </c>
      <c r="D50" s="328" t="s">
        <v>239</v>
      </c>
      <c r="E50" s="329">
        <v>39</v>
      </c>
      <c r="F50" s="330"/>
      <c r="G50" s="331">
        <f t="shared" si="14"/>
        <v>0</v>
      </c>
      <c r="H50" s="330"/>
      <c r="I50" s="331">
        <f t="shared" si="15"/>
        <v>0</v>
      </c>
      <c r="J50" s="330"/>
      <c r="K50" s="331">
        <f t="shared" si="16"/>
        <v>0</v>
      </c>
      <c r="L50" s="331">
        <v>21</v>
      </c>
      <c r="M50" s="331">
        <f t="shared" si="17"/>
        <v>0</v>
      </c>
      <c r="N50" s="328">
        <v>0</v>
      </c>
      <c r="O50" s="328">
        <f t="shared" si="18"/>
        <v>0</v>
      </c>
      <c r="P50" s="328">
        <v>0</v>
      </c>
      <c r="Q50" s="328">
        <f t="shared" si="19"/>
        <v>0</v>
      </c>
      <c r="R50" s="328"/>
      <c r="S50" s="328"/>
      <c r="T50" s="332">
        <v>0.066</v>
      </c>
      <c r="U50" s="328">
        <f t="shared" si="20"/>
        <v>2.57</v>
      </c>
      <c r="V50" s="333"/>
      <c r="W50" s="333"/>
      <c r="X50" s="333"/>
      <c r="Y50" s="333"/>
      <c r="Z50" s="333"/>
      <c r="AA50" s="333"/>
      <c r="AB50" s="333"/>
      <c r="AC50" s="333"/>
      <c r="AD50" s="333"/>
      <c r="AE50" s="333" t="s">
        <v>2215</v>
      </c>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row>
    <row r="51" spans="1:60" ht="12" outlineLevel="1">
      <c r="A51" s="326">
        <v>37</v>
      </c>
      <c r="B51" s="326" t="s">
        <v>2287</v>
      </c>
      <c r="C51" s="327" t="s">
        <v>2288</v>
      </c>
      <c r="D51" s="328" t="s">
        <v>239</v>
      </c>
      <c r="E51" s="329">
        <v>43</v>
      </c>
      <c r="F51" s="330"/>
      <c r="G51" s="331">
        <f t="shared" si="14"/>
        <v>0</v>
      </c>
      <c r="H51" s="330"/>
      <c r="I51" s="331">
        <f t="shared" si="15"/>
        <v>0</v>
      </c>
      <c r="J51" s="330"/>
      <c r="K51" s="331">
        <f t="shared" si="16"/>
        <v>0</v>
      </c>
      <c r="L51" s="331">
        <v>21</v>
      </c>
      <c r="M51" s="331">
        <f t="shared" si="17"/>
        <v>0</v>
      </c>
      <c r="N51" s="328">
        <v>0</v>
      </c>
      <c r="O51" s="328">
        <f t="shared" si="18"/>
        <v>0</v>
      </c>
      <c r="P51" s="328">
        <v>0</v>
      </c>
      <c r="Q51" s="328">
        <f t="shared" si="19"/>
        <v>0</v>
      </c>
      <c r="R51" s="328"/>
      <c r="S51" s="328"/>
      <c r="T51" s="332">
        <v>0.066</v>
      </c>
      <c r="U51" s="328">
        <f t="shared" si="20"/>
        <v>2.84</v>
      </c>
      <c r="V51" s="333"/>
      <c r="W51" s="333"/>
      <c r="X51" s="333"/>
      <c r="Y51" s="333"/>
      <c r="Z51" s="333"/>
      <c r="AA51" s="333"/>
      <c r="AB51" s="333"/>
      <c r="AC51" s="333"/>
      <c r="AD51" s="333"/>
      <c r="AE51" s="333" t="s">
        <v>2215</v>
      </c>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row>
    <row r="52" spans="1:60" ht="22.5" outlineLevel="1">
      <c r="A52" s="326">
        <v>38</v>
      </c>
      <c r="B52" s="326" t="s">
        <v>2289</v>
      </c>
      <c r="C52" s="327" t="s">
        <v>2290</v>
      </c>
      <c r="D52" s="328" t="s">
        <v>426</v>
      </c>
      <c r="E52" s="329">
        <v>1</v>
      </c>
      <c r="F52" s="330"/>
      <c r="G52" s="331">
        <f t="shared" si="14"/>
        <v>0</v>
      </c>
      <c r="H52" s="330"/>
      <c r="I52" s="331">
        <f t="shared" si="15"/>
        <v>0</v>
      </c>
      <c r="J52" s="330"/>
      <c r="K52" s="331">
        <f t="shared" si="16"/>
        <v>0</v>
      </c>
      <c r="L52" s="331">
        <v>21</v>
      </c>
      <c r="M52" s="331">
        <f t="shared" si="17"/>
        <v>0</v>
      </c>
      <c r="N52" s="328">
        <v>0.8</v>
      </c>
      <c r="O52" s="328">
        <f t="shared" si="18"/>
        <v>0.8</v>
      </c>
      <c r="P52" s="328">
        <v>0</v>
      </c>
      <c r="Q52" s="328">
        <f t="shared" si="19"/>
        <v>0</v>
      </c>
      <c r="R52" s="328"/>
      <c r="S52" s="328"/>
      <c r="T52" s="332">
        <v>33</v>
      </c>
      <c r="U52" s="328">
        <f t="shared" si="20"/>
        <v>33</v>
      </c>
      <c r="V52" s="333"/>
      <c r="W52" s="333"/>
      <c r="X52" s="333"/>
      <c r="Y52" s="333"/>
      <c r="Z52" s="333"/>
      <c r="AA52" s="333"/>
      <c r="AB52" s="333"/>
      <c r="AC52" s="333"/>
      <c r="AD52" s="333"/>
      <c r="AE52" s="333" t="s">
        <v>2215</v>
      </c>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row>
    <row r="53" spans="1:60" ht="22.5" outlineLevel="1">
      <c r="A53" s="326">
        <v>39</v>
      </c>
      <c r="B53" s="326" t="s">
        <v>2291</v>
      </c>
      <c r="C53" s="327" t="s">
        <v>2292</v>
      </c>
      <c r="D53" s="328" t="s">
        <v>426</v>
      </c>
      <c r="E53" s="329">
        <v>1</v>
      </c>
      <c r="F53" s="330"/>
      <c r="G53" s="331">
        <f t="shared" si="14"/>
        <v>0</v>
      </c>
      <c r="H53" s="330"/>
      <c r="I53" s="331">
        <f t="shared" si="15"/>
        <v>0</v>
      </c>
      <c r="J53" s="330"/>
      <c r="K53" s="331">
        <f t="shared" si="16"/>
        <v>0</v>
      </c>
      <c r="L53" s="331">
        <v>21</v>
      </c>
      <c r="M53" s="331">
        <f t="shared" si="17"/>
        <v>0</v>
      </c>
      <c r="N53" s="328">
        <v>0.0411</v>
      </c>
      <c r="O53" s="328">
        <f t="shared" si="18"/>
        <v>0.0411</v>
      </c>
      <c r="P53" s="328">
        <v>0</v>
      </c>
      <c r="Q53" s="328">
        <f t="shared" si="19"/>
        <v>0</v>
      </c>
      <c r="R53" s="328"/>
      <c r="S53" s="328"/>
      <c r="T53" s="332">
        <v>1.3387</v>
      </c>
      <c r="U53" s="328">
        <f t="shared" si="20"/>
        <v>1.34</v>
      </c>
      <c r="V53" s="333"/>
      <c r="W53" s="333"/>
      <c r="X53" s="333"/>
      <c r="Y53" s="333"/>
      <c r="Z53" s="333"/>
      <c r="AA53" s="333"/>
      <c r="AB53" s="333"/>
      <c r="AC53" s="333"/>
      <c r="AD53" s="333"/>
      <c r="AE53" s="333" t="s">
        <v>2212</v>
      </c>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row>
    <row r="54" spans="1:60" ht="22.5" outlineLevel="1">
      <c r="A54" s="326">
        <v>40</v>
      </c>
      <c r="B54" s="326" t="s">
        <v>2293</v>
      </c>
      <c r="C54" s="327" t="s">
        <v>2294</v>
      </c>
      <c r="D54" s="328" t="s">
        <v>426</v>
      </c>
      <c r="E54" s="329">
        <v>1</v>
      </c>
      <c r="F54" s="330"/>
      <c r="G54" s="331">
        <f t="shared" si="14"/>
        <v>0</v>
      </c>
      <c r="H54" s="330"/>
      <c r="I54" s="331">
        <f t="shared" si="15"/>
        <v>0</v>
      </c>
      <c r="J54" s="330"/>
      <c r="K54" s="331">
        <f t="shared" si="16"/>
        <v>0</v>
      </c>
      <c r="L54" s="331">
        <v>21</v>
      </c>
      <c r="M54" s="331">
        <f t="shared" si="17"/>
        <v>0</v>
      </c>
      <c r="N54" s="328">
        <v>0.0411</v>
      </c>
      <c r="O54" s="328">
        <f t="shared" si="18"/>
        <v>0.0411</v>
      </c>
      <c r="P54" s="328">
        <v>0</v>
      </c>
      <c r="Q54" s="328">
        <f t="shared" si="19"/>
        <v>0</v>
      </c>
      <c r="R54" s="328"/>
      <c r="S54" s="328"/>
      <c r="T54" s="332">
        <v>1.3387</v>
      </c>
      <c r="U54" s="328">
        <f t="shared" si="20"/>
        <v>1.34</v>
      </c>
      <c r="V54" s="333"/>
      <c r="W54" s="333"/>
      <c r="X54" s="333"/>
      <c r="Y54" s="333"/>
      <c r="Z54" s="333"/>
      <c r="AA54" s="333"/>
      <c r="AB54" s="333"/>
      <c r="AC54" s="333"/>
      <c r="AD54" s="333"/>
      <c r="AE54" s="333" t="s">
        <v>2212</v>
      </c>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3"/>
      <c r="BD54" s="333"/>
      <c r="BE54" s="333"/>
      <c r="BF54" s="333"/>
      <c r="BG54" s="333"/>
      <c r="BH54" s="333"/>
    </row>
    <row r="55" spans="1:60" ht="12" outlineLevel="1">
      <c r="A55" s="326">
        <v>41</v>
      </c>
      <c r="B55" s="326" t="s">
        <v>2295</v>
      </c>
      <c r="C55" s="327" t="s">
        <v>2296</v>
      </c>
      <c r="D55" s="328" t="s">
        <v>426</v>
      </c>
      <c r="E55" s="329">
        <v>1</v>
      </c>
      <c r="F55" s="330"/>
      <c r="G55" s="331">
        <f t="shared" si="14"/>
        <v>0</v>
      </c>
      <c r="H55" s="330"/>
      <c r="I55" s="331">
        <f t="shared" si="15"/>
        <v>0</v>
      </c>
      <c r="J55" s="330"/>
      <c r="K55" s="331">
        <f t="shared" si="16"/>
        <v>0</v>
      </c>
      <c r="L55" s="331">
        <v>21</v>
      </c>
      <c r="M55" s="331">
        <f t="shared" si="17"/>
        <v>0</v>
      </c>
      <c r="N55" s="328">
        <v>0.04752</v>
      </c>
      <c r="O55" s="328">
        <f t="shared" si="18"/>
        <v>0.04752</v>
      </c>
      <c r="P55" s="328">
        <v>0</v>
      </c>
      <c r="Q55" s="328">
        <f t="shared" si="19"/>
        <v>0</v>
      </c>
      <c r="R55" s="328"/>
      <c r="S55" s="328"/>
      <c r="T55" s="332">
        <v>1.34006</v>
      </c>
      <c r="U55" s="328">
        <f t="shared" si="20"/>
        <v>1.34</v>
      </c>
      <c r="V55" s="333"/>
      <c r="W55" s="333"/>
      <c r="X55" s="333"/>
      <c r="Y55" s="333"/>
      <c r="Z55" s="333"/>
      <c r="AA55" s="333"/>
      <c r="AB55" s="333"/>
      <c r="AC55" s="333"/>
      <c r="AD55" s="333"/>
      <c r="AE55" s="333" t="s">
        <v>2212</v>
      </c>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row>
    <row r="56" spans="1:60" ht="12" outlineLevel="1">
      <c r="A56" s="326">
        <v>42</v>
      </c>
      <c r="B56" s="326" t="s">
        <v>2297</v>
      </c>
      <c r="C56" s="327" t="s">
        <v>2298</v>
      </c>
      <c r="D56" s="328" t="s">
        <v>426</v>
      </c>
      <c r="E56" s="329">
        <v>2</v>
      </c>
      <c r="F56" s="330"/>
      <c r="G56" s="331">
        <f t="shared" si="14"/>
        <v>0</v>
      </c>
      <c r="H56" s="330"/>
      <c r="I56" s="331">
        <f t="shared" si="15"/>
        <v>0</v>
      </c>
      <c r="J56" s="330"/>
      <c r="K56" s="331">
        <f t="shared" si="16"/>
        <v>0</v>
      </c>
      <c r="L56" s="331">
        <v>21</v>
      </c>
      <c r="M56" s="331">
        <f t="shared" si="17"/>
        <v>0</v>
      </c>
      <c r="N56" s="328">
        <v>0</v>
      </c>
      <c r="O56" s="328">
        <f t="shared" si="18"/>
        <v>0</v>
      </c>
      <c r="P56" s="328">
        <v>0</v>
      </c>
      <c r="Q56" s="328">
        <f t="shared" si="19"/>
        <v>0</v>
      </c>
      <c r="R56" s="328"/>
      <c r="S56" s="328"/>
      <c r="T56" s="332">
        <v>0.65</v>
      </c>
      <c r="U56" s="328">
        <f t="shared" si="20"/>
        <v>1.3</v>
      </c>
      <c r="V56" s="333"/>
      <c r="W56" s="333"/>
      <c r="X56" s="333"/>
      <c r="Y56" s="333"/>
      <c r="Z56" s="333"/>
      <c r="AA56" s="333"/>
      <c r="AB56" s="333"/>
      <c r="AC56" s="333"/>
      <c r="AD56" s="333"/>
      <c r="AE56" s="333" t="s">
        <v>2215</v>
      </c>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row>
    <row r="57" spans="1:60" ht="12" outlineLevel="1">
      <c r="A57" s="326">
        <v>43</v>
      </c>
      <c r="B57" s="326" t="s">
        <v>2299</v>
      </c>
      <c r="C57" s="327" t="s">
        <v>2300</v>
      </c>
      <c r="D57" s="328" t="s">
        <v>239</v>
      </c>
      <c r="E57" s="329">
        <v>82</v>
      </c>
      <c r="F57" s="330"/>
      <c r="G57" s="331">
        <f t="shared" si="14"/>
        <v>0</v>
      </c>
      <c r="H57" s="330"/>
      <c r="I57" s="331">
        <f t="shared" si="15"/>
        <v>0</v>
      </c>
      <c r="J57" s="330"/>
      <c r="K57" s="331">
        <f t="shared" si="16"/>
        <v>0</v>
      </c>
      <c r="L57" s="331">
        <v>21</v>
      </c>
      <c r="M57" s="331">
        <f t="shared" si="17"/>
        <v>0</v>
      </c>
      <c r="N57" s="328">
        <v>0</v>
      </c>
      <c r="O57" s="328">
        <f t="shared" si="18"/>
        <v>0</v>
      </c>
      <c r="P57" s="328">
        <v>0</v>
      </c>
      <c r="Q57" s="328">
        <f t="shared" si="19"/>
        <v>0</v>
      </c>
      <c r="R57" s="328"/>
      <c r="S57" s="328"/>
      <c r="T57" s="332">
        <v>0.059</v>
      </c>
      <c r="U57" s="328">
        <f t="shared" si="20"/>
        <v>4.84</v>
      </c>
      <c r="V57" s="333"/>
      <c r="W57" s="333"/>
      <c r="X57" s="333"/>
      <c r="Y57" s="333"/>
      <c r="Z57" s="333"/>
      <c r="AA57" s="333"/>
      <c r="AB57" s="333"/>
      <c r="AC57" s="333"/>
      <c r="AD57" s="333"/>
      <c r="AE57" s="333" t="s">
        <v>2215</v>
      </c>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row>
    <row r="58" spans="1:60" ht="22.5" outlineLevel="1">
      <c r="A58" s="326">
        <v>44</v>
      </c>
      <c r="B58" s="326" t="s">
        <v>2301</v>
      </c>
      <c r="C58" s="327" t="s">
        <v>2302</v>
      </c>
      <c r="D58" s="328" t="s">
        <v>239</v>
      </c>
      <c r="E58" s="329">
        <v>21</v>
      </c>
      <c r="F58" s="330"/>
      <c r="G58" s="331">
        <f t="shared" si="14"/>
        <v>0</v>
      </c>
      <c r="H58" s="330"/>
      <c r="I58" s="331">
        <f t="shared" si="15"/>
        <v>0</v>
      </c>
      <c r="J58" s="330"/>
      <c r="K58" s="331">
        <f t="shared" si="16"/>
        <v>0</v>
      </c>
      <c r="L58" s="331">
        <v>21</v>
      </c>
      <c r="M58" s="331">
        <f t="shared" si="17"/>
        <v>0</v>
      </c>
      <c r="N58" s="328">
        <v>0.00028</v>
      </c>
      <c r="O58" s="328">
        <f t="shared" si="18"/>
        <v>0.00588</v>
      </c>
      <c r="P58" s="328">
        <v>0</v>
      </c>
      <c r="Q58" s="328">
        <f t="shared" si="19"/>
        <v>0</v>
      </c>
      <c r="R58" s="328"/>
      <c r="S58" s="328"/>
      <c r="T58" s="332">
        <v>0</v>
      </c>
      <c r="U58" s="328">
        <f t="shared" si="20"/>
        <v>0</v>
      </c>
      <c r="V58" s="333"/>
      <c r="W58" s="333"/>
      <c r="X58" s="333"/>
      <c r="Y58" s="333"/>
      <c r="Z58" s="333"/>
      <c r="AA58" s="333"/>
      <c r="AB58" s="333"/>
      <c r="AC58" s="333"/>
      <c r="AD58" s="333"/>
      <c r="AE58" s="333" t="s">
        <v>2271</v>
      </c>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row>
    <row r="59" spans="1:60" ht="22.5" outlineLevel="1">
      <c r="A59" s="326">
        <v>45</v>
      </c>
      <c r="B59" s="326" t="s">
        <v>2303</v>
      </c>
      <c r="C59" s="327" t="s">
        <v>2304</v>
      </c>
      <c r="D59" s="328" t="s">
        <v>239</v>
      </c>
      <c r="E59" s="329">
        <v>35</v>
      </c>
      <c r="F59" s="330"/>
      <c r="G59" s="331">
        <f t="shared" si="14"/>
        <v>0</v>
      </c>
      <c r="H59" s="330"/>
      <c r="I59" s="331">
        <f t="shared" si="15"/>
        <v>0</v>
      </c>
      <c r="J59" s="330"/>
      <c r="K59" s="331">
        <f t="shared" si="16"/>
        <v>0</v>
      </c>
      <c r="L59" s="331">
        <v>21</v>
      </c>
      <c r="M59" s="331">
        <f t="shared" si="17"/>
        <v>0</v>
      </c>
      <c r="N59" s="328">
        <v>0.00022</v>
      </c>
      <c r="O59" s="328">
        <f t="shared" si="18"/>
        <v>0.0077</v>
      </c>
      <c r="P59" s="328">
        <v>0</v>
      </c>
      <c r="Q59" s="328">
        <f t="shared" si="19"/>
        <v>0</v>
      </c>
      <c r="R59" s="328"/>
      <c r="S59" s="328"/>
      <c r="T59" s="332">
        <v>0</v>
      </c>
      <c r="U59" s="328">
        <f t="shared" si="20"/>
        <v>0</v>
      </c>
      <c r="V59" s="333"/>
      <c r="W59" s="333"/>
      <c r="X59" s="333"/>
      <c r="Y59" s="333"/>
      <c r="Z59" s="333"/>
      <c r="AA59" s="333"/>
      <c r="AB59" s="333"/>
      <c r="AC59" s="333"/>
      <c r="AD59" s="333"/>
      <c r="AE59" s="333" t="s">
        <v>2271</v>
      </c>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3"/>
    </row>
    <row r="60" spans="1:60" ht="12" outlineLevel="1">
      <c r="A60" s="326">
        <v>46</v>
      </c>
      <c r="B60" s="326" t="s">
        <v>2305</v>
      </c>
      <c r="C60" s="327" t="s">
        <v>2306</v>
      </c>
      <c r="D60" s="328" t="s">
        <v>239</v>
      </c>
      <c r="E60" s="329">
        <v>21</v>
      </c>
      <c r="F60" s="330"/>
      <c r="G60" s="331">
        <f t="shared" si="14"/>
        <v>0</v>
      </c>
      <c r="H60" s="330"/>
      <c r="I60" s="331">
        <f t="shared" si="15"/>
        <v>0</v>
      </c>
      <c r="J60" s="330"/>
      <c r="K60" s="331">
        <f t="shared" si="16"/>
        <v>0</v>
      </c>
      <c r="L60" s="331">
        <v>21</v>
      </c>
      <c r="M60" s="331">
        <f t="shared" si="17"/>
        <v>0</v>
      </c>
      <c r="N60" s="328">
        <v>0</v>
      </c>
      <c r="O60" s="328">
        <f t="shared" si="18"/>
        <v>0</v>
      </c>
      <c r="P60" s="328">
        <v>0</v>
      </c>
      <c r="Q60" s="328">
        <f t="shared" si="19"/>
        <v>0</v>
      </c>
      <c r="R60" s="328"/>
      <c r="S60" s="328"/>
      <c r="T60" s="332">
        <v>0.126</v>
      </c>
      <c r="U60" s="328">
        <f t="shared" si="20"/>
        <v>2.65</v>
      </c>
      <c r="V60" s="333"/>
      <c r="W60" s="333"/>
      <c r="X60" s="333"/>
      <c r="Y60" s="333"/>
      <c r="Z60" s="333"/>
      <c r="AA60" s="333"/>
      <c r="AB60" s="333"/>
      <c r="AC60" s="333"/>
      <c r="AD60" s="333"/>
      <c r="AE60" s="333" t="s">
        <v>2215</v>
      </c>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row>
    <row r="61" spans="1:60" ht="12" outlineLevel="1">
      <c r="A61" s="326">
        <v>47</v>
      </c>
      <c r="B61" s="326" t="s">
        <v>2307</v>
      </c>
      <c r="C61" s="327" t="s">
        <v>2308</v>
      </c>
      <c r="D61" s="328" t="s">
        <v>239</v>
      </c>
      <c r="E61" s="329">
        <v>35</v>
      </c>
      <c r="F61" s="330"/>
      <c r="G61" s="331">
        <f t="shared" si="14"/>
        <v>0</v>
      </c>
      <c r="H61" s="330"/>
      <c r="I61" s="331">
        <f t="shared" si="15"/>
        <v>0</v>
      </c>
      <c r="J61" s="330"/>
      <c r="K61" s="331">
        <f t="shared" si="16"/>
        <v>0</v>
      </c>
      <c r="L61" s="331">
        <v>21</v>
      </c>
      <c r="M61" s="331">
        <f t="shared" si="17"/>
        <v>0</v>
      </c>
      <c r="N61" s="328">
        <v>0</v>
      </c>
      <c r="O61" s="328">
        <f t="shared" si="18"/>
        <v>0</v>
      </c>
      <c r="P61" s="328">
        <v>0</v>
      </c>
      <c r="Q61" s="328">
        <f t="shared" si="19"/>
        <v>0</v>
      </c>
      <c r="R61" s="328"/>
      <c r="S61" s="328"/>
      <c r="T61" s="332">
        <v>0.126</v>
      </c>
      <c r="U61" s="328">
        <f t="shared" si="20"/>
        <v>4.41</v>
      </c>
      <c r="V61" s="333"/>
      <c r="W61" s="333"/>
      <c r="X61" s="333"/>
      <c r="Y61" s="333"/>
      <c r="Z61" s="333"/>
      <c r="AA61" s="333"/>
      <c r="AB61" s="333"/>
      <c r="AC61" s="333"/>
      <c r="AD61" s="333"/>
      <c r="AE61" s="333" t="s">
        <v>2215</v>
      </c>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3"/>
      <c r="BE61" s="333"/>
      <c r="BF61" s="333"/>
      <c r="BG61" s="333"/>
      <c r="BH61" s="333"/>
    </row>
    <row r="62" spans="1:60" ht="22.5" outlineLevel="1">
      <c r="A62" s="326">
        <v>48</v>
      </c>
      <c r="B62" s="326" t="s">
        <v>2309</v>
      </c>
      <c r="C62" s="327" t="s">
        <v>2310</v>
      </c>
      <c r="D62" s="328" t="s">
        <v>239</v>
      </c>
      <c r="E62" s="329">
        <v>8</v>
      </c>
      <c r="F62" s="330"/>
      <c r="G62" s="331">
        <f t="shared" si="14"/>
        <v>0</v>
      </c>
      <c r="H62" s="330"/>
      <c r="I62" s="331">
        <f t="shared" si="15"/>
        <v>0</v>
      </c>
      <c r="J62" s="330"/>
      <c r="K62" s="331">
        <f t="shared" si="16"/>
        <v>0</v>
      </c>
      <c r="L62" s="331">
        <v>21</v>
      </c>
      <c r="M62" s="331">
        <f t="shared" si="17"/>
        <v>0</v>
      </c>
      <c r="N62" s="328">
        <v>0.00043</v>
      </c>
      <c r="O62" s="328">
        <f t="shared" si="18"/>
        <v>0.00344</v>
      </c>
      <c r="P62" s="328">
        <v>0</v>
      </c>
      <c r="Q62" s="328">
        <f t="shared" si="19"/>
        <v>0</v>
      </c>
      <c r="R62" s="328"/>
      <c r="S62" s="328"/>
      <c r="T62" s="332">
        <v>0</v>
      </c>
      <c r="U62" s="328">
        <f t="shared" si="20"/>
        <v>0</v>
      </c>
      <c r="V62" s="333"/>
      <c r="W62" s="333"/>
      <c r="X62" s="333"/>
      <c r="Y62" s="333"/>
      <c r="Z62" s="333"/>
      <c r="AA62" s="333"/>
      <c r="AB62" s="333"/>
      <c r="AC62" s="333"/>
      <c r="AD62" s="333"/>
      <c r="AE62" s="333" t="s">
        <v>2271</v>
      </c>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row>
    <row r="63" spans="1:60" ht="12" outlineLevel="1">
      <c r="A63" s="326">
        <v>49</v>
      </c>
      <c r="B63" s="326" t="s">
        <v>2311</v>
      </c>
      <c r="C63" s="327" t="s">
        <v>2312</v>
      </c>
      <c r="D63" s="328" t="s">
        <v>239</v>
      </c>
      <c r="E63" s="329">
        <v>8</v>
      </c>
      <c r="F63" s="330"/>
      <c r="G63" s="331">
        <f t="shared" si="14"/>
        <v>0</v>
      </c>
      <c r="H63" s="330"/>
      <c r="I63" s="331">
        <f t="shared" si="15"/>
        <v>0</v>
      </c>
      <c r="J63" s="330"/>
      <c r="K63" s="331">
        <f t="shared" si="16"/>
        <v>0</v>
      </c>
      <c r="L63" s="331">
        <v>21</v>
      </c>
      <c r="M63" s="331">
        <f t="shared" si="17"/>
        <v>0</v>
      </c>
      <c r="N63" s="328">
        <v>0</v>
      </c>
      <c r="O63" s="328">
        <f t="shared" si="18"/>
        <v>0</v>
      </c>
      <c r="P63" s="328">
        <v>0</v>
      </c>
      <c r="Q63" s="328">
        <f t="shared" si="19"/>
        <v>0</v>
      </c>
      <c r="R63" s="328"/>
      <c r="S63" s="328"/>
      <c r="T63" s="332">
        <v>0.126</v>
      </c>
      <c r="U63" s="328">
        <f t="shared" si="20"/>
        <v>1.01</v>
      </c>
      <c r="V63" s="333"/>
      <c r="W63" s="333"/>
      <c r="X63" s="333"/>
      <c r="Y63" s="333"/>
      <c r="Z63" s="333"/>
      <c r="AA63" s="333"/>
      <c r="AB63" s="333"/>
      <c r="AC63" s="333"/>
      <c r="AD63" s="333"/>
      <c r="AE63" s="333" t="s">
        <v>2215</v>
      </c>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3"/>
      <c r="BH63" s="333"/>
    </row>
    <row r="64" spans="1:60" ht="22.5" outlineLevel="1">
      <c r="A64" s="326">
        <v>50</v>
      </c>
      <c r="B64" s="326" t="s">
        <v>2313</v>
      </c>
      <c r="C64" s="327" t="s">
        <v>2314</v>
      </c>
      <c r="D64" s="328" t="s">
        <v>426</v>
      </c>
      <c r="E64" s="329">
        <v>1</v>
      </c>
      <c r="F64" s="330"/>
      <c r="G64" s="331">
        <f t="shared" si="14"/>
        <v>0</v>
      </c>
      <c r="H64" s="330"/>
      <c r="I64" s="331">
        <f t="shared" si="15"/>
        <v>0</v>
      </c>
      <c r="J64" s="330"/>
      <c r="K64" s="331">
        <f t="shared" si="16"/>
        <v>0</v>
      </c>
      <c r="L64" s="331">
        <v>21</v>
      </c>
      <c r="M64" s="331">
        <f t="shared" si="17"/>
        <v>0</v>
      </c>
      <c r="N64" s="328">
        <v>1.3</v>
      </c>
      <c r="O64" s="328">
        <f t="shared" si="18"/>
        <v>1.3</v>
      </c>
      <c r="P64" s="328">
        <v>0</v>
      </c>
      <c r="Q64" s="328">
        <f t="shared" si="19"/>
        <v>0</v>
      </c>
      <c r="R64" s="328"/>
      <c r="S64" s="328"/>
      <c r="T64" s="332">
        <v>33</v>
      </c>
      <c r="U64" s="328">
        <f t="shared" si="20"/>
        <v>33</v>
      </c>
      <c r="V64" s="333"/>
      <c r="W64" s="333"/>
      <c r="X64" s="333"/>
      <c r="Y64" s="333"/>
      <c r="Z64" s="333"/>
      <c r="AA64" s="333"/>
      <c r="AB64" s="333"/>
      <c r="AC64" s="333"/>
      <c r="AD64" s="333"/>
      <c r="AE64" s="333" t="s">
        <v>2215</v>
      </c>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row>
    <row r="65" spans="1:60" ht="12" outlineLevel="1">
      <c r="A65" s="326"/>
      <c r="B65" s="326"/>
      <c r="C65" s="840" t="s">
        <v>2315</v>
      </c>
      <c r="D65" s="841"/>
      <c r="E65" s="842"/>
      <c r="F65" s="843"/>
      <c r="G65" s="844"/>
      <c r="H65" s="331"/>
      <c r="I65" s="331"/>
      <c r="J65" s="331"/>
      <c r="K65" s="331"/>
      <c r="L65" s="331"/>
      <c r="M65" s="331"/>
      <c r="N65" s="328"/>
      <c r="O65" s="328"/>
      <c r="P65" s="328"/>
      <c r="Q65" s="328"/>
      <c r="R65" s="328"/>
      <c r="S65" s="328"/>
      <c r="T65" s="332"/>
      <c r="U65" s="328"/>
      <c r="V65" s="333"/>
      <c r="W65" s="333"/>
      <c r="X65" s="333"/>
      <c r="Y65" s="333"/>
      <c r="Z65" s="333"/>
      <c r="AA65" s="333"/>
      <c r="AB65" s="333"/>
      <c r="AC65" s="333"/>
      <c r="AD65" s="333"/>
      <c r="AE65" s="333" t="s">
        <v>2240</v>
      </c>
      <c r="AF65" s="333"/>
      <c r="AG65" s="333"/>
      <c r="AH65" s="333"/>
      <c r="AI65" s="333"/>
      <c r="AJ65" s="333"/>
      <c r="AK65" s="333"/>
      <c r="AL65" s="333"/>
      <c r="AM65" s="333"/>
      <c r="AN65" s="333"/>
      <c r="AO65" s="333"/>
      <c r="AP65" s="333"/>
      <c r="AQ65" s="333"/>
      <c r="AR65" s="333"/>
      <c r="AS65" s="333"/>
      <c r="AT65" s="333"/>
      <c r="AU65" s="333"/>
      <c r="AV65" s="333"/>
      <c r="AW65" s="333"/>
      <c r="AX65" s="333"/>
      <c r="AY65" s="333"/>
      <c r="AZ65" s="333"/>
      <c r="BA65" s="340" t="str">
        <f>C65</f>
        <v>komplet vybavená-čerpadlo 1 1/4" (1,5 kW/400 V)</v>
      </c>
      <c r="BB65" s="333"/>
      <c r="BC65" s="333"/>
      <c r="BD65" s="333"/>
      <c r="BE65" s="333"/>
      <c r="BF65" s="333"/>
      <c r="BG65" s="333"/>
      <c r="BH65" s="333"/>
    </row>
    <row r="66" spans="1:60" ht="12" outlineLevel="1">
      <c r="A66" s="326"/>
      <c r="B66" s="326"/>
      <c r="C66" s="840" t="s">
        <v>2316</v>
      </c>
      <c r="D66" s="841"/>
      <c r="E66" s="842"/>
      <c r="F66" s="843"/>
      <c r="G66" s="844"/>
      <c r="H66" s="331"/>
      <c r="I66" s="331"/>
      <c r="J66" s="331"/>
      <c r="K66" s="331"/>
      <c r="L66" s="331"/>
      <c r="M66" s="331"/>
      <c r="N66" s="328"/>
      <c r="O66" s="328"/>
      <c r="P66" s="328"/>
      <c r="Q66" s="328"/>
      <c r="R66" s="328"/>
      <c r="S66" s="328"/>
      <c r="T66" s="332"/>
      <c r="U66" s="328"/>
      <c r="V66" s="333"/>
      <c r="W66" s="333"/>
      <c r="X66" s="333"/>
      <c r="Y66" s="333"/>
      <c r="Z66" s="333"/>
      <c r="AA66" s="333"/>
      <c r="AB66" s="333"/>
      <c r="AC66" s="333"/>
      <c r="AD66" s="333"/>
      <c r="AE66" s="333" t="s">
        <v>2240</v>
      </c>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40" t="str">
        <f>C66</f>
        <v>Qmax=45 l/min, Hmax=50 m</v>
      </c>
      <c r="BB66" s="333"/>
      <c r="BC66" s="333"/>
      <c r="BD66" s="333"/>
      <c r="BE66" s="333"/>
      <c r="BF66" s="333"/>
      <c r="BG66" s="333"/>
      <c r="BH66" s="333"/>
    </row>
    <row r="67" spans="1:60" ht="12" outlineLevel="1">
      <c r="A67" s="326">
        <v>51</v>
      </c>
      <c r="B67" s="326" t="s">
        <v>2317</v>
      </c>
      <c r="C67" s="327" t="s">
        <v>2318</v>
      </c>
      <c r="D67" s="328" t="s">
        <v>2234</v>
      </c>
      <c r="E67" s="329">
        <v>1</v>
      </c>
      <c r="F67" s="330"/>
      <c r="G67" s="331">
        <f>ROUND(E67*F67,2)</f>
        <v>0</v>
      </c>
      <c r="H67" s="330"/>
      <c r="I67" s="331">
        <f>ROUND(E67*H67,2)</f>
        <v>0</v>
      </c>
      <c r="J67" s="330"/>
      <c r="K67" s="331">
        <f>ROUND(E67*J67,2)</f>
        <v>0</v>
      </c>
      <c r="L67" s="331">
        <v>21</v>
      </c>
      <c r="M67" s="331">
        <f>G67*(1+L67/100)</f>
        <v>0</v>
      </c>
      <c r="N67" s="328">
        <v>0</v>
      </c>
      <c r="O67" s="328">
        <f>ROUND(E67*N67,5)</f>
        <v>0</v>
      </c>
      <c r="P67" s="328">
        <v>0</v>
      </c>
      <c r="Q67" s="328">
        <f>ROUND(E67*P67,5)</f>
        <v>0</v>
      </c>
      <c r="R67" s="328"/>
      <c r="S67" s="328"/>
      <c r="T67" s="332">
        <v>0</v>
      </c>
      <c r="U67" s="328">
        <f>ROUND(E67*T67,2)</f>
        <v>0</v>
      </c>
      <c r="V67" s="333"/>
      <c r="W67" s="333"/>
      <c r="X67" s="333"/>
      <c r="Y67" s="333"/>
      <c r="Z67" s="333"/>
      <c r="AA67" s="333"/>
      <c r="AB67" s="333"/>
      <c r="AC67" s="333"/>
      <c r="AD67" s="333"/>
      <c r="AE67" s="333" t="s">
        <v>2215</v>
      </c>
      <c r="AF67" s="333"/>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33"/>
      <c r="BH67" s="333"/>
    </row>
    <row r="68" spans="1:60" ht="22.5" outlineLevel="1">
      <c r="A68" s="326">
        <v>52</v>
      </c>
      <c r="B68" s="326" t="s">
        <v>2319</v>
      </c>
      <c r="C68" s="327" t="s">
        <v>2320</v>
      </c>
      <c r="D68" s="328" t="s">
        <v>426</v>
      </c>
      <c r="E68" s="329">
        <v>1</v>
      </c>
      <c r="F68" s="330"/>
      <c r="G68" s="331">
        <f>ROUND(E68*F68,2)</f>
        <v>0</v>
      </c>
      <c r="H68" s="330"/>
      <c r="I68" s="331">
        <f>ROUND(E68*H68,2)</f>
        <v>0</v>
      </c>
      <c r="J68" s="330"/>
      <c r="K68" s="331">
        <f>ROUND(E68*J68,2)</f>
        <v>0</v>
      </c>
      <c r="L68" s="331">
        <v>21</v>
      </c>
      <c r="M68" s="331">
        <f>G68*(1+L68/100)</f>
        <v>0</v>
      </c>
      <c r="N68" s="328">
        <v>0.57466</v>
      </c>
      <c r="O68" s="328">
        <f>ROUND(E68*N68,5)</f>
        <v>0.57466</v>
      </c>
      <c r="P68" s="328">
        <v>0</v>
      </c>
      <c r="Q68" s="328">
        <f>ROUND(E68*P68,5)</f>
        <v>0</v>
      </c>
      <c r="R68" s="328"/>
      <c r="S68" s="328"/>
      <c r="T68" s="332">
        <v>1.22014</v>
      </c>
      <c r="U68" s="328">
        <f>ROUND(E68*T68,2)</f>
        <v>1.22</v>
      </c>
      <c r="V68" s="333"/>
      <c r="W68" s="333"/>
      <c r="X68" s="333"/>
      <c r="Y68" s="333"/>
      <c r="Z68" s="333"/>
      <c r="AA68" s="333"/>
      <c r="AB68" s="333"/>
      <c r="AC68" s="333"/>
      <c r="AD68" s="333"/>
      <c r="AE68" s="333" t="s">
        <v>2212</v>
      </c>
      <c r="AF68" s="333"/>
      <c r="AG68" s="333"/>
      <c r="AH68" s="333"/>
      <c r="AI68" s="333"/>
      <c r="AJ68" s="333"/>
      <c r="AK68" s="333"/>
      <c r="AL68" s="333"/>
      <c r="AM68" s="333"/>
      <c r="AN68" s="333"/>
      <c r="AO68" s="333"/>
      <c r="AP68" s="333"/>
      <c r="AQ68" s="333"/>
      <c r="AR68" s="333"/>
      <c r="AS68" s="333"/>
      <c r="AT68" s="333"/>
      <c r="AU68" s="333"/>
      <c r="AV68" s="333"/>
      <c r="AW68" s="333"/>
      <c r="AX68" s="333"/>
      <c r="AY68" s="333"/>
      <c r="AZ68" s="333"/>
      <c r="BA68" s="333"/>
      <c r="BB68" s="333"/>
      <c r="BC68" s="333"/>
      <c r="BD68" s="333"/>
      <c r="BE68" s="333"/>
      <c r="BF68" s="333"/>
      <c r="BG68" s="333"/>
      <c r="BH68" s="333"/>
    </row>
    <row r="69" spans="1:60" ht="12" outlineLevel="1">
      <c r="A69" s="326">
        <v>53</v>
      </c>
      <c r="B69" s="326" t="s">
        <v>2321</v>
      </c>
      <c r="C69" s="327" t="s">
        <v>2322</v>
      </c>
      <c r="D69" s="328" t="s">
        <v>426</v>
      </c>
      <c r="E69" s="329">
        <v>1</v>
      </c>
      <c r="F69" s="330"/>
      <c r="G69" s="331">
        <f>ROUND(E69*F69,2)</f>
        <v>0</v>
      </c>
      <c r="H69" s="330"/>
      <c r="I69" s="331">
        <f>ROUND(E69*H69,2)</f>
        <v>0</v>
      </c>
      <c r="J69" s="330"/>
      <c r="K69" s="331">
        <f>ROUND(E69*J69,2)</f>
        <v>0</v>
      </c>
      <c r="L69" s="331">
        <v>21</v>
      </c>
      <c r="M69" s="331">
        <f>G69*(1+L69/100)</f>
        <v>0</v>
      </c>
      <c r="N69" s="328">
        <v>0.51066</v>
      </c>
      <c r="O69" s="328">
        <f>ROUND(E69*N69,5)</f>
        <v>0.51066</v>
      </c>
      <c r="P69" s="328">
        <v>0</v>
      </c>
      <c r="Q69" s="328">
        <f>ROUND(E69*P69,5)</f>
        <v>0</v>
      </c>
      <c r="R69" s="328"/>
      <c r="S69" s="328"/>
      <c r="T69" s="332">
        <v>1.0986</v>
      </c>
      <c r="U69" s="328">
        <f>ROUND(E69*T69,2)</f>
        <v>1.1</v>
      </c>
      <c r="V69" s="333"/>
      <c r="W69" s="333"/>
      <c r="X69" s="333"/>
      <c r="Y69" s="333"/>
      <c r="Z69" s="333"/>
      <c r="AA69" s="333"/>
      <c r="AB69" s="333"/>
      <c r="AC69" s="333"/>
      <c r="AD69" s="333"/>
      <c r="AE69" s="333" t="s">
        <v>2215</v>
      </c>
      <c r="AF69" s="333"/>
      <c r="AG69" s="333"/>
      <c r="AH69" s="333"/>
      <c r="AI69" s="333"/>
      <c r="AJ69" s="333"/>
      <c r="AK69" s="333"/>
      <c r="AL69" s="333"/>
      <c r="AM69" s="333"/>
      <c r="AN69" s="333"/>
      <c r="AO69" s="333"/>
      <c r="AP69" s="333"/>
      <c r="AQ69" s="333"/>
      <c r="AR69" s="333"/>
      <c r="AS69" s="333"/>
      <c r="AT69" s="333"/>
      <c r="AU69" s="333"/>
      <c r="AV69" s="333"/>
      <c r="AW69" s="333"/>
      <c r="AX69" s="333"/>
      <c r="AY69" s="333"/>
      <c r="AZ69" s="333"/>
      <c r="BA69" s="333"/>
      <c r="BB69" s="333"/>
      <c r="BC69" s="333"/>
      <c r="BD69" s="333"/>
      <c r="BE69" s="333"/>
      <c r="BF69" s="333"/>
      <c r="BG69" s="333"/>
      <c r="BH69" s="333"/>
    </row>
    <row r="70" spans="1:31" ht="12">
      <c r="A70" s="334" t="s">
        <v>2208</v>
      </c>
      <c r="B70" s="334" t="s">
        <v>695</v>
      </c>
      <c r="C70" s="335" t="s">
        <v>2173</v>
      </c>
      <c r="D70" s="336"/>
      <c r="E70" s="337"/>
      <c r="F70" s="338"/>
      <c r="G70" s="338">
        <f>SUMIF(AE71:AE72,"&lt;&gt;NOR",G71:G72)</f>
        <v>0</v>
      </c>
      <c r="H70" s="338"/>
      <c r="I70" s="338">
        <f>SUM(I71:I72)</f>
        <v>0</v>
      </c>
      <c r="J70" s="338"/>
      <c r="K70" s="338">
        <f>SUM(K71:K72)</f>
        <v>0</v>
      </c>
      <c r="L70" s="338"/>
      <c r="M70" s="338">
        <f>SUM(M71:M72)</f>
        <v>0</v>
      </c>
      <c r="N70" s="336"/>
      <c r="O70" s="336">
        <f>SUM(O71:O72)</f>
        <v>0.01225</v>
      </c>
      <c r="P70" s="336"/>
      <c r="Q70" s="336">
        <f>SUM(Q71:Q72)</f>
        <v>0.255</v>
      </c>
      <c r="R70" s="336"/>
      <c r="S70" s="336"/>
      <c r="T70" s="339"/>
      <c r="U70" s="336">
        <f>SUM(U71:U72)</f>
        <v>7.26</v>
      </c>
      <c r="AE70" s="187" t="s">
        <v>2209</v>
      </c>
    </row>
    <row r="71" spans="1:60" ht="12" outlineLevel="1">
      <c r="A71" s="326">
        <v>54</v>
      </c>
      <c r="B71" s="326" t="s">
        <v>2323</v>
      </c>
      <c r="C71" s="327" t="s">
        <v>2324</v>
      </c>
      <c r="D71" s="328" t="s">
        <v>239</v>
      </c>
      <c r="E71" s="329">
        <v>10</v>
      </c>
      <c r="F71" s="330"/>
      <c r="G71" s="331">
        <f>ROUND(E71*F71,2)</f>
        <v>0</v>
      </c>
      <c r="H71" s="330"/>
      <c r="I71" s="331">
        <f>ROUND(E71*H71,2)</f>
        <v>0</v>
      </c>
      <c r="J71" s="330"/>
      <c r="K71" s="331">
        <f>ROUND(E71*J71,2)</f>
        <v>0</v>
      </c>
      <c r="L71" s="331">
        <v>21</v>
      </c>
      <c r="M71" s="331">
        <f>G71*(1+L71/100)</f>
        <v>0</v>
      </c>
      <c r="N71" s="328">
        <v>0.00049</v>
      </c>
      <c r="O71" s="328">
        <f>ROUND(E71*N71,5)</f>
        <v>0.0049</v>
      </c>
      <c r="P71" s="328">
        <v>0.006</v>
      </c>
      <c r="Q71" s="328">
        <f>ROUND(E71*P71,5)</f>
        <v>0.06</v>
      </c>
      <c r="R71" s="328"/>
      <c r="S71" s="328"/>
      <c r="T71" s="332">
        <v>0.274</v>
      </c>
      <c r="U71" s="328">
        <f>ROUND(E71*T71,2)</f>
        <v>2.74</v>
      </c>
      <c r="V71" s="333"/>
      <c r="W71" s="333"/>
      <c r="X71" s="333"/>
      <c r="Y71" s="333"/>
      <c r="Z71" s="333"/>
      <c r="AA71" s="333"/>
      <c r="AB71" s="333"/>
      <c r="AC71" s="333"/>
      <c r="AD71" s="333"/>
      <c r="AE71" s="333" t="s">
        <v>2215</v>
      </c>
      <c r="AF71" s="333"/>
      <c r="AG71" s="333"/>
      <c r="AH71" s="333"/>
      <c r="AI71" s="333"/>
      <c r="AJ71" s="333"/>
      <c r="AK71" s="333"/>
      <c r="AL71" s="333"/>
      <c r="AM71" s="333"/>
      <c r="AN71" s="333"/>
      <c r="AO71" s="333"/>
      <c r="AP71" s="333"/>
      <c r="AQ71" s="333"/>
      <c r="AR71" s="333"/>
      <c r="AS71" s="333"/>
      <c r="AT71" s="333"/>
      <c r="AU71" s="333"/>
      <c r="AV71" s="333"/>
      <c r="AW71" s="333"/>
      <c r="AX71" s="333"/>
      <c r="AY71" s="333"/>
      <c r="AZ71" s="333"/>
      <c r="BA71" s="333"/>
      <c r="BB71" s="333"/>
      <c r="BC71" s="333"/>
      <c r="BD71" s="333"/>
      <c r="BE71" s="333"/>
      <c r="BF71" s="333"/>
      <c r="BG71" s="333"/>
      <c r="BH71" s="333"/>
    </row>
    <row r="72" spans="1:60" ht="12" outlineLevel="1">
      <c r="A72" s="326">
        <v>55</v>
      </c>
      <c r="B72" s="326" t="s">
        <v>2325</v>
      </c>
      <c r="C72" s="327" t="s">
        <v>2326</v>
      </c>
      <c r="D72" s="328" t="s">
        <v>239</v>
      </c>
      <c r="E72" s="329">
        <v>15</v>
      </c>
      <c r="F72" s="330"/>
      <c r="G72" s="331">
        <f>ROUND(E72*F72,2)</f>
        <v>0</v>
      </c>
      <c r="H72" s="330"/>
      <c r="I72" s="331">
        <f>ROUND(E72*H72,2)</f>
        <v>0</v>
      </c>
      <c r="J72" s="330"/>
      <c r="K72" s="331">
        <f>ROUND(E72*J72,2)</f>
        <v>0</v>
      </c>
      <c r="L72" s="331">
        <v>21</v>
      </c>
      <c r="M72" s="331">
        <f>G72*(1+L72/100)</f>
        <v>0</v>
      </c>
      <c r="N72" s="328">
        <v>0.00049</v>
      </c>
      <c r="O72" s="328">
        <f>ROUND(E72*N72,5)</f>
        <v>0.00735</v>
      </c>
      <c r="P72" s="328">
        <v>0.013</v>
      </c>
      <c r="Q72" s="328">
        <f>ROUND(E72*P72,5)</f>
        <v>0.195</v>
      </c>
      <c r="R72" s="328"/>
      <c r="S72" s="328"/>
      <c r="T72" s="332">
        <v>0.301</v>
      </c>
      <c r="U72" s="328">
        <f>ROUND(E72*T72,2)</f>
        <v>4.52</v>
      </c>
      <c r="V72" s="333"/>
      <c r="W72" s="333"/>
      <c r="X72" s="333"/>
      <c r="Y72" s="333"/>
      <c r="Z72" s="333"/>
      <c r="AA72" s="333"/>
      <c r="AB72" s="333"/>
      <c r="AC72" s="333"/>
      <c r="AD72" s="333"/>
      <c r="AE72" s="333" t="s">
        <v>2215</v>
      </c>
      <c r="AF72" s="333"/>
      <c r="AG72" s="333"/>
      <c r="AH72" s="333"/>
      <c r="AI72" s="333"/>
      <c r="AJ72" s="333"/>
      <c r="AK72" s="333"/>
      <c r="AL72" s="333"/>
      <c r="AM72" s="333"/>
      <c r="AN72" s="333"/>
      <c r="AO72" s="333"/>
      <c r="AP72" s="333"/>
      <c r="AQ72" s="333"/>
      <c r="AR72" s="333"/>
      <c r="AS72" s="333"/>
      <c r="AT72" s="333"/>
      <c r="AU72" s="333"/>
      <c r="AV72" s="333"/>
      <c r="AW72" s="333"/>
      <c r="AX72" s="333"/>
      <c r="AY72" s="333"/>
      <c r="AZ72" s="333"/>
      <c r="BA72" s="333"/>
      <c r="BB72" s="333"/>
      <c r="BC72" s="333"/>
      <c r="BD72" s="333"/>
      <c r="BE72" s="333"/>
      <c r="BF72" s="333"/>
      <c r="BG72" s="333"/>
      <c r="BH72" s="333"/>
    </row>
    <row r="73" spans="1:31" ht="12">
      <c r="A73" s="334" t="s">
        <v>2208</v>
      </c>
      <c r="B73" s="334" t="s">
        <v>685</v>
      </c>
      <c r="C73" s="335" t="s">
        <v>2174</v>
      </c>
      <c r="D73" s="336"/>
      <c r="E73" s="337"/>
      <c r="F73" s="338"/>
      <c r="G73" s="338">
        <f>SUMIF(AE74:AE74,"&lt;&gt;NOR",G74:G74)</f>
        <v>0</v>
      </c>
      <c r="H73" s="338"/>
      <c r="I73" s="338">
        <f>SUM(I74:I74)</f>
        <v>0</v>
      </c>
      <c r="J73" s="338"/>
      <c r="K73" s="338">
        <f>SUM(K74:K74)</f>
        <v>0</v>
      </c>
      <c r="L73" s="338"/>
      <c r="M73" s="338">
        <f>SUM(M74:M74)</f>
        <v>0</v>
      </c>
      <c r="N73" s="336"/>
      <c r="O73" s="336">
        <f>SUM(O74:O74)</f>
        <v>0</v>
      </c>
      <c r="P73" s="336"/>
      <c r="Q73" s="336">
        <f>SUM(Q74:Q74)</f>
        <v>0</v>
      </c>
      <c r="R73" s="336"/>
      <c r="S73" s="336"/>
      <c r="T73" s="339"/>
      <c r="U73" s="336">
        <f>SUM(U74:U74)</f>
        <v>0.04</v>
      </c>
      <c r="AE73" s="187" t="s">
        <v>2209</v>
      </c>
    </row>
    <row r="74" spans="1:60" ht="12" outlineLevel="1">
      <c r="A74" s="326">
        <v>56</v>
      </c>
      <c r="B74" s="326" t="s">
        <v>2327</v>
      </c>
      <c r="C74" s="327" t="s">
        <v>2328</v>
      </c>
      <c r="D74" s="328" t="s">
        <v>205</v>
      </c>
      <c r="E74" s="329">
        <v>0.2</v>
      </c>
      <c r="F74" s="330"/>
      <c r="G74" s="331">
        <f>ROUND(E74*F74,2)</f>
        <v>0</v>
      </c>
      <c r="H74" s="330"/>
      <c r="I74" s="331">
        <f>ROUND(E74*H74,2)</f>
        <v>0</v>
      </c>
      <c r="J74" s="330"/>
      <c r="K74" s="331">
        <f>ROUND(E74*J74,2)</f>
        <v>0</v>
      </c>
      <c r="L74" s="331">
        <v>21</v>
      </c>
      <c r="M74" s="331">
        <f>G74*(1+L74/100)</f>
        <v>0</v>
      </c>
      <c r="N74" s="328">
        <v>0</v>
      </c>
      <c r="O74" s="328">
        <f>ROUND(E74*N74,5)</f>
        <v>0</v>
      </c>
      <c r="P74" s="328">
        <v>0</v>
      </c>
      <c r="Q74" s="328">
        <f>ROUND(E74*P74,5)</f>
        <v>0</v>
      </c>
      <c r="R74" s="328"/>
      <c r="S74" s="328"/>
      <c r="T74" s="332">
        <v>0.2115</v>
      </c>
      <c r="U74" s="328">
        <f>ROUND(E74*T74,2)</f>
        <v>0.04</v>
      </c>
      <c r="V74" s="333"/>
      <c r="W74" s="333"/>
      <c r="X74" s="333"/>
      <c r="Y74" s="333"/>
      <c r="Z74" s="333"/>
      <c r="AA74" s="333"/>
      <c r="AB74" s="333"/>
      <c r="AC74" s="333"/>
      <c r="AD74" s="333"/>
      <c r="AE74" s="333" t="s">
        <v>2215</v>
      </c>
      <c r="AF74" s="333"/>
      <c r="AG74" s="333"/>
      <c r="AH74" s="333"/>
      <c r="AI74" s="333"/>
      <c r="AJ74" s="333"/>
      <c r="AK74" s="333"/>
      <c r="AL74" s="333"/>
      <c r="AM74" s="333"/>
      <c r="AN74" s="333"/>
      <c r="AO74" s="333"/>
      <c r="AP74" s="333"/>
      <c r="AQ74" s="333"/>
      <c r="AR74" s="333"/>
      <c r="AS74" s="333"/>
      <c r="AT74" s="333"/>
      <c r="AU74" s="333"/>
      <c r="AV74" s="333"/>
      <c r="AW74" s="333"/>
      <c r="AX74" s="333"/>
      <c r="AY74" s="333"/>
      <c r="AZ74" s="333"/>
      <c r="BA74" s="333"/>
      <c r="BB74" s="333"/>
      <c r="BC74" s="333"/>
      <c r="BD74" s="333"/>
      <c r="BE74" s="333"/>
      <c r="BF74" s="333"/>
      <c r="BG74" s="333"/>
      <c r="BH74" s="333"/>
    </row>
    <row r="75" spans="1:31" ht="12">
      <c r="A75" s="334" t="s">
        <v>2208</v>
      </c>
      <c r="B75" s="334" t="s">
        <v>1844</v>
      </c>
      <c r="C75" s="335" t="s">
        <v>2175</v>
      </c>
      <c r="D75" s="336"/>
      <c r="E75" s="337"/>
      <c r="F75" s="338"/>
      <c r="G75" s="338">
        <f>SUMIF(AE76:AE98,"&lt;&gt;NOR",G76:G98)</f>
        <v>0</v>
      </c>
      <c r="H75" s="338"/>
      <c r="I75" s="338">
        <f>SUM(I76:I98)</f>
        <v>0</v>
      </c>
      <c r="J75" s="338"/>
      <c r="K75" s="338">
        <f>SUM(K76:K98)</f>
        <v>0</v>
      </c>
      <c r="L75" s="338"/>
      <c r="M75" s="338">
        <f>SUM(M76:M98)</f>
        <v>0</v>
      </c>
      <c r="N75" s="336"/>
      <c r="O75" s="336">
        <f>SUM(O76:O98)</f>
        <v>11.788319999999999</v>
      </c>
      <c r="P75" s="336"/>
      <c r="Q75" s="336">
        <f>SUM(Q76:Q98)</f>
        <v>0</v>
      </c>
      <c r="R75" s="336"/>
      <c r="S75" s="336"/>
      <c r="T75" s="339"/>
      <c r="U75" s="336">
        <f>SUM(U76:U98)</f>
        <v>167.82000000000002</v>
      </c>
      <c r="AE75" s="187" t="s">
        <v>2209</v>
      </c>
    </row>
    <row r="76" spans="1:60" ht="12" outlineLevel="1">
      <c r="A76" s="326">
        <v>57</v>
      </c>
      <c r="B76" s="326" t="s">
        <v>2329</v>
      </c>
      <c r="C76" s="327" t="s">
        <v>2330</v>
      </c>
      <c r="D76" s="328" t="s">
        <v>239</v>
      </c>
      <c r="E76" s="329">
        <v>24</v>
      </c>
      <c r="F76" s="330"/>
      <c r="G76" s="331">
        <f aca="true" t="shared" si="21" ref="G76:G98">ROUND(E76*F76,2)</f>
        <v>0</v>
      </c>
      <c r="H76" s="330"/>
      <c r="I76" s="331">
        <f aca="true" t="shared" si="22" ref="I76:I98">ROUND(E76*H76,2)</f>
        <v>0</v>
      </c>
      <c r="J76" s="330"/>
      <c r="K76" s="331">
        <f aca="true" t="shared" si="23" ref="K76:K98">ROUND(E76*J76,2)</f>
        <v>0</v>
      </c>
      <c r="L76" s="331">
        <v>21</v>
      </c>
      <c r="M76" s="331">
        <f aca="true" t="shared" si="24" ref="M76:M98">G76*(1+L76/100)</f>
        <v>0</v>
      </c>
      <c r="N76" s="328">
        <v>0.0021</v>
      </c>
      <c r="O76" s="328">
        <f aca="true" t="shared" si="25" ref="O76:O98">ROUND(E76*N76,5)</f>
        <v>0.0504</v>
      </c>
      <c r="P76" s="328">
        <v>0</v>
      </c>
      <c r="Q76" s="328">
        <f aca="true" t="shared" si="26" ref="Q76:Q98">ROUND(E76*P76,5)</f>
        <v>0</v>
      </c>
      <c r="R76" s="328"/>
      <c r="S76" s="328"/>
      <c r="T76" s="332">
        <v>0.8</v>
      </c>
      <c r="U76" s="328">
        <f aca="true" t="shared" si="27" ref="U76:U98">ROUND(E76*T76,2)</f>
        <v>19.2</v>
      </c>
      <c r="V76" s="333"/>
      <c r="W76" s="333"/>
      <c r="X76" s="333"/>
      <c r="Y76" s="333"/>
      <c r="Z76" s="333"/>
      <c r="AA76" s="333"/>
      <c r="AB76" s="333"/>
      <c r="AC76" s="333"/>
      <c r="AD76" s="333"/>
      <c r="AE76" s="333" t="s">
        <v>2215</v>
      </c>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3"/>
    </row>
    <row r="77" spans="1:60" ht="12" outlineLevel="1">
      <c r="A77" s="326">
        <v>58</v>
      </c>
      <c r="B77" s="326" t="s">
        <v>2331</v>
      </c>
      <c r="C77" s="327" t="s">
        <v>2332</v>
      </c>
      <c r="D77" s="328" t="s">
        <v>239</v>
      </c>
      <c r="E77" s="329">
        <v>13</v>
      </c>
      <c r="F77" s="330"/>
      <c r="G77" s="331">
        <f t="shared" si="21"/>
        <v>0</v>
      </c>
      <c r="H77" s="330"/>
      <c r="I77" s="331">
        <f t="shared" si="22"/>
        <v>0</v>
      </c>
      <c r="J77" s="330"/>
      <c r="K77" s="331">
        <f t="shared" si="23"/>
        <v>0</v>
      </c>
      <c r="L77" s="331">
        <v>21</v>
      </c>
      <c r="M77" s="331">
        <f t="shared" si="24"/>
        <v>0</v>
      </c>
      <c r="N77" s="328">
        <v>0.00252</v>
      </c>
      <c r="O77" s="328">
        <f t="shared" si="25"/>
        <v>0.03276</v>
      </c>
      <c r="P77" s="328">
        <v>0</v>
      </c>
      <c r="Q77" s="328">
        <f t="shared" si="26"/>
        <v>0</v>
      </c>
      <c r="R77" s="328"/>
      <c r="S77" s="328"/>
      <c r="T77" s="332">
        <v>0.8</v>
      </c>
      <c r="U77" s="328">
        <f t="shared" si="27"/>
        <v>10.4</v>
      </c>
      <c r="V77" s="333"/>
      <c r="W77" s="333"/>
      <c r="X77" s="333"/>
      <c r="Y77" s="333"/>
      <c r="Z77" s="333"/>
      <c r="AA77" s="333"/>
      <c r="AB77" s="333"/>
      <c r="AC77" s="333"/>
      <c r="AD77" s="333"/>
      <c r="AE77" s="333" t="s">
        <v>2215</v>
      </c>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3"/>
    </row>
    <row r="78" spans="1:60" ht="12" outlineLevel="1">
      <c r="A78" s="326">
        <v>59</v>
      </c>
      <c r="B78" s="326" t="s">
        <v>2333</v>
      </c>
      <c r="C78" s="327" t="s">
        <v>2334</v>
      </c>
      <c r="D78" s="328" t="s">
        <v>239</v>
      </c>
      <c r="E78" s="329">
        <v>10</v>
      </c>
      <c r="F78" s="330"/>
      <c r="G78" s="331">
        <f t="shared" si="21"/>
        <v>0</v>
      </c>
      <c r="H78" s="330"/>
      <c r="I78" s="331">
        <f t="shared" si="22"/>
        <v>0</v>
      </c>
      <c r="J78" s="330"/>
      <c r="K78" s="331">
        <f t="shared" si="23"/>
        <v>0</v>
      </c>
      <c r="L78" s="331">
        <v>21</v>
      </c>
      <c r="M78" s="331">
        <f t="shared" si="24"/>
        <v>0</v>
      </c>
      <c r="N78" s="328">
        <v>0.00357</v>
      </c>
      <c r="O78" s="328">
        <f t="shared" si="25"/>
        <v>0.0357</v>
      </c>
      <c r="P78" s="328">
        <v>0</v>
      </c>
      <c r="Q78" s="328">
        <f t="shared" si="26"/>
        <v>0</v>
      </c>
      <c r="R78" s="328"/>
      <c r="S78" s="328"/>
      <c r="T78" s="332">
        <v>0.55</v>
      </c>
      <c r="U78" s="328">
        <f t="shared" si="27"/>
        <v>5.5</v>
      </c>
      <c r="V78" s="333"/>
      <c r="W78" s="333"/>
      <c r="X78" s="333"/>
      <c r="Y78" s="333"/>
      <c r="Z78" s="333"/>
      <c r="AA78" s="333"/>
      <c r="AB78" s="333"/>
      <c r="AC78" s="333"/>
      <c r="AD78" s="333"/>
      <c r="AE78" s="333" t="s">
        <v>2215</v>
      </c>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333"/>
    </row>
    <row r="79" spans="1:60" ht="12" outlineLevel="1">
      <c r="A79" s="326">
        <v>60</v>
      </c>
      <c r="B79" s="326" t="s">
        <v>2335</v>
      </c>
      <c r="C79" s="327" t="s">
        <v>2336</v>
      </c>
      <c r="D79" s="328" t="s">
        <v>239</v>
      </c>
      <c r="E79" s="329">
        <v>24</v>
      </c>
      <c r="F79" s="330"/>
      <c r="G79" s="331">
        <f t="shared" si="21"/>
        <v>0</v>
      </c>
      <c r="H79" s="330"/>
      <c r="I79" s="331">
        <f t="shared" si="22"/>
        <v>0</v>
      </c>
      <c r="J79" s="330"/>
      <c r="K79" s="331">
        <f t="shared" si="23"/>
        <v>0</v>
      </c>
      <c r="L79" s="331">
        <v>21</v>
      </c>
      <c r="M79" s="331">
        <f t="shared" si="24"/>
        <v>0</v>
      </c>
      <c r="N79" s="328">
        <v>0.21664</v>
      </c>
      <c r="O79" s="328">
        <f t="shared" si="25"/>
        <v>5.19936</v>
      </c>
      <c r="P79" s="328">
        <v>0</v>
      </c>
      <c r="Q79" s="328">
        <f t="shared" si="26"/>
        <v>0</v>
      </c>
      <c r="R79" s="328"/>
      <c r="S79" s="328"/>
      <c r="T79" s="332">
        <v>1.89974</v>
      </c>
      <c r="U79" s="328">
        <f t="shared" si="27"/>
        <v>45.59</v>
      </c>
      <c r="V79" s="333"/>
      <c r="W79" s="333"/>
      <c r="X79" s="333"/>
      <c r="Y79" s="333"/>
      <c r="Z79" s="333"/>
      <c r="AA79" s="333"/>
      <c r="AB79" s="333"/>
      <c r="AC79" s="333"/>
      <c r="AD79" s="333"/>
      <c r="AE79" s="333" t="s">
        <v>2212</v>
      </c>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row>
    <row r="80" spans="1:60" ht="12" outlineLevel="1">
      <c r="A80" s="326">
        <v>61</v>
      </c>
      <c r="B80" s="326" t="s">
        <v>2337</v>
      </c>
      <c r="C80" s="327" t="s">
        <v>2338</v>
      </c>
      <c r="D80" s="328" t="s">
        <v>239</v>
      </c>
      <c r="E80" s="329">
        <v>13</v>
      </c>
      <c r="F80" s="330"/>
      <c r="G80" s="331">
        <f t="shared" si="21"/>
        <v>0</v>
      </c>
      <c r="H80" s="330"/>
      <c r="I80" s="331">
        <f t="shared" si="22"/>
        <v>0</v>
      </c>
      <c r="J80" s="330"/>
      <c r="K80" s="331">
        <f t="shared" si="23"/>
        <v>0</v>
      </c>
      <c r="L80" s="331">
        <v>21</v>
      </c>
      <c r="M80" s="331">
        <f t="shared" si="24"/>
        <v>0</v>
      </c>
      <c r="N80" s="328">
        <v>0.21706</v>
      </c>
      <c r="O80" s="328">
        <f t="shared" si="25"/>
        <v>2.82178</v>
      </c>
      <c r="P80" s="328">
        <v>0</v>
      </c>
      <c r="Q80" s="328">
        <f t="shared" si="26"/>
        <v>0</v>
      </c>
      <c r="R80" s="328"/>
      <c r="S80" s="328"/>
      <c r="T80" s="332">
        <v>1.90038</v>
      </c>
      <c r="U80" s="328">
        <f t="shared" si="27"/>
        <v>24.7</v>
      </c>
      <c r="V80" s="333"/>
      <c r="W80" s="333"/>
      <c r="X80" s="333"/>
      <c r="Y80" s="333"/>
      <c r="Z80" s="333"/>
      <c r="AA80" s="333"/>
      <c r="AB80" s="333"/>
      <c r="AC80" s="333"/>
      <c r="AD80" s="333"/>
      <c r="AE80" s="333" t="s">
        <v>2212</v>
      </c>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3"/>
    </row>
    <row r="81" spans="1:60" ht="12" outlineLevel="1">
      <c r="A81" s="326">
        <v>62</v>
      </c>
      <c r="B81" s="326" t="s">
        <v>2339</v>
      </c>
      <c r="C81" s="327" t="s">
        <v>2340</v>
      </c>
      <c r="D81" s="328" t="s">
        <v>239</v>
      </c>
      <c r="E81" s="329">
        <v>10</v>
      </c>
      <c r="F81" s="330"/>
      <c r="G81" s="331">
        <f t="shared" si="21"/>
        <v>0</v>
      </c>
      <c r="H81" s="330"/>
      <c r="I81" s="331">
        <f t="shared" si="22"/>
        <v>0</v>
      </c>
      <c r="J81" s="330"/>
      <c r="K81" s="331">
        <f t="shared" si="23"/>
        <v>0</v>
      </c>
      <c r="L81" s="331">
        <v>21</v>
      </c>
      <c r="M81" s="331">
        <f t="shared" si="24"/>
        <v>0</v>
      </c>
      <c r="N81" s="328">
        <v>0.35976</v>
      </c>
      <c r="O81" s="328">
        <f t="shared" si="25"/>
        <v>3.5976</v>
      </c>
      <c r="P81" s="328">
        <v>0</v>
      </c>
      <c r="Q81" s="328">
        <f t="shared" si="26"/>
        <v>0</v>
      </c>
      <c r="R81" s="328"/>
      <c r="S81" s="328"/>
      <c r="T81" s="332">
        <v>2.35883</v>
      </c>
      <c r="U81" s="328">
        <f t="shared" si="27"/>
        <v>23.59</v>
      </c>
      <c r="V81" s="333"/>
      <c r="W81" s="333"/>
      <c r="X81" s="333"/>
      <c r="Y81" s="333"/>
      <c r="Z81" s="333"/>
      <c r="AA81" s="333"/>
      <c r="AB81" s="333"/>
      <c r="AC81" s="333"/>
      <c r="AD81" s="333"/>
      <c r="AE81" s="333" t="s">
        <v>2212</v>
      </c>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3"/>
    </row>
    <row r="82" spans="1:60" ht="12" outlineLevel="1">
      <c r="A82" s="326">
        <v>63</v>
      </c>
      <c r="B82" s="326" t="s">
        <v>2341</v>
      </c>
      <c r="C82" s="327" t="s">
        <v>2342</v>
      </c>
      <c r="D82" s="328" t="s">
        <v>239</v>
      </c>
      <c r="E82" s="329">
        <v>6</v>
      </c>
      <c r="F82" s="330"/>
      <c r="G82" s="331">
        <f t="shared" si="21"/>
        <v>0</v>
      </c>
      <c r="H82" s="330"/>
      <c r="I82" s="331">
        <f t="shared" si="22"/>
        <v>0</v>
      </c>
      <c r="J82" s="330"/>
      <c r="K82" s="331">
        <f t="shared" si="23"/>
        <v>0</v>
      </c>
      <c r="L82" s="331">
        <v>21</v>
      </c>
      <c r="M82" s="331">
        <f t="shared" si="24"/>
        <v>0</v>
      </c>
      <c r="N82" s="328">
        <v>0.00131</v>
      </c>
      <c r="O82" s="328">
        <f t="shared" si="25"/>
        <v>0.00786</v>
      </c>
      <c r="P82" s="328">
        <v>0</v>
      </c>
      <c r="Q82" s="328">
        <f t="shared" si="26"/>
        <v>0</v>
      </c>
      <c r="R82" s="328"/>
      <c r="S82" s="328"/>
      <c r="T82" s="332">
        <v>0.797</v>
      </c>
      <c r="U82" s="328">
        <f t="shared" si="27"/>
        <v>4.78</v>
      </c>
      <c r="V82" s="333"/>
      <c r="W82" s="333"/>
      <c r="X82" s="333"/>
      <c r="Y82" s="333"/>
      <c r="Z82" s="333"/>
      <c r="AA82" s="333"/>
      <c r="AB82" s="333"/>
      <c r="AC82" s="333"/>
      <c r="AD82" s="333"/>
      <c r="AE82" s="333" t="s">
        <v>2215</v>
      </c>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row>
    <row r="83" spans="1:60" ht="12" outlineLevel="1">
      <c r="A83" s="326">
        <v>64</v>
      </c>
      <c r="B83" s="326" t="s">
        <v>2343</v>
      </c>
      <c r="C83" s="327" t="s">
        <v>2344</v>
      </c>
      <c r="D83" s="328" t="s">
        <v>239</v>
      </c>
      <c r="E83" s="329">
        <v>4</v>
      </c>
      <c r="F83" s="330"/>
      <c r="G83" s="331">
        <f t="shared" si="21"/>
        <v>0</v>
      </c>
      <c r="H83" s="330"/>
      <c r="I83" s="331">
        <f t="shared" si="22"/>
        <v>0</v>
      </c>
      <c r="J83" s="330"/>
      <c r="K83" s="331">
        <f t="shared" si="23"/>
        <v>0</v>
      </c>
      <c r="L83" s="331">
        <v>21</v>
      </c>
      <c r="M83" s="331">
        <f t="shared" si="24"/>
        <v>0</v>
      </c>
      <c r="N83" s="328">
        <v>0.00078</v>
      </c>
      <c r="O83" s="328">
        <f t="shared" si="25"/>
        <v>0.00312</v>
      </c>
      <c r="P83" s="328">
        <v>0</v>
      </c>
      <c r="Q83" s="328">
        <f t="shared" si="26"/>
        <v>0</v>
      </c>
      <c r="R83" s="328"/>
      <c r="S83" s="328"/>
      <c r="T83" s="332">
        <v>0.819</v>
      </c>
      <c r="U83" s="328">
        <f t="shared" si="27"/>
        <v>3.28</v>
      </c>
      <c r="V83" s="333"/>
      <c r="W83" s="333"/>
      <c r="X83" s="333"/>
      <c r="Y83" s="333"/>
      <c r="Z83" s="333"/>
      <c r="AA83" s="333"/>
      <c r="AB83" s="333"/>
      <c r="AC83" s="333"/>
      <c r="AD83" s="333"/>
      <c r="AE83" s="333" t="s">
        <v>2215</v>
      </c>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row>
    <row r="84" spans="1:60" ht="12" outlineLevel="1">
      <c r="A84" s="326">
        <v>65</v>
      </c>
      <c r="B84" s="326" t="s">
        <v>2345</v>
      </c>
      <c r="C84" s="327" t="s">
        <v>2346</v>
      </c>
      <c r="D84" s="328" t="s">
        <v>239</v>
      </c>
      <c r="E84" s="329">
        <v>8</v>
      </c>
      <c r="F84" s="330"/>
      <c r="G84" s="331">
        <f t="shared" si="21"/>
        <v>0</v>
      </c>
      <c r="H84" s="330"/>
      <c r="I84" s="331">
        <f t="shared" si="22"/>
        <v>0</v>
      </c>
      <c r="J84" s="330"/>
      <c r="K84" s="331">
        <f t="shared" si="23"/>
        <v>0</v>
      </c>
      <c r="L84" s="331">
        <v>21</v>
      </c>
      <c r="M84" s="331">
        <f t="shared" si="24"/>
        <v>0</v>
      </c>
      <c r="N84" s="328">
        <v>0.00152</v>
      </c>
      <c r="O84" s="328">
        <f t="shared" si="25"/>
        <v>0.01216</v>
      </c>
      <c r="P84" s="328">
        <v>0</v>
      </c>
      <c r="Q84" s="328">
        <f t="shared" si="26"/>
        <v>0</v>
      </c>
      <c r="R84" s="328"/>
      <c r="S84" s="328"/>
      <c r="T84" s="332">
        <v>1.173</v>
      </c>
      <c r="U84" s="328">
        <f t="shared" si="27"/>
        <v>9.38</v>
      </c>
      <c r="V84" s="333"/>
      <c r="W84" s="333"/>
      <c r="X84" s="333"/>
      <c r="Y84" s="333"/>
      <c r="Z84" s="333"/>
      <c r="AA84" s="333"/>
      <c r="AB84" s="333"/>
      <c r="AC84" s="333"/>
      <c r="AD84" s="333"/>
      <c r="AE84" s="333" t="s">
        <v>2215</v>
      </c>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row>
    <row r="85" spans="1:60" ht="12" outlineLevel="1">
      <c r="A85" s="326">
        <v>66</v>
      </c>
      <c r="B85" s="326" t="s">
        <v>2347</v>
      </c>
      <c r="C85" s="327" t="s">
        <v>2348</v>
      </c>
      <c r="D85" s="328" t="s">
        <v>239</v>
      </c>
      <c r="E85" s="329">
        <v>20</v>
      </c>
      <c r="F85" s="330"/>
      <c r="G85" s="331">
        <f t="shared" si="21"/>
        <v>0</v>
      </c>
      <c r="H85" s="330"/>
      <c r="I85" s="331">
        <f t="shared" si="22"/>
        <v>0</v>
      </c>
      <c r="J85" s="330"/>
      <c r="K85" s="331">
        <f t="shared" si="23"/>
        <v>0</v>
      </c>
      <c r="L85" s="331">
        <v>21</v>
      </c>
      <c r="M85" s="331">
        <f t="shared" si="24"/>
        <v>0</v>
      </c>
      <c r="N85" s="328">
        <v>0.00047</v>
      </c>
      <c r="O85" s="328">
        <f t="shared" si="25"/>
        <v>0.0094</v>
      </c>
      <c r="P85" s="328">
        <v>0</v>
      </c>
      <c r="Q85" s="328">
        <f t="shared" si="26"/>
        <v>0</v>
      </c>
      <c r="R85" s="328"/>
      <c r="S85" s="328"/>
      <c r="T85" s="332">
        <v>0.359</v>
      </c>
      <c r="U85" s="328">
        <f t="shared" si="27"/>
        <v>7.18</v>
      </c>
      <c r="V85" s="333"/>
      <c r="W85" s="333"/>
      <c r="X85" s="333"/>
      <c r="Y85" s="333"/>
      <c r="Z85" s="333"/>
      <c r="AA85" s="333"/>
      <c r="AB85" s="333"/>
      <c r="AC85" s="333"/>
      <c r="AD85" s="333"/>
      <c r="AE85" s="333" t="s">
        <v>2215</v>
      </c>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row>
    <row r="86" spans="1:60" ht="12" outlineLevel="1">
      <c r="A86" s="326">
        <v>67</v>
      </c>
      <c r="B86" s="326" t="s">
        <v>2349</v>
      </c>
      <c r="C86" s="327" t="s">
        <v>2350</v>
      </c>
      <c r="D86" s="328" t="s">
        <v>239</v>
      </c>
      <c r="E86" s="329">
        <v>17</v>
      </c>
      <c r="F86" s="330"/>
      <c r="G86" s="331">
        <f t="shared" si="21"/>
        <v>0</v>
      </c>
      <c r="H86" s="330"/>
      <c r="I86" s="331">
        <f t="shared" si="22"/>
        <v>0</v>
      </c>
      <c r="J86" s="330"/>
      <c r="K86" s="331">
        <f t="shared" si="23"/>
        <v>0</v>
      </c>
      <c r="L86" s="331">
        <v>21</v>
      </c>
      <c r="M86" s="331">
        <f t="shared" si="24"/>
        <v>0</v>
      </c>
      <c r="N86" s="328">
        <v>0.00038</v>
      </c>
      <c r="O86" s="328">
        <f t="shared" si="25"/>
        <v>0.00646</v>
      </c>
      <c r="P86" s="328">
        <v>0</v>
      </c>
      <c r="Q86" s="328">
        <f t="shared" si="26"/>
        <v>0</v>
      </c>
      <c r="R86" s="328"/>
      <c r="S86" s="328"/>
      <c r="T86" s="332">
        <v>0.32</v>
      </c>
      <c r="U86" s="328">
        <f t="shared" si="27"/>
        <v>5.44</v>
      </c>
      <c r="V86" s="333"/>
      <c r="W86" s="333"/>
      <c r="X86" s="333"/>
      <c r="Y86" s="333"/>
      <c r="Z86" s="333"/>
      <c r="AA86" s="333"/>
      <c r="AB86" s="333"/>
      <c r="AC86" s="333"/>
      <c r="AD86" s="333"/>
      <c r="AE86" s="333" t="s">
        <v>2215</v>
      </c>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row>
    <row r="87" spans="1:60" ht="12" outlineLevel="1">
      <c r="A87" s="326">
        <v>68</v>
      </c>
      <c r="B87" s="326" t="s">
        <v>2351</v>
      </c>
      <c r="C87" s="327" t="s">
        <v>2352</v>
      </c>
      <c r="D87" s="328" t="s">
        <v>239</v>
      </c>
      <c r="E87" s="329">
        <v>12</v>
      </c>
      <c r="F87" s="330"/>
      <c r="G87" s="331">
        <f t="shared" si="21"/>
        <v>0</v>
      </c>
      <c r="H87" s="330"/>
      <c r="I87" s="331">
        <f t="shared" si="22"/>
        <v>0</v>
      </c>
      <c r="J87" s="330"/>
      <c r="K87" s="331">
        <f t="shared" si="23"/>
        <v>0</v>
      </c>
      <c r="L87" s="331">
        <v>21</v>
      </c>
      <c r="M87" s="331">
        <f t="shared" si="24"/>
        <v>0</v>
      </c>
      <c r="N87" s="328">
        <v>0.00034</v>
      </c>
      <c r="O87" s="328">
        <f t="shared" si="25"/>
        <v>0.00408</v>
      </c>
      <c r="P87" s="328">
        <v>0</v>
      </c>
      <c r="Q87" s="328">
        <f t="shared" si="26"/>
        <v>0</v>
      </c>
      <c r="R87" s="328"/>
      <c r="S87" s="328"/>
      <c r="T87" s="332">
        <v>0.32</v>
      </c>
      <c r="U87" s="328">
        <f t="shared" si="27"/>
        <v>3.84</v>
      </c>
      <c r="V87" s="333"/>
      <c r="W87" s="333"/>
      <c r="X87" s="333"/>
      <c r="Y87" s="333"/>
      <c r="Z87" s="333"/>
      <c r="AA87" s="333"/>
      <c r="AB87" s="333"/>
      <c r="AC87" s="333"/>
      <c r="AD87" s="333"/>
      <c r="AE87" s="333" t="s">
        <v>2215</v>
      </c>
      <c r="AF87" s="333"/>
      <c r="AG87" s="333"/>
      <c r="AH87" s="333"/>
      <c r="AI87" s="333"/>
      <c r="AJ87" s="333"/>
      <c r="AK87" s="333"/>
      <c r="AL87" s="333"/>
      <c r="AM87" s="333"/>
      <c r="AN87" s="333"/>
      <c r="AO87" s="333"/>
      <c r="AP87" s="333"/>
      <c r="AQ87" s="333"/>
      <c r="AR87" s="333"/>
      <c r="AS87" s="333"/>
      <c r="AT87" s="333"/>
      <c r="AU87" s="333"/>
      <c r="AV87" s="333"/>
      <c r="AW87" s="333"/>
      <c r="AX87" s="333"/>
      <c r="AY87" s="333"/>
      <c r="AZ87" s="333"/>
      <c r="BA87" s="333"/>
      <c r="BB87" s="333"/>
      <c r="BC87" s="333"/>
      <c r="BD87" s="333"/>
      <c r="BE87" s="333"/>
      <c r="BF87" s="333"/>
      <c r="BG87" s="333"/>
      <c r="BH87" s="333"/>
    </row>
    <row r="88" spans="1:60" ht="12" outlineLevel="1">
      <c r="A88" s="326">
        <v>69</v>
      </c>
      <c r="B88" s="326" t="s">
        <v>2353</v>
      </c>
      <c r="C88" s="327" t="s">
        <v>2354</v>
      </c>
      <c r="D88" s="328" t="s">
        <v>205</v>
      </c>
      <c r="E88" s="329">
        <v>0.2</v>
      </c>
      <c r="F88" s="330"/>
      <c r="G88" s="331">
        <f t="shared" si="21"/>
        <v>0</v>
      </c>
      <c r="H88" s="330"/>
      <c r="I88" s="331">
        <f t="shared" si="22"/>
        <v>0</v>
      </c>
      <c r="J88" s="330"/>
      <c r="K88" s="331">
        <f t="shared" si="23"/>
        <v>0</v>
      </c>
      <c r="L88" s="331">
        <v>21</v>
      </c>
      <c r="M88" s="331">
        <f t="shared" si="24"/>
        <v>0</v>
      </c>
      <c r="N88" s="328">
        <v>0</v>
      </c>
      <c r="O88" s="328">
        <f t="shared" si="25"/>
        <v>0</v>
      </c>
      <c r="P88" s="328">
        <v>0</v>
      </c>
      <c r="Q88" s="328">
        <f t="shared" si="26"/>
        <v>0</v>
      </c>
      <c r="R88" s="328"/>
      <c r="S88" s="328"/>
      <c r="T88" s="332">
        <v>1.523</v>
      </c>
      <c r="U88" s="328">
        <f t="shared" si="27"/>
        <v>0.3</v>
      </c>
      <c r="V88" s="333"/>
      <c r="W88" s="333"/>
      <c r="X88" s="333"/>
      <c r="Y88" s="333"/>
      <c r="Z88" s="333"/>
      <c r="AA88" s="333"/>
      <c r="AB88" s="333"/>
      <c r="AC88" s="333"/>
      <c r="AD88" s="333"/>
      <c r="AE88" s="333" t="s">
        <v>2215</v>
      </c>
      <c r="AF88" s="333"/>
      <c r="AG88" s="333"/>
      <c r="AH88" s="333"/>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3"/>
      <c r="BE88" s="333"/>
      <c r="BF88" s="333"/>
      <c r="BG88" s="333"/>
      <c r="BH88" s="333"/>
    </row>
    <row r="89" spans="1:60" ht="12" outlineLevel="1">
      <c r="A89" s="326">
        <v>70</v>
      </c>
      <c r="B89" s="326" t="s">
        <v>2355</v>
      </c>
      <c r="C89" s="327" t="s">
        <v>2356</v>
      </c>
      <c r="D89" s="328" t="s">
        <v>239</v>
      </c>
      <c r="E89" s="329">
        <v>10</v>
      </c>
      <c r="F89" s="330"/>
      <c r="G89" s="331">
        <f t="shared" si="21"/>
        <v>0</v>
      </c>
      <c r="H89" s="330"/>
      <c r="I89" s="331">
        <f t="shared" si="22"/>
        <v>0</v>
      </c>
      <c r="J89" s="330"/>
      <c r="K89" s="331">
        <f t="shared" si="23"/>
        <v>0</v>
      </c>
      <c r="L89" s="331">
        <v>21</v>
      </c>
      <c r="M89" s="331">
        <f t="shared" si="24"/>
        <v>0</v>
      </c>
      <c r="N89" s="328">
        <v>0</v>
      </c>
      <c r="O89" s="328">
        <f t="shared" si="25"/>
        <v>0</v>
      </c>
      <c r="P89" s="328">
        <v>0</v>
      </c>
      <c r="Q89" s="328">
        <f t="shared" si="26"/>
        <v>0</v>
      </c>
      <c r="R89" s="328"/>
      <c r="S89" s="328"/>
      <c r="T89" s="332">
        <v>0.059</v>
      </c>
      <c r="U89" s="328">
        <f t="shared" si="27"/>
        <v>0.59</v>
      </c>
      <c r="V89" s="333"/>
      <c r="W89" s="333"/>
      <c r="X89" s="333"/>
      <c r="Y89" s="333"/>
      <c r="Z89" s="333"/>
      <c r="AA89" s="333"/>
      <c r="AB89" s="333"/>
      <c r="AC89" s="333"/>
      <c r="AD89" s="333"/>
      <c r="AE89" s="333" t="s">
        <v>2215</v>
      </c>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row>
    <row r="90" spans="1:60" ht="12" outlineLevel="1">
      <c r="A90" s="326">
        <v>71</v>
      </c>
      <c r="B90" s="326" t="s">
        <v>2357</v>
      </c>
      <c r="C90" s="327" t="s">
        <v>2358</v>
      </c>
      <c r="D90" s="328" t="s">
        <v>239</v>
      </c>
      <c r="E90" s="329">
        <v>37</v>
      </c>
      <c r="F90" s="330"/>
      <c r="G90" s="331">
        <f t="shared" si="21"/>
        <v>0</v>
      </c>
      <c r="H90" s="330"/>
      <c r="I90" s="331">
        <f t="shared" si="22"/>
        <v>0</v>
      </c>
      <c r="J90" s="330"/>
      <c r="K90" s="331">
        <f t="shared" si="23"/>
        <v>0</v>
      </c>
      <c r="L90" s="331">
        <v>21</v>
      </c>
      <c r="M90" s="331">
        <f t="shared" si="24"/>
        <v>0</v>
      </c>
      <c r="N90" s="328">
        <v>0</v>
      </c>
      <c r="O90" s="328">
        <f t="shared" si="25"/>
        <v>0</v>
      </c>
      <c r="P90" s="328">
        <v>0</v>
      </c>
      <c r="Q90" s="328">
        <f t="shared" si="26"/>
        <v>0</v>
      </c>
      <c r="R90" s="328"/>
      <c r="S90" s="328"/>
      <c r="T90" s="332">
        <v>0.048</v>
      </c>
      <c r="U90" s="328">
        <f t="shared" si="27"/>
        <v>1.78</v>
      </c>
      <c r="V90" s="333"/>
      <c r="W90" s="333"/>
      <c r="X90" s="333"/>
      <c r="Y90" s="333"/>
      <c r="Z90" s="333"/>
      <c r="AA90" s="333"/>
      <c r="AB90" s="333"/>
      <c r="AC90" s="333"/>
      <c r="AD90" s="333"/>
      <c r="AE90" s="333" t="s">
        <v>2215</v>
      </c>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row>
    <row r="91" spans="1:60" ht="22.5" outlineLevel="1">
      <c r="A91" s="326">
        <v>72</v>
      </c>
      <c r="B91" s="326" t="s">
        <v>2359</v>
      </c>
      <c r="C91" s="327" t="s">
        <v>2360</v>
      </c>
      <c r="D91" s="328" t="s">
        <v>426</v>
      </c>
      <c r="E91" s="329">
        <v>1</v>
      </c>
      <c r="F91" s="330"/>
      <c r="G91" s="331">
        <f t="shared" si="21"/>
        <v>0</v>
      </c>
      <c r="H91" s="330"/>
      <c r="I91" s="331">
        <f t="shared" si="22"/>
        <v>0</v>
      </c>
      <c r="J91" s="330"/>
      <c r="K91" s="331">
        <f t="shared" si="23"/>
        <v>0</v>
      </c>
      <c r="L91" s="331">
        <v>21</v>
      </c>
      <c r="M91" s="331">
        <f t="shared" si="24"/>
        <v>0</v>
      </c>
      <c r="N91" s="328">
        <v>0.00027</v>
      </c>
      <c r="O91" s="328">
        <f t="shared" si="25"/>
        <v>0.00027</v>
      </c>
      <c r="P91" s="328">
        <v>0</v>
      </c>
      <c r="Q91" s="328">
        <f t="shared" si="26"/>
        <v>0</v>
      </c>
      <c r="R91" s="328"/>
      <c r="S91" s="328"/>
      <c r="T91" s="332">
        <v>0.333</v>
      </c>
      <c r="U91" s="328">
        <f t="shared" si="27"/>
        <v>0.33</v>
      </c>
      <c r="V91" s="333"/>
      <c r="W91" s="333"/>
      <c r="X91" s="333"/>
      <c r="Y91" s="333"/>
      <c r="Z91" s="333"/>
      <c r="AA91" s="333"/>
      <c r="AB91" s="333"/>
      <c r="AC91" s="333"/>
      <c r="AD91" s="333"/>
      <c r="AE91" s="333" t="s">
        <v>2215</v>
      </c>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333"/>
      <c r="BH91" s="333"/>
    </row>
    <row r="92" spans="1:60" ht="12" outlineLevel="1">
      <c r="A92" s="326">
        <v>73</v>
      </c>
      <c r="B92" s="326" t="s">
        <v>2361</v>
      </c>
      <c r="C92" s="327" t="s">
        <v>2362</v>
      </c>
      <c r="D92" s="328" t="s">
        <v>239</v>
      </c>
      <c r="E92" s="329">
        <v>4</v>
      </c>
      <c r="F92" s="330"/>
      <c r="G92" s="331">
        <f t="shared" si="21"/>
        <v>0</v>
      </c>
      <c r="H92" s="330"/>
      <c r="I92" s="331">
        <f t="shared" si="22"/>
        <v>0</v>
      </c>
      <c r="J92" s="330"/>
      <c r="K92" s="331">
        <f t="shared" si="23"/>
        <v>0</v>
      </c>
      <c r="L92" s="331">
        <v>21</v>
      </c>
      <c r="M92" s="331">
        <f t="shared" si="24"/>
        <v>0</v>
      </c>
      <c r="N92" s="328">
        <v>0.0006</v>
      </c>
      <c r="O92" s="328">
        <f t="shared" si="25"/>
        <v>0.0024</v>
      </c>
      <c r="P92" s="328">
        <v>0</v>
      </c>
      <c r="Q92" s="328">
        <f t="shared" si="26"/>
        <v>0</v>
      </c>
      <c r="R92" s="328"/>
      <c r="S92" s="328"/>
      <c r="T92" s="332">
        <v>0.165</v>
      </c>
      <c r="U92" s="328">
        <f t="shared" si="27"/>
        <v>0.66</v>
      </c>
      <c r="V92" s="333"/>
      <c r="W92" s="333"/>
      <c r="X92" s="333"/>
      <c r="Y92" s="333"/>
      <c r="Z92" s="333"/>
      <c r="AA92" s="333"/>
      <c r="AB92" s="333"/>
      <c r="AC92" s="333"/>
      <c r="AD92" s="333"/>
      <c r="AE92" s="333" t="s">
        <v>2215</v>
      </c>
      <c r="AF92" s="333"/>
      <c r="AG92" s="333"/>
      <c r="AH92" s="333"/>
      <c r="AI92" s="333"/>
      <c r="AJ92" s="333"/>
      <c r="AK92" s="333"/>
      <c r="AL92" s="333"/>
      <c r="AM92" s="333"/>
      <c r="AN92" s="333"/>
      <c r="AO92" s="333"/>
      <c r="AP92" s="333"/>
      <c r="AQ92" s="333"/>
      <c r="AR92" s="333"/>
      <c r="AS92" s="333"/>
      <c r="AT92" s="333"/>
      <c r="AU92" s="333"/>
      <c r="AV92" s="333"/>
      <c r="AW92" s="333"/>
      <c r="AX92" s="333"/>
      <c r="AY92" s="333"/>
      <c r="AZ92" s="333"/>
      <c r="BA92" s="333"/>
      <c r="BB92" s="333"/>
      <c r="BC92" s="333"/>
      <c r="BD92" s="333"/>
      <c r="BE92" s="333"/>
      <c r="BF92" s="333"/>
      <c r="BG92" s="333"/>
      <c r="BH92" s="333"/>
    </row>
    <row r="93" spans="1:60" ht="12" outlineLevel="1">
      <c r="A93" s="326">
        <v>74</v>
      </c>
      <c r="B93" s="326" t="s">
        <v>2363</v>
      </c>
      <c r="C93" s="327" t="s">
        <v>2364</v>
      </c>
      <c r="D93" s="328" t="s">
        <v>239</v>
      </c>
      <c r="E93" s="329">
        <v>4</v>
      </c>
      <c r="F93" s="330"/>
      <c r="G93" s="331">
        <f t="shared" si="21"/>
        <v>0</v>
      </c>
      <c r="H93" s="330"/>
      <c r="I93" s="331">
        <f t="shared" si="22"/>
        <v>0</v>
      </c>
      <c r="J93" s="330"/>
      <c r="K93" s="331">
        <f t="shared" si="23"/>
        <v>0</v>
      </c>
      <c r="L93" s="331">
        <v>21</v>
      </c>
      <c r="M93" s="331">
        <f t="shared" si="24"/>
        <v>0</v>
      </c>
      <c r="N93" s="328">
        <v>0.00032</v>
      </c>
      <c r="O93" s="328">
        <f t="shared" si="25"/>
        <v>0.00128</v>
      </c>
      <c r="P93" s="328">
        <v>0</v>
      </c>
      <c r="Q93" s="328">
        <f t="shared" si="26"/>
        <v>0</v>
      </c>
      <c r="R93" s="328"/>
      <c r="S93" s="328"/>
      <c r="T93" s="332">
        <v>0.134</v>
      </c>
      <c r="U93" s="328">
        <f t="shared" si="27"/>
        <v>0.54</v>
      </c>
      <c r="V93" s="333"/>
      <c r="W93" s="333"/>
      <c r="X93" s="333"/>
      <c r="Y93" s="333"/>
      <c r="Z93" s="333"/>
      <c r="AA93" s="333"/>
      <c r="AB93" s="333"/>
      <c r="AC93" s="333"/>
      <c r="AD93" s="333"/>
      <c r="AE93" s="333" t="s">
        <v>2215</v>
      </c>
      <c r="AF93" s="333"/>
      <c r="AG93" s="333"/>
      <c r="AH93" s="333"/>
      <c r="AI93" s="333"/>
      <c r="AJ93" s="333"/>
      <c r="AK93" s="333"/>
      <c r="AL93" s="333"/>
      <c r="AM93" s="333"/>
      <c r="AN93" s="333"/>
      <c r="AO93" s="333"/>
      <c r="AP93" s="333"/>
      <c r="AQ93" s="333"/>
      <c r="AR93" s="333"/>
      <c r="AS93" s="333"/>
      <c r="AT93" s="333"/>
      <c r="AU93" s="333"/>
      <c r="AV93" s="333"/>
      <c r="AW93" s="333"/>
      <c r="AX93" s="333"/>
      <c r="AY93" s="333"/>
      <c r="AZ93" s="333"/>
      <c r="BA93" s="333"/>
      <c r="BB93" s="333"/>
      <c r="BC93" s="333"/>
      <c r="BD93" s="333"/>
      <c r="BE93" s="333"/>
      <c r="BF93" s="333"/>
      <c r="BG93" s="333"/>
      <c r="BH93" s="333"/>
    </row>
    <row r="94" spans="1:60" ht="22.5" outlineLevel="1">
      <c r="A94" s="326">
        <v>75</v>
      </c>
      <c r="B94" s="326" t="s">
        <v>2365</v>
      </c>
      <c r="C94" s="327" t="s">
        <v>2366</v>
      </c>
      <c r="D94" s="328" t="s">
        <v>426</v>
      </c>
      <c r="E94" s="329">
        <v>7</v>
      </c>
      <c r="F94" s="330"/>
      <c r="G94" s="331">
        <f t="shared" si="21"/>
        <v>0</v>
      </c>
      <c r="H94" s="330"/>
      <c r="I94" s="331">
        <f t="shared" si="22"/>
        <v>0</v>
      </c>
      <c r="J94" s="330"/>
      <c r="K94" s="331">
        <f t="shared" si="23"/>
        <v>0</v>
      </c>
      <c r="L94" s="331">
        <v>21</v>
      </c>
      <c r="M94" s="331">
        <f t="shared" si="24"/>
        <v>0</v>
      </c>
      <c r="N94" s="328">
        <v>0.00023</v>
      </c>
      <c r="O94" s="328">
        <f t="shared" si="25"/>
        <v>0.00161</v>
      </c>
      <c r="P94" s="328">
        <v>0</v>
      </c>
      <c r="Q94" s="328">
        <f t="shared" si="26"/>
        <v>0</v>
      </c>
      <c r="R94" s="328"/>
      <c r="S94" s="328"/>
      <c r="T94" s="332">
        <v>0</v>
      </c>
      <c r="U94" s="328">
        <f t="shared" si="27"/>
        <v>0</v>
      </c>
      <c r="V94" s="333"/>
      <c r="W94" s="333"/>
      <c r="X94" s="333"/>
      <c r="Y94" s="333"/>
      <c r="Z94" s="333"/>
      <c r="AA94" s="333"/>
      <c r="AB94" s="333"/>
      <c r="AC94" s="333"/>
      <c r="AD94" s="333"/>
      <c r="AE94" s="333" t="s">
        <v>2271</v>
      </c>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3"/>
    </row>
    <row r="95" spans="1:60" ht="12" outlineLevel="1">
      <c r="A95" s="326">
        <v>76</v>
      </c>
      <c r="B95" s="326" t="s">
        <v>2367</v>
      </c>
      <c r="C95" s="327" t="s">
        <v>2368</v>
      </c>
      <c r="D95" s="328" t="s">
        <v>205</v>
      </c>
      <c r="E95" s="329">
        <v>0.1</v>
      </c>
      <c r="F95" s="330"/>
      <c r="G95" s="331">
        <f t="shared" si="21"/>
        <v>0</v>
      </c>
      <c r="H95" s="330"/>
      <c r="I95" s="331">
        <f t="shared" si="22"/>
        <v>0</v>
      </c>
      <c r="J95" s="330"/>
      <c r="K95" s="331">
        <f t="shared" si="23"/>
        <v>0</v>
      </c>
      <c r="L95" s="331">
        <v>21</v>
      </c>
      <c r="M95" s="331">
        <f t="shared" si="24"/>
        <v>0</v>
      </c>
      <c r="N95" s="328">
        <v>0</v>
      </c>
      <c r="O95" s="328">
        <f t="shared" si="25"/>
        <v>0</v>
      </c>
      <c r="P95" s="328">
        <v>0</v>
      </c>
      <c r="Q95" s="328">
        <f t="shared" si="26"/>
        <v>0</v>
      </c>
      <c r="R95" s="328"/>
      <c r="S95" s="328"/>
      <c r="T95" s="332">
        <v>3.379</v>
      </c>
      <c r="U95" s="328">
        <f t="shared" si="27"/>
        <v>0.34</v>
      </c>
      <c r="V95" s="333"/>
      <c r="W95" s="333"/>
      <c r="X95" s="333"/>
      <c r="Y95" s="333"/>
      <c r="Z95" s="333"/>
      <c r="AA95" s="333"/>
      <c r="AB95" s="333"/>
      <c r="AC95" s="333"/>
      <c r="AD95" s="333"/>
      <c r="AE95" s="333" t="s">
        <v>2215</v>
      </c>
      <c r="AF95" s="333"/>
      <c r="AG95" s="333"/>
      <c r="AH95" s="333"/>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333"/>
      <c r="BH95" s="333"/>
    </row>
    <row r="96" spans="1:60" ht="12" outlineLevel="1">
      <c r="A96" s="326">
        <v>77</v>
      </c>
      <c r="B96" s="326" t="s">
        <v>2369</v>
      </c>
      <c r="C96" s="327" t="s">
        <v>2370</v>
      </c>
      <c r="D96" s="328" t="s">
        <v>426</v>
      </c>
      <c r="E96" s="329">
        <v>1</v>
      </c>
      <c r="F96" s="330"/>
      <c r="G96" s="331">
        <f t="shared" si="21"/>
        <v>0</v>
      </c>
      <c r="H96" s="330"/>
      <c r="I96" s="331">
        <f t="shared" si="22"/>
        <v>0</v>
      </c>
      <c r="J96" s="330"/>
      <c r="K96" s="331">
        <f t="shared" si="23"/>
        <v>0</v>
      </c>
      <c r="L96" s="331">
        <v>21</v>
      </c>
      <c r="M96" s="331">
        <f t="shared" si="24"/>
        <v>0</v>
      </c>
      <c r="N96" s="328">
        <v>0.00038</v>
      </c>
      <c r="O96" s="328">
        <f t="shared" si="25"/>
        <v>0.00038</v>
      </c>
      <c r="P96" s="328">
        <v>0</v>
      </c>
      <c r="Q96" s="328">
        <f t="shared" si="26"/>
        <v>0</v>
      </c>
      <c r="R96" s="328"/>
      <c r="S96" s="328"/>
      <c r="T96" s="332">
        <v>0</v>
      </c>
      <c r="U96" s="328">
        <f t="shared" si="27"/>
        <v>0</v>
      </c>
      <c r="V96" s="333"/>
      <c r="W96" s="333"/>
      <c r="X96" s="333"/>
      <c r="Y96" s="333"/>
      <c r="Z96" s="333"/>
      <c r="AA96" s="333"/>
      <c r="AB96" s="333"/>
      <c r="AC96" s="333"/>
      <c r="AD96" s="333"/>
      <c r="AE96" s="333" t="s">
        <v>2271</v>
      </c>
      <c r="AF96" s="333"/>
      <c r="AG96" s="333"/>
      <c r="AH96" s="333"/>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3"/>
      <c r="BE96" s="333"/>
      <c r="BF96" s="333"/>
      <c r="BG96" s="333"/>
      <c r="BH96" s="333"/>
    </row>
    <row r="97" spans="1:60" ht="12" outlineLevel="1">
      <c r="A97" s="326">
        <v>78</v>
      </c>
      <c r="B97" s="326" t="s">
        <v>2371</v>
      </c>
      <c r="C97" s="327" t="s">
        <v>2372</v>
      </c>
      <c r="D97" s="328" t="s">
        <v>426</v>
      </c>
      <c r="E97" s="329">
        <v>1</v>
      </c>
      <c r="F97" s="330"/>
      <c r="G97" s="331">
        <f t="shared" si="21"/>
        <v>0</v>
      </c>
      <c r="H97" s="330"/>
      <c r="I97" s="331">
        <f t="shared" si="22"/>
        <v>0</v>
      </c>
      <c r="J97" s="330"/>
      <c r="K97" s="331">
        <f t="shared" si="23"/>
        <v>0</v>
      </c>
      <c r="L97" s="331">
        <v>21</v>
      </c>
      <c r="M97" s="331">
        <f t="shared" si="24"/>
        <v>0</v>
      </c>
      <c r="N97" s="328">
        <v>0.0002</v>
      </c>
      <c r="O97" s="328">
        <f t="shared" si="25"/>
        <v>0.0002</v>
      </c>
      <c r="P97" s="328">
        <v>0</v>
      </c>
      <c r="Q97" s="328">
        <f t="shared" si="26"/>
        <v>0</v>
      </c>
      <c r="R97" s="328"/>
      <c r="S97" s="328"/>
      <c r="T97" s="332">
        <v>0</v>
      </c>
      <c r="U97" s="328">
        <f t="shared" si="27"/>
        <v>0</v>
      </c>
      <c r="V97" s="333"/>
      <c r="W97" s="333"/>
      <c r="X97" s="333"/>
      <c r="Y97" s="333"/>
      <c r="Z97" s="333"/>
      <c r="AA97" s="333"/>
      <c r="AB97" s="333"/>
      <c r="AC97" s="333"/>
      <c r="AD97" s="333"/>
      <c r="AE97" s="333" t="s">
        <v>2271</v>
      </c>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c r="BE97" s="333"/>
      <c r="BF97" s="333"/>
      <c r="BG97" s="333"/>
      <c r="BH97" s="333"/>
    </row>
    <row r="98" spans="1:60" ht="22.5" outlineLevel="1">
      <c r="A98" s="326">
        <v>79</v>
      </c>
      <c r="B98" s="326" t="s">
        <v>2373</v>
      </c>
      <c r="C98" s="327" t="s">
        <v>2374</v>
      </c>
      <c r="D98" s="328" t="s">
        <v>426</v>
      </c>
      <c r="E98" s="329">
        <v>2</v>
      </c>
      <c r="F98" s="330"/>
      <c r="G98" s="331">
        <f t="shared" si="21"/>
        <v>0</v>
      </c>
      <c r="H98" s="330"/>
      <c r="I98" s="331">
        <f t="shared" si="22"/>
        <v>0</v>
      </c>
      <c r="J98" s="330"/>
      <c r="K98" s="331">
        <f t="shared" si="23"/>
        <v>0</v>
      </c>
      <c r="L98" s="331">
        <v>21</v>
      </c>
      <c r="M98" s="331">
        <f t="shared" si="24"/>
        <v>0</v>
      </c>
      <c r="N98" s="328">
        <v>0.00075</v>
      </c>
      <c r="O98" s="328">
        <f t="shared" si="25"/>
        <v>0.0015</v>
      </c>
      <c r="P98" s="328">
        <v>0</v>
      </c>
      <c r="Q98" s="328">
        <f t="shared" si="26"/>
        <v>0</v>
      </c>
      <c r="R98" s="328"/>
      <c r="S98" s="328"/>
      <c r="T98" s="332">
        <v>0.2</v>
      </c>
      <c r="U98" s="328">
        <f t="shared" si="27"/>
        <v>0.4</v>
      </c>
      <c r="V98" s="333"/>
      <c r="W98" s="333"/>
      <c r="X98" s="333"/>
      <c r="Y98" s="333"/>
      <c r="Z98" s="333"/>
      <c r="AA98" s="333"/>
      <c r="AB98" s="333"/>
      <c r="AC98" s="333"/>
      <c r="AD98" s="333"/>
      <c r="AE98" s="333" t="s">
        <v>2215</v>
      </c>
      <c r="AF98" s="333"/>
      <c r="AG98" s="333"/>
      <c r="AH98" s="333"/>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3"/>
      <c r="BE98" s="333"/>
      <c r="BF98" s="333"/>
      <c r="BG98" s="333"/>
      <c r="BH98" s="333"/>
    </row>
    <row r="99" spans="1:31" ht="12">
      <c r="A99" s="334" t="s">
        <v>2208</v>
      </c>
      <c r="B99" s="334" t="s">
        <v>2176</v>
      </c>
      <c r="C99" s="335" t="s">
        <v>2177</v>
      </c>
      <c r="D99" s="336"/>
      <c r="E99" s="337"/>
      <c r="F99" s="338"/>
      <c r="G99" s="338">
        <f>SUMIF(AE100:AE131,"&lt;&gt;NOR",G100:G131)</f>
        <v>0</v>
      </c>
      <c r="H99" s="338"/>
      <c r="I99" s="338">
        <f>SUM(I100:I131)</f>
        <v>0</v>
      </c>
      <c r="J99" s="338"/>
      <c r="K99" s="338">
        <f>SUM(K100:K131)</f>
        <v>0</v>
      </c>
      <c r="L99" s="338"/>
      <c r="M99" s="338">
        <f>SUM(M100:M131)</f>
        <v>0</v>
      </c>
      <c r="N99" s="336"/>
      <c r="O99" s="336">
        <f>SUM(O100:O131)</f>
        <v>0.14205999999999996</v>
      </c>
      <c r="P99" s="336"/>
      <c r="Q99" s="336">
        <f>SUM(Q100:Q131)</f>
        <v>0</v>
      </c>
      <c r="R99" s="336"/>
      <c r="S99" s="336"/>
      <c r="T99" s="339"/>
      <c r="U99" s="336">
        <f>SUM(U100:U131)</f>
        <v>151.92</v>
      </c>
      <c r="AE99" s="187" t="s">
        <v>2209</v>
      </c>
    </row>
    <row r="100" spans="1:60" ht="12" outlineLevel="1">
      <c r="A100" s="326">
        <v>80</v>
      </c>
      <c r="B100" s="326" t="s">
        <v>2375</v>
      </c>
      <c r="C100" s="327" t="s">
        <v>2376</v>
      </c>
      <c r="D100" s="328" t="s">
        <v>239</v>
      </c>
      <c r="E100" s="329">
        <v>22</v>
      </c>
      <c r="F100" s="330"/>
      <c r="G100" s="331">
        <f aca="true" t="shared" si="28" ref="G100:G131">ROUND(E100*F100,2)</f>
        <v>0</v>
      </c>
      <c r="H100" s="330"/>
      <c r="I100" s="331">
        <f aca="true" t="shared" si="29" ref="I100:I131">ROUND(E100*H100,2)</f>
        <v>0</v>
      </c>
      <c r="J100" s="330"/>
      <c r="K100" s="331">
        <f aca="true" t="shared" si="30" ref="K100:K131">ROUND(E100*J100,2)</f>
        <v>0</v>
      </c>
      <c r="L100" s="331">
        <v>21</v>
      </c>
      <c r="M100" s="331">
        <f aca="true" t="shared" si="31" ref="M100:M131">G100*(1+L100/100)</f>
        <v>0</v>
      </c>
      <c r="N100" s="328">
        <v>0.00039</v>
      </c>
      <c r="O100" s="328">
        <f aca="true" t="shared" si="32" ref="O100:O131">ROUND(E100*N100,5)</f>
        <v>0.00858</v>
      </c>
      <c r="P100" s="328">
        <v>0</v>
      </c>
      <c r="Q100" s="328">
        <f aca="true" t="shared" si="33" ref="Q100:Q131">ROUND(E100*P100,5)</f>
        <v>0</v>
      </c>
      <c r="R100" s="328"/>
      <c r="S100" s="328"/>
      <c r="T100" s="332">
        <v>0</v>
      </c>
      <c r="U100" s="328">
        <f aca="true" t="shared" si="34" ref="U100:U131">ROUND(E100*T100,2)</f>
        <v>0</v>
      </c>
      <c r="V100" s="333"/>
      <c r="W100" s="333"/>
      <c r="X100" s="333"/>
      <c r="Y100" s="333"/>
      <c r="Z100" s="333"/>
      <c r="AA100" s="333"/>
      <c r="AB100" s="333"/>
      <c r="AC100" s="333"/>
      <c r="AD100" s="333"/>
      <c r="AE100" s="333" t="s">
        <v>2271</v>
      </c>
      <c r="AF100" s="333"/>
      <c r="AG100" s="333"/>
      <c r="AH100" s="333"/>
      <c r="AI100" s="333"/>
      <c r="AJ100" s="333"/>
      <c r="AK100" s="333"/>
      <c r="AL100" s="333"/>
      <c r="AM100" s="333"/>
      <c r="AN100" s="333"/>
      <c r="AO100" s="333"/>
      <c r="AP100" s="333"/>
      <c r="AQ100" s="333"/>
      <c r="AR100" s="333"/>
      <c r="AS100" s="333"/>
      <c r="AT100" s="333"/>
      <c r="AU100" s="333"/>
      <c r="AV100" s="333"/>
      <c r="AW100" s="333"/>
      <c r="AX100" s="333"/>
      <c r="AY100" s="333"/>
      <c r="AZ100" s="333"/>
      <c r="BA100" s="333"/>
      <c r="BB100" s="333"/>
      <c r="BC100" s="333"/>
      <c r="BD100" s="333"/>
      <c r="BE100" s="333"/>
      <c r="BF100" s="333"/>
      <c r="BG100" s="333"/>
      <c r="BH100" s="333"/>
    </row>
    <row r="101" spans="1:60" ht="12" outlineLevel="1">
      <c r="A101" s="326">
        <v>81</v>
      </c>
      <c r="B101" s="326" t="s">
        <v>2377</v>
      </c>
      <c r="C101" s="327" t="s">
        <v>2378</v>
      </c>
      <c r="D101" s="328" t="s">
        <v>239</v>
      </c>
      <c r="E101" s="329">
        <v>77</v>
      </c>
      <c r="F101" s="330"/>
      <c r="G101" s="331">
        <f t="shared" si="28"/>
        <v>0</v>
      </c>
      <c r="H101" s="330"/>
      <c r="I101" s="331">
        <f t="shared" si="29"/>
        <v>0</v>
      </c>
      <c r="J101" s="330"/>
      <c r="K101" s="331">
        <f t="shared" si="30"/>
        <v>0</v>
      </c>
      <c r="L101" s="331">
        <v>21</v>
      </c>
      <c r="M101" s="331">
        <f t="shared" si="31"/>
        <v>0</v>
      </c>
      <c r="N101" s="328">
        <v>0.00024</v>
      </c>
      <c r="O101" s="328">
        <f t="shared" si="32"/>
        <v>0.01848</v>
      </c>
      <c r="P101" s="328">
        <v>0</v>
      </c>
      <c r="Q101" s="328">
        <f t="shared" si="33"/>
        <v>0</v>
      </c>
      <c r="R101" s="328"/>
      <c r="S101" s="328"/>
      <c r="T101" s="332">
        <v>0</v>
      </c>
      <c r="U101" s="328">
        <f t="shared" si="34"/>
        <v>0</v>
      </c>
      <c r="V101" s="333"/>
      <c r="W101" s="333"/>
      <c r="X101" s="333"/>
      <c r="Y101" s="333"/>
      <c r="Z101" s="333"/>
      <c r="AA101" s="333"/>
      <c r="AB101" s="333"/>
      <c r="AC101" s="333"/>
      <c r="AD101" s="333"/>
      <c r="AE101" s="333" t="s">
        <v>2271</v>
      </c>
      <c r="AF101" s="333"/>
      <c r="AG101" s="333"/>
      <c r="AH101" s="333"/>
      <c r="AI101" s="333"/>
      <c r="AJ101" s="333"/>
      <c r="AK101" s="333"/>
      <c r="AL101" s="333"/>
      <c r="AM101" s="333"/>
      <c r="AN101" s="333"/>
      <c r="AO101" s="333"/>
      <c r="AP101" s="333"/>
      <c r="AQ101" s="333"/>
      <c r="AR101" s="333"/>
      <c r="AS101" s="333"/>
      <c r="AT101" s="333"/>
      <c r="AU101" s="333"/>
      <c r="AV101" s="333"/>
      <c r="AW101" s="333"/>
      <c r="AX101" s="333"/>
      <c r="AY101" s="333"/>
      <c r="AZ101" s="333"/>
      <c r="BA101" s="333"/>
      <c r="BB101" s="333"/>
      <c r="BC101" s="333"/>
      <c r="BD101" s="333"/>
      <c r="BE101" s="333"/>
      <c r="BF101" s="333"/>
      <c r="BG101" s="333"/>
      <c r="BH101" s="333"/>
    </row>
    <row r="102" spans="1:60" ht="12" outlineLevel="1">
      <c r="A102" s="326">
        <v>82</v>
      </c>
      <c r="B102" s="326" t="s">
        <v>2379</v>
      </c>
      <c r="C102" s="327" t="s">
        <v>2380</v>
      </c>
      <c r="D102" s="328" t="s">
        <v>239</v>
      </c>
      <c r="E102" s="329">
        <v>105</v>
      </c>
      <c r="F102" s="330"/>
      <c r="G102" s="331">
        <f t="shared" si="28"/>
        <v>0</v>
      </c>
      <c r="H102" s="330"/>
      <c r="I102" s="331">
        <f t="shared" si="29"/>
        <v>0</v>
      </c>
      <c r="J102" s="330"/>
      <c r="K102" s="331">
        <f t="shared" si="30"/>
        <v>0</v>
      </c>
      <c r="L102" s="331">
        <v>21</v>
      </c>
      <c r="M102" s="331">
        <f t="shared" si="31"/>
        <v>0</v>
      </c>
      <c r="N102" s="328">
        <v>0.00015</v>
      </c>
      <c r="O102" s="328">
        <f t="shared" si="32"/>
        <v>0.01575</v>
      </c>
      <c r="P102" s="328">
        <v>0</v>
      </c>
      <c r="Q102" s="328">
        <f t="shared" si="33"/>
        <v>0</v>
      </c>
      <c r="R102" s="328"/>
      <c r="S102" s="328"/>
      <c r="T102" s="332">
        <v>0</v>
      </c>
      <c r="U102" s="328">
        <f t="shared" si="34"/>
        <v>0</v>
      </c>
      <c r="V102" s="333"/>
      <c r="W102" s="333"/>
      <c r="X102" s="333"/>
      <c r="Y102" s="333"/>
      <c r="Z102" s="333"/>
      <c r="AA102" s="333"/>
      <c r="AB102" s="333"/>
      <c r="AC102" s="333"/>
      <c r="AD102" s="333"/>
      <c r="AE102" s="333" t="s">
        <v>2271</v>
      </c>
      <c r="AF102" s="333"/>
      <c r="AG102" s="333"/>
      <c r="AH102" s="333"/>
      <c r="AI102" s="333"/>
      <c r="AJ102" s="333"/>
      <c r="AK102" s="333"/>
      <c r="AL102" s="333"/>
      <c r="AM102" s="333"/>
      <c r="AN102" s="333"/>
      <c r="AO102" s="333"/>
      <c r="AP102" s="333"/>
      <c r="AQ102" s="333"/>
      <c r="AR102" s="333"/>
      <c r="AS102" s="333"/>
      <c r="AT102" s="333"/>
      <c r="AU102" s="333"/>
      <c r="AV102" s="333"/>
      <c r="AW102" s="333"/>
      <c r="AX102" s="333"/>
      <c r="AY102" s="333"/>
      <c r="AZ102" s="333"/>
      <c r="BA102" s="333"/>
      <c r="BB102" s="333"/>
      <c r="BC102" s="333"/>
      <c r="BD102" s="333"/>
      <c r="BE102" s="333"/>
      <c r="BF102" s="333"/>
      <c r="BG102" s="333"/>
      <c r="BH102" s="333"/>
    </row>
    <row r="103" spans="1:60" ht="12" outlineLevel="1">
      <c r="A103" s="326">
        <v>83</v>
      </c>
      <c r="B103" s="326" t="s">
        <v>2381</v>
      </c>
      <c r="C103" s="327" t="s">
        <v>2382</v>
      </c>
      <c r="D103" s="328" t="s">
        <v>239</v>
      </c>
      <c r="E103" s="329">
        <v>22</v>
      </c>
      <c r="F103" s="330"/>
      <c r="G103" s="331">
        <f t="shared" si="28"/>
        <v>0</v>
      </c>
      <c r="H103" s="330"/>
      <c r="I103" s="331">
        <f t="shared" si="29"/>
        <v>0</v>
      </c>
      <c r="J103" s="330"/>
      <c r="K103" s="331">
        <f t="shared" si="30"/>
        <v>0</v>
      </c>
      <c r="L103" s="331">
        <v>21</v>
      </c>
      <c r="M103" s="331">
        <f t="shared" si="31"/>
        <v>0</v>
      </c>
      <c r="N103" s="328">
        <v>0.00028</v>
      </c>
      <c r="O103" s="328">
        <f t="shared" si="32"/>
        <v>0.00616</v>
      </c>
      <c r="P103" s="328">
        <v>0</v>
      </c>
      <c r="Q103" s="328">
        <f t="shared" si="33"/>
        <v>0</v>
      </c>
      <c r="R103" s="328"/>
      <c r="S103" s="328"/>
      <c r="T103" s="332">
        <v>0.47626</v>
      </c>
      <c r="U103" s="328">
        <f t="shared" si="34"/>
        <v>10.48</v>
      </c>
      <c r="V103" s="333"/>
      <c r="W103" s="333"/>
      <c r="X103" s="333"/>
      <c r="Y103" s="333"/>
      <c r="Z103" s="333"/>
      <c r="AA103" s="333"/>
      <c r="AB103" s="333"/>
      <c r="AC103" s="333"/>
      <c r="AD103" s="333"/>
      <c r="AE103" s="333" t="s">
        <v>2215</v>
      </c>
      <c r="AF103" s="333"/>
      <c r="AG103" s="333"/>
      <c r="AH103" s="333"/>
      <c r="AI103" s="333"/>
      <c r="AJ103" s="333"/>
      <c r="AK103" s="333"/>
      <c r="AL103" s="333"/>
      <c r="AM103" s="333"/>
      <c r="AN103" s="333"/>
      <c r="AO103" s="333"/>
      <c r="AP103" s="333"/>
      <c r="AQ103" s="333"/>
      <c r="AR103" s="333"/>
      <c r="AS103" s="333"/>
      <c r="AT103" s="333"/>
      <c r="AU103" s="333"/>
      <c r="AV103" s="333"/>
      <c r="AW103" s="333"/>
      <c r="AX103" s="333"/>
      <c r="AY103" s="333"/>
      <c r="AZ103" s="333"/>
      <c r="BA103" s="333"/>
      <c r="BB103" s="333"/>
      <c r="BC103" s="333"/>
      <c r="BD103" s="333"/>
      <c r="BE103" s="333"/>
      <c r="BF103" s="333"/>
      <c r="BG103" s="333"/>
      <c r="BH103" s="333"/>
    </row>
    <row r="104" spans="1:60" ht="12" outlineLevel="1">
      <c r="A104" s="326">
        <v>84</v>
      </c>
      <c r="B104" s="326" t="s">
        <v>2383</v>
      </c>
      <c r="C104" s="327" t="s">
        <v>2384</v>
      </c>
      <c r="D104" s="328" t="s">
        <v>239</v>
      </c>
      <c r="E104" s="329">
        <v>77</v>
      </c>
      <c r="F104" s="330"/>
      <c r="G104" s="331">
        <f t="shared" si="28"/>
        <v>0</v>
      </c>
      <c r="H104" s="330"/>
      <c r="I104" s="331">
        <f t="shared" si="29"/>
        <v>0</v>
      </c>
      <c r="J104" s="330"/>
      <c r="K104" s="331">
        <f t="shared" si="30"/>
        <v>0</v>
      </c>
      <c r="L104" s="331">
        <v>21</v>
      </c>
      <c r="M104" s="331">
        <f t="shared" si="31"/>
        <v>0</v>
      </c>
      <c r="N104" s="328">
        <v>0.00028</v>
      </c>
      <c r="O104" s="328">
        <f t="shared" si="32"/>
        <v>0.02156</v>
      </c>
      <c r="P104" s="328">
        <v>0</v>
      </c>
      <c r="Q104" s="328">
        <f t="shared" si="33"/>
        <v>0</v>
      </c>
      <c r="R104" s="328"/>
      <c r="S104" s="328"/>
      <c r="T104" s="332">
        <v>0.40019</v>
      </c>
      <c r="U104" s="328">
        <f t="shared" si="34"/>
        <v>30.81</v>
      </c>
      <c r="V104" s="333"/>
      <c r="W104" s="333"/>
      <c r="X104" s="333"/>
      <c r="Y104" s="333"/>
      <c r="Z104" s="333"/>
      <c r="AA104" s="333"/>
      <c r="AB104" s="333"/>
      <c r="AC104" s="333"/>
      <c r="AD104" s="333"/>
      <c r="AE104" s="333" t="s">
        <v>2215</v>
      </c>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333"/>
      <c r="BC104" s="333"/>
      <c r="BD104" s="333"/>
      <c r="BE104" s="333"/>
      <c r="BF104" s="333"/>
      <c r="BG104" s="333"/>
      <c r="BH104" s="333"/>
    </row>
    <row r="105" spans="1:60" ht="12" outlineLevel="1">
      <c r="A105" s="326">
        <v>85</v>
      </c>
      <c r="B105" s="326" t="s">
        <v>2385</v>
      </c>
      <c r="C105" s="327" t="s">
        <v>2386</v>
      </c>
      <c r="D105" s="328" t="s">
        <v>239</v>
      </c>
      <c r="E105" s="329">
        <v>105</v>
      </c>
      <c r="F105" s="330"/>
      <c r="G105" s="331">
        <f t="shared" si="28"/>
        <v>0</v>
      </c>
      <c r="H105" s="330"/>
      <c r="I105" s="331">
        <f t="shared" si="29"/>
        <v>0</v>
      </c>
      <c r="J105" s="330"/>
      <c r="K105" s="331">
        <f t="shared" si="30"/>
        <v>0</v>
      </c>
      <c r="L105" s="331">
        <v>21</v>
      </c>
      <c r="M105" s="331">
        <f t="shared" si="31"/>
        <v>0</v>
      </c>
      <c r="N105" s="328">
        <v>0.00028</v>
      </c>
      <c r="O105" s="328">
        <f t="shared" si="32"/>
        <v>0.0294</v>
      </c>
      <c r="P105" s="328">
        <v>0</v>
      </c>
      <c r="Q105" s="328">
        <f t="shared" si="33"/>
        <v>0</v>
      </c>
      <c r="R105" s="328"/>
      <c r="S105" s="328"/>
      <c r="T105" s="332">
        <v>0.36517</v>
      </c>
      <c r="U105" s="328">
        <f t="shared" si="34"/>
        <v>38.34</v>
      </c>
      <c r="V105" s="333"/>
      <c r="W105" s="333"/>
      <c r="X105" s="333"/>
      <c r="Y105" s="333"/>
      <c r="Z105" s="333"/>
      <c r="AA105" s="333"/>
      <c r="AB105" s="333"/>
      <c r="AC105" s="333"/>
      <c r="AD105" s="333"/>
      <c r="AE105" s="333" t="s">
        <v>2215</v>
      </c>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3"/>
    </row>
    <row r="106" spans="1:60" ht="12" outlineLevel="1">
      <c r="A106" s="326">
        <v>86</v>
      </c>
      <c r="B106" s="326" t="s">
        <v>2387</v>
      </c>
      <c r="C106" s="327" t="s">
        <v>2388</v>
      </c>
      <c r="D106" s="328" t="s">
        <v>239</v>
      </c>
      <c r="E106" s="329">
        <v>22</v>
      </c>
      <c r="F106" s="330"/>
      <c r="G106" s="331">
        <f t="shared" si="28"/>
        <v>0</v>
      </c>
      <c r="H106" s="330"/>
      <c r="I106" s="331">
        <f t="shared" si="29"/>
        <v>0</v>
      </c>
      <c r="J106" s="330"/>
      <c r="K106" s="331">
        <f t="shared" si="30"/>
        <v>0</v>
      </c>
      <c r="L106" s="331">
        <v>21</v>
      </c>
      <c r="M106" s="331">
        <f t="shared" si="31"/>
        <v>0</v>
      </c>
      <c r="N106" s="328">
        <v>5E-05</v>
      </c>
      <c r="O106" s="328">
        <f t="shared" si="32"/>
        <v>0.0011</v>
      </c>
      <c r="P106" s="328">
        <v>0</v>
      </c>
      <c r="Q106" s="328">
        <f t="shared" si="33"/>
        <v>0</v>
      </c>
      <c r="R106" s="328"/>
      <c r="S106" s="328"/>
      <c r="T106" s="332">
        <v>0.142</v>
      </c>
      <c r="U106" s="328">
        <f t="shared" si="34"/>
        <v>3.12</v>
      </c>
      <c r="V106" s="333"/>
      <c r="W106" s="333"/>
      <c r="X106" s="333"/>
      <c r="Y106" s="333"/>
      <c r="Z106" s="333"/>
      <c r="AA106" s="333"/>
      <c r="AB106" s="333"/>
      <c r="AC106" s="333"/>
      <c r="AD106" s="333"/>
      <c r="AE106" s="333" t="s">
        <v>2215</v>
      </c>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row>
    <row r="107" spans="1:60" ht="22.5" outlineLevel="1">
      <c r="A107" s="326">
        <v>87</v>
      </c>
      <c r="B107" s="326" t="s">
        <v>2389</v>
      </c>
      <c r="C107" s="327" t="s">
        <v>2390</v>
      </c>
      <c r="D107" s="328" t="s">
        <v>239</v>
      </c>
      <c r="E107" s="329">
        <v>42</v>
      </c>
      <c r="F107" s="330"/>
      <c r="G107" s="331">
        <f t="shared" si="28"/>
        <v>0</v>
      </c>
      <c r="H107" s="330"/>
      <c r="I107" s="331">
        <f t="shared" si="29"/>
        <v>0</v>
      </c>
      <c r="J107" s="330"/>
      <c r="K107" s="331">
        <f t="shared" si="30"/>
        <v>0</v>
      </c>
      <c r="L107" s="331">
        <v>21</v>
      </c>
      <c r="M107" s="331">
        <f t="shared" si="31"/>
        <v>0</v>
      </c>
      <c r="N107" s="328">
        <v>8E-05</v>
      </c>
      <c r="O107" s="328">
        <f t="shared" si="32"/>
        <v>0.00336</v>
      </c>
      <c r="P107" s="328">
        <v>0</v>
      </c>
      <c r="Q107" s="328">
        <f t="shared" si="33"/>
        <v>0</v>
      </c>
      <c r="R107" s="328"/>
      <c r="S107" s="328"/>
      <c r="T107" s="332">
        <v>0.129</v>
      </c>
      <c r="U107" s="328">
        <f t="shared" si="34"/>
        <v>5.42</v>
      </c>
      <c r="V107" s="333"/>
      <c r="W107" s="333"/>
      <c r="X107" s="333"/>
      <c r="Y107" s="333"/>
      <c r="Z107" s="333"/>
      <c r="AA107" s="333"/>
      <c r="AB107" s="333"/>
      <c r="AC107" s="333"/>
      <c r="AD107" s="333"/>
      <c r="AE107" s="333" t="s">
        <v>2215</v>
      </c>
      <c r="AF107" s="333"/>
      <c r="AG107" s="333"/>
      <c r="AH107" s="333"/>
      <c r="AI107" s="333"/>
      <c r="AJ107" s="333"/>
      <c r="AK107" s="333"/>
      <c r="AL107" s="333"/>
      <c r="AM107" s="333"/>
      <c r="AN107" s="333"/>
      <c r="AO107" s="333"/>
      <c r="AP107" s="333"/>
      <c r="AQ107" s="333"/>
      <c r="AR107" s="333"/>
      <c r="AS107" s="333"/>
      <c r="AT107" s="333"/>
      <c r="AU107" s="333"/>
      <c r="AV107" s="333"/>
      <c r="AW107" s="333"/>
      <c r="AX107" s="333"/>
      <c r="AY107" s="333"/>
      <c r="AZ107" s="333"/>
      <c r="BA107" s="333"/>
      <c r="BB107" s="333"/>
      <c r="BC107" s="333"/>
      <c r="BD107" s="333"/>
      <c r="BE107" s="333"/>
      <c r="BF107" s="333"/>
      <c r="BG107" s="333"/>
      <c r="BH107" s="333"/>
    </row>
    <row r="108" spans="1:60" ht="12" outlineLevel="1">
      <c r="A108" s="326">
        <v>88</v>
      </c>
      <c r="B108" s="326" t="s">
        <v>2391</v>
      </c>
      <c r="C108" s="327" t="s">
        <v>2392</v>
      </c>
      <c r="D108" s="328" t="s">
        <v>239</v>
      </c>
      <c r="E108" s="329">
        <v>35</v>
      </c>
      <c r="F108" s="330"/>
      <c r="G108" s="331">
        <f t="shared" si="28"/>
        <v>0</v>
      </c>
      <c r="H108" s="330"/>
      <c r="I108" s="331">
        <f t="shared" si="29"/>
        <v>0</v>
      </c>
      <c r="J108" s="330"/>
      <c r="K108" s="331">
        <f t="shared" si="30"/>
        <v>0</v>
      </c>
      <c r="L108" s="331">
        <v>21</v>
      </c>
      <c r="M108" s="331">
        <f t="shared" si="31"/>
        <v>0</v>
      </c>
      <c r="N108" s="328">
        <v>4E-05</v>
      </c>
      <c r="O108" s="328">
        <f t="shared" si="32"/>
        <v>0.0014</v>
      </c>
      <c r="P108" s="328">
        <v>0</v>
      </c>
      <c r="Q108" s="328">
        <f t="shared" si="33"/>
        <v>0</v>
      </c>
      <c r="R108" s="328"/>
      <c r="S108" s="328"/>
      <c r="T108" s="332">
        <v>0.129</v>
      </c>
      <c r="U108" s="328">
        <f t="shared" si="34"/>
        <v>4.52</v>
      </c>
      <c r="V108" s="333"/>
      <c r="W108" s="333"/>
      <c r="X108" s="333"/>
      <c r="Y108" s="333"/>
      <c r="Z108" s="333"/>
      <c r="AA108" s="333"/>
      <c r="AB108" s="333"/>
      <c r="AC108" s="333"/>
      <c r="AD108" s="333"/>
      <c r="AE108" s="333" t="s">
        <v>2215</v>
      </c>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3"/>
      <c r="BA108" s="333"/>
      <c r="BB108" s="333"/>
      <c r="BC108" s="333"/>
      <c r="BD108" s="333"/>
      <c r="BE108" s="333"/>
      <c r="BF108" s="333"/>
      <c r="BG108" s="333"/>
      <c r="BH108" s="333"/>
    </row>
    <row r="109" spans="1:60" ht="22.5" outlineLevel="1">
      <c r="A109" s="326">
        <v>89</v>
      </c>
      <c r="B109" s="326" t="s">
        <v>2393</v>
      </c>
      <c r="C109" s="327" t="s">
        <v>2394</v>
      </c>
      <c r="D109" s="328" t="s">
        <v>239</v>
      </c>
      <c r="E109" s="329">
        <v>57</v>
      </c>
      <c r="F109" s="330"/>
      <c r="G109" s="331">
        <f t="shared" si="28"/>
        <v>0</v>
      </c>
      <c r="H109" s="330"/>
      <c r="I109" s="331">
        <f t="shared" si="29"/>
        <v>0</v>
      </c>
      <c r="J109" s="330"/>
      <c r="K109" s="331">
        <f t="shared" si="30"/>
        <v>0</v>
      </c>
      <c r="L109" s="331">
        <v>21</v>
      </c>
      <c r="M109" s="331">
        <f t="shared" si="31"/>
        <v>0</v>
      </c>
      <c r="N109" s="328">
        <v>7E-05</v>
      </c>
      <c r="O109" s="328">
        <f t="shared" si="32"/>
        <v>0.00399</v>
      </c>
      <c r="P109" s="328">
        <v>0</v>
      </c>
      <c r="Q109" s="328">
        <f t="shared" si="33"/>
        <v>0</v>
      </c>
      <c r="R109" s="328"/>
      <c r="S109" s="328"/>
      <c r="T109" s="332">
        <v>0.129</v>
      </c>
      <c r="U109" s="328">
        <f t="shared" si="34"/>
        <v>7.35</v>
      </c>
      <c r="V109" s="333"/>
      <c r="W109" s="333"/>
      <c r="X109" s="333"/>
      <c r="Y109" s="333"/>
      <c r="Z109" s="333"/>
      <c r="AA109" s="333"/>
      <c r="AB109" s="333"/>
      <c r="AC109" s="333"/>
      <c r="AD109" s="333"/>
      <c r="AE109" s="333" t="s">
        <v>2215</v>
      </c>
      <c r="AF109" s="333"/>
      <c r="AG109" s="333"/>
      <c r="AH109" s="333"/>
      <c r="AI109" s="333"/>
      <c r="AJ109" s="333"/>
      <c r="AK109" s="333"/>
      <c r="AL109" s="333"/>
      <c r="AM109" s="333"/>
      <c r="AN109" s="333"/>
      <c r="AO109" s="333"/>
      <c r="AP109" s="333"/>
      <c r="AQ109" s="333"/>
      <c r="AR109" s="333"/>
      <c r="AS109" s="333"/>
      <c r="AT109" s="333"/>
      <c r="AU109" s="333"/>
      <c r="AV109" s="333"/>
      <c r="AW109" s="333"/>
      <c r="AX109" s="333"/>
      <c r="AY109" s="333"/>
      <c r="AZ109" s="333"/>
      <c r="BA109" s="333"/>
      <c r="BB109" s="333"/>
      <c r="BC109" s="333"/>
      <c r="BD109" s="333"/>
      <c r="BE109" s="333"/>
      <c r="BF109" s="333"/>
      <c r="BG109" s="333"/>
      <c r="BH109" s="333"/>
    </row>
    <row r="110" spans="1:60" ht="12" outlineLevel="1">
      <c r="A110" s="326">
        <v>90</v>
      </c>
      <c r="B110" s="326" t="s">
        <v>2395</v>
      </c>
      <c r="C110" s="327" t="s">
        <v>2396</v>
      </c>
      <c r="D110" s="328" t="s">
        <v>239</v>
      </c>
      <c r="E110" s="329">
        <v>48</v>
      </c>
      <c r="F110" s="330"/>
      <c r="G110" s="331">
        <f t="shared" si="28"/>
        <v>0</v>
      </c>
      <c r="H110" s="330"/>
      <c r="I110" s="331">
        <f t="shared" si="29"/>
        <v>0</v>
      </c>
      <c r="J110" s="330"/>
      <c r="K110" s="331">
        <f t="shared" si="30"/>
        <v>0</v>
      </c>
      <c r="L110" s="331">
        <v>21</v>
      </c>
      <c r="M110" s="331">
        <f t="shared" si="31"/>
        <v>0</v>
      </c>
      <c r="N110" s="328">
        <v>2E-05</v>
      </c>
      <c r="O110" s="328">
        <f t="shared" si="32"/>
        <v>0.00096</v>
      </c>
      <c r="P110" s="328">
        <v>0</v>
      </c>
      <c r="Q110" s="328">
        <f t="shared" si="33"/>
        <v>0</v>
      </c>
      <c r="R110" s="328"/>
      <c r="S110" s="328"/>
      <c r="T110" s="332">
        <v>0.129</v>
      </c>
      <c r="U110" s="328">
        <f t="shared" si="34"/>
        <v>6.19</v>
      </c>
      <c r="V110" s="333"/>
      <c r="W110" s="333"/>
      <c r="X110" s="333"/>
      <c r="Y110" s="333"/>
      <c r="Z110" s="333"/>
      <c r="AA110" s="333"/>
      <c r="AB110" s="333"/>
      <c r="AC110" s="333"/>
      <c r="AD110" s="333"/>
      <c r="AE110" s="333" t="s">
        <v>2215</v>
      </c>
      <c r="AF110" s="333"/>
      <c r="AG110" s="333"/>
      <c r="AH110" s="333"/>
      <c r="AI110" s="333"/>
      <c r="AJ110" s="333"/>
      <c r="AK110" s="333"/>
      <c r="AL110" s="333"/>
      <c r="AM110" s="333"/>
      <c r="AN110" s="333"/>
      <c r="AO110" s="333"/>
      <c r="AP110" s="333"/>
      <c r="AQ110" s="333"/>
      <c r="AR110" s="333"/>
      <c r="AS110" s="333"/>
      <c r="AT110" s="333"/>
      <c r="AU110" s="333"/>
      <c r="AV110" s="333"/>
      <c r="AW110" s="333"/>
      <c r="AX110" s="333"/>
      <c r="AY110" s="333"/>
      <c r="AZ110" s="333"/>
      <c r="BA110" s="333"/>
      <c r="BB110" s="333"/>
      <c r="BC110" s="333"/>
      <c r="BD110" s="333"/>
      <c r="BE110" s="333"/>
      <c r="BF110" s="333"/>
      <c r="BG110" s="333"/>
      <c r="BH110" s="333"/>
    </row>
    <row r="111" spans="1:60" ht="12" outlineLevel="1">
      <c r="A111" s="326">
        <v>91</v>
      </c>
      <c r="B111" s="326" t="s">
        <v>2397</v>
      </c>
      <c r="C111" s="327" t="s">
        <v>2398</v>
      </c>
      <c r="D111" s="328" t="s">
        <v>239</v>
      </c>
      <c r="E111" s="329">
        <v>204</v>
      </c>
      <c r="F111" s="330"/>
      <c r="G111" s="331">
        <f t="shared" si="28"/>
        <v>0</v>
      </c>
      <c r="H111" s="330"/>
      <c r="I111" s="331">
        <f t="shared" si="29"/>
        <v>0</v>
      </c>
      <c r="J111" s="330"/>
      <c r="K111" s="331">
        <f t="shared" si="30"/>
        <v>0</v>
      </c>
      <c r="L111" s="331">
        <v>21</v>
      </c>
      <c r="M111" s="331">
        <f t="shared" si="31"/>
        <v>0</v>
      </c>
      <c r="N111" s="328">
        <v>0</v>
      </c>
      <c r="O111" s="328">
        <f t="shared" si="32"/>
        <v>0</v>
      </c>
      <c r="P111" s="328">
        <v>0</v>
      </c>
      <c r="Q111" s="328">
        <f t="shared" si="33"/>
        <v>0</v>
      </c>
      <c r="R111" s="328"/>
      <c r="S111" s="328"/>
      <c r="T111" s="332">
        <v>0.082</v>
      </c>
      <c r="U111" s="328">
        <f t="shared" si="34"/>
        <v>16.73</v>
      </c>
      <c r="V111" s="333"/>
      <c r="W111" s="333"/>
      <c r="X111" s="333"/>
      <c r="Y111" s="333"/>
      <c r="Z111" s="333"/>
      <c r="AA111" s="333"/>
      <c r="AB111" s="333"/>
      <c r="AC111" s="333"/>
      <c r="AD111" s="333"/>
      <c r="AE111" s="333" t="s">
        <v>2215</v>
      </c>
      <c r="AF111" s="333"/>
      <c r="AG111" s="333"/>
      <c r="AH111" s="333"/>
      <c r="AI111" s="333"/>
      <c r="AJ111" s="333"/>
      <c r="AK111" s="333"/>
      <c r="AL111" s="333"/>
      <c r="AM111" s="333"/>
      <c r="AN111" s="333"/>
      <c r="AO111" s="333"/>
      <c r="AP111" s="333"/>
      <c r="AQ111" s="333"/>
      <c r="AR111" s="333"/>
      <c r="AS111" s="333"/>
      <c r="AT111" s="333"/>
      <c r="AU111" s="333"/>
      <c r="AV111" s="333"/>
      <c r="AW111" s="333"/>
      <c r="AX111" s="333"/>
      <c r="AY111" s="333"/>
      <c r="AZ111" s="333"/>
      <c r="BA111" s="333"/>
      <c r="BB111" s="333"/>
      <c r="BC111" s="333"/>
      <c r="BD111" s="333"/>
      <c r="BE111" s="333"/>
      <c r="BF111" s="333"/>
      <c r="BG111" s="333"/>
      <c r="BH111" s="333"/>
    </row>
    <row r="112" spans="1:60" ht="12" outlineLevel="1">
      <c r="A112" s="326">
        <v>92</v>
      </c>
      <c r="B112" s="326" t="s">
        <v>2399</v>
      </c>
      <c r="C112" s="327" t="s">
        <v>2400</v>
      </c>
      <c r="D112" s="328" t="s">
        <v>426</v>
      </c>
      <c r="E112" s="329">
        <v>3</v>
      </c>
      <c r="F112" s="330"/>
      <c r="G112" s="331">
        <f t="shared" si="28"/>
        <v>0</v>
      </c>
      <c r="H112" s="330"/>
      <c r="I112" s="331">
        <f t="shared" si="29"/>
        <v>0</v>
      </c>
      <c r="J112" s="330"/>
      <c r="K112" s="331">
        <f t="shared" si="30"/>
        <v>0</v>
      </c>
      <c r="L112" s="331">
        <v>21</v>
      </c>
      <c r="M112" s="331">
        <f t="shared" si="31"/>
        <v>0</v>
      </c>
      <c r="N112" s="328">
        <v>8E-05</v>
      </c>
      <c r="O112" s="328">
        <f t="shared" si="32"/>
        <v>0.00024</v>
      </c>
      <c r="P112" s="328">
        <v>0</v>
      </c>
      <c r="Q112" s="328">
        <f t="shared" si="33"/>
        <v>0</v>
      </c>
      <c r="R112" s="328"/>
      <c r="S112" s="328"/>
      <c r="T112" s="332">
        <v>0</v>
      </c>
      <c r="U112" s="328">
        <f t="shared" si="34"/>
        <v>0</v>
      </c>
      <c r="V112" s="333"/>
      <c r="W112" s="333"/>
      <c r="X112" s="333"/>
      <c r="Y112" s="333"/>
      <c r="Z112" s="333"/>
      <c r="AA112" s="333"/>
      <c r="AB112" s="333"/>
      <c r="AC112" s="333"/>
      <c r="AD112" s="333"/>
      <c r="AE112" s="333" t="s">
        <v>2271</v>
      </c>
      <c r="AF112" s="333"/>
      <c r="AG112" s="333"/>
      <c r="AH112" s="333"/>
      <c r="AI112" s="333"/>
      <c r="AJ112" s="333"/>
      <c r="AK112" s="333"/>
      <c r="AL112" s="333"/>
      <c r="AM112" s="333"/>
      <c r="AN112" s="333"/>
      <c r="AO112" s="333"/>
      <c r="AP112" s="333"/>
      <c r="AQ112" s="333"/>
      <c r="AR112" s="333"/>
      <c r="AS112" s="333"/>
      <c r="AT112" s="333"/>
      <c r="AU112" s="333"/>
      <c r="AV112" s="333"/>
      <c r="AW112" s="333"/>
      <c r="AX112" s="333"/>
      <c r="AY112" s="333"/>
      <c r="AZ112" s="333"/>
      <c r="BA112" s="333"/>
      <c r="BB112" s="333"/>
      <c r="BC112" s="333"/>
      <c r="BD112" s="333"/>
      <c r="BE112" s="333"/>
      <c r="BF112" s="333"/>
      <c r="BG112" s="333"/>
      <c r="BH112" s="333"/>
    </row>
    <row r="113" spans="1:60" ht="12" outlineLevel="1">
      <c r="A113" s="326">
        <v>93</v>
      </c>
      <c r="B113" s="326" t="s">
        <v>2401</v>
      </c>
      <c r="C113" s="327" t="s">
        <v>2402</v>
      </c>
      <c r="D113" s="328" t="s">
        <v>426</v>
      </c>
      <c r="E113" s="329">
        <v>28</v>
      </c>
      <c r="F113" s="330"/>
      <c r="G113" s="331">
        <f t="shared" si="28"/>
        <v>0</v>
      </c>
      <c r="H113" s="330"/>
      <c r="I113" s="331">
        <f t="shared" si="29"/>
        <v>0</v>
      </c>
      <c r="J113" s="330"/>
      <c r="K113" s="331">
        <f t="shared" si="30"/>
        <v>0</v>
      </c>
      <c r="L113" s="331">
        <v>21</v>
      </c>
      <c r="M113" s="331">
        <f t="shared" si="31"/>
        <v>0</v>
      </c>
      <c r="N113" s="328">
        <v>0.00018</v>
      </c>
      <c r="O113" s="328">
        <f t="shared" si="32"/>
        <v>0.00504</v>
      </c>
      <c r="P113" s="328">
        <v>0</v>
      </c>
      <c r="Q113" s="328">
        <f t="shared" si="33"/>
        <v>0</v>
      </c>
      <c r="R113" s="328"/>
      <c r="S113" s="328"/>
      <c r="T113" s="332">
        <v>0.254</v>
      </c>
      <c r="U113" s="328">
        <f t="shared" si="34"/>
        <v>7.11</v>
      </c>
      <c r="V113" s="333"/>
      <c r="W113" s="333"/>
      <c r="X113" s="333"/>
      <c r="Y113" s="333"/>
      <c r="Z113" s="333"/>
      <c r="AA113" s="333"/>
      <c r="AB113" s="333"/>
      <c r="AC113" s="333"/>
      <c r="AD113" s="333"/>
      <c r="AE113" s="333" t="s">
        <v>2215</v>
      </c>
      <c r="AF113" s="333"/>
      <c r="AG113" s="333"/>
      <c r="AH113" s="333"/>
      <c r="AI113" s="333"/>
      <c r="AJ113" s="333"/>
      <c r="AK113" s="333"/>
      <c r="AL113" s="333"/>
      <c r="AM113" s="333"/>
      <c r="AN113" s="333"/>
      <c r="AO113" s="333"/>
      <c r="AP113" s="333"/>
      <c r="AQ113" s="333"/>
      <c r="AR113" s="333"/>
      <c r="AS113" s="333"/>
      <c r="AT113" s="333"/>
      <c r="AU113" s="333"/>
      <c r="AV113" s="333"/>
      <c r="AW113" s="333"/>
      <c r="AX113" s="333"/>
      <c r="AY113" s="333"/>
      <c r="AZ113" s="333"/>
      <c r="BA113" s="333"/>
      <c r="BB113" s="333"/>
      <c r="BC113" s="333"/>
      <c r="BD113" s="333"/>
      <c r="BE113" s="333"/>
      <c r="BF113" s="333"/>
      <c r="BG113" s="333"/>
      <c r="BH113" s="333"/>
    </row>
    <row r="114" spans="1:60" ht="12" outlineLevel="1">
      <c r="A114" s="326">
        <v>94</v>
      </c>
      <c r="B114" s="326" t="s">
        <v>2403</v>
      </c>
      <c r="C114" s="327" t="s">
        <v>2404</v>
      </c>
      <c r="D114" s="328" t="s">
        <v>426</v>
      </c>
      <c r="E114" s="329">
        <v>1</v>
      </c>
      <c r="F114" s="330"/>
      <c r="G114" s="331">
        <f t="shared" si="28"/>
        <v>0</v>
      </c>
      <c r="H114" s="330"/>
      <c r="I114" s="331">
        <f t="shared" si="29"/>
        <v>0</v>
      </c>
      <c r="J114" s="330"/>
      <c r="K114" s="331">
        <f t="shared" si="30"/>
        <v>0</v>
      </c>
      <c r="L114" s="331">
        <v>21</v>
      </c>
      <c r="M114" s="331">
        <f t="shared" si="31"/>
        <v>0</v>
      </c>
      <c r="N114" s="328">
        <v>0.0002</v>
      </c>
      <c r="O114" s="328">
        <f t="shared" si="32"/>
        <v>0.0002</v>
      </c>
      <c r="P114" s="328">
        <v>0</v>
      </c>
      <c r="Q114" s="328">
        <f t="shared" si="33"/>
        <v>0</v>
      </c>
      <c r="R114" s="328"/>
      <c r="S114" s="328"/>
      <c r="T114" s="332">
        <v>0.207</v>
      </c>
      <c r="U114" s="328">
        <f t="shared" si="34"/>
        <v>0.21</v>
      </c>
      <c r="V114" s="333"/>
      <c r="W114" s="333"/>
      <c r="X114" s="333"/>
      <c r="Y114" s="333"/>
      <c r="Z114" s="333"/>
      <c r="AA114" s="333"/>
      <c r="AB114" s="333"/>
      <c r="AC114" s="333"/>
      <c r="AD114" s="333"/>
      <c r="AE114" s="333" t="s">
        <v>2215</v>
      </c>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row>
    <row r="115" spans="1:60" ht="12" outlineLevel="1">
      <c r="A115" s="326">
        <v>95</v>
      </c>
      <c r="B115" s="326" t="s">
        <v>2405</v>
      </c>
      <c r="C115" s="327" t="s">
        <v>2406</v>
      </c>
      <c r="D115" s="328" t="s">
        <v>426</v>
      </c>
      <c r="E115" s="329">
        <v>1</v>
      </c>
      <c r="F115" s="330"/>
      <c r="G115" s="331">
        <f t="shared" si="28"/>
        <v>0</v>
      </c>
      <c r="H115" s="330"/>
      <c r="I115" s="331">
        <f t="shared" si="29"/>
        <v>0</v>
      </c>
      <c r="J115" s="330"/>
      <c r="K115" s="331">
        <f t="shared" si="30"/>
        <v>0</v>
      </c>
      <c r="L115" s="331">
        <v>21</v>
      </c>
      <c r="M115" s="331">
        <f t="shared" si="31"/>
        <v>0</v>
      </c>
      <c r="N115" s="328">
        <v>0.00032</v>
      </c>
      <c r="O115" s="328">
        <f t="shared" si="32"/>
        <v>0.00032</v>
      </c>
      <c r="P115" s="328">
        <v>0</v>
      </c>
      <c r="Q115" s="328">
        <f t="shared" si="33"/>
        <v>0</v>
      </c>
      <c r="R115" s="328"/>
      <c r="S115" s="328"/>
      <c r="T115" s="332">
        <v>0.227</v>
      </c>
      <c r="U115" s="328">
        <f t="shared" si="34"/>
        <v>0.23</v>
      </c>
      <c r="V115" s="333"/>
      <c r="W115" s="333"/>
      <c r="X115" s="333"/>
      <c r="Y115" s="333"/>
      <c r="Z115" s="333"/>
      <c r="AA115" s="333"/>
      <c r="AB115" s="333"/>
      <c r="AC115" s="333"/>
      <c r="AD115" s="333"/>
      <c r="AE115" s="333" t="s">
        <v>2215</v>
      </c>
      <c r="AF115" s="333"/>
      <c r="AG115" s="333"/>
      <c r="AH115" s="333"/>
      <c r="AI115" s="333"/>
      <c r="AJ115" s="333"/>
      <c r="AK115" s="333"/>
      <c r="AL115" s="333"/>
      <c r="AM115" s="333"/>
      <c r="AN115" s="333"/>
      <c r="AO115" s="333"/>
      <c r="AP115" s="333"/>
      <c r="AQ115" s="333"/>
      <c r="AR115" s="333"/>
      <c r="AS115" s="333"/>
      <c r="AT115" s="333"/>
      <c r="AU115" s="333"/>
      <c r="AV115" s="333"/>
      <c r="AW115" s="333"/>
      <c r="AX115" s="333"/>
      <c r="AY115" s="333"/>
      <c r="AZ115" s="333"/>
      <c r="BA115" s="333"/>
      <c r="BB115" s="333"/>
      <c r="BC115" s="333"/>
      <c r="BD115" s="333"/>
      <c r="BE115" s="333"/>
      <c r="BF115" s="333"/>
      <c r="BG115" s="333"/>
      <c r="BH115" s="333"/>
    </row>
    <row r="116" spans="1:60" ht="12" outlineLevel="1">
      <c r="A116" s="326">
        <v>96</v>
      </c>
      <c r="B116" s="326" t="s">
        <v>2407</v>
      </c>
      <c r="C116" s="327" t="s">
        <v>2408</v>
      </c>
      <c r="D116" s="328" t="s">
        <v>426</v>
      </c>
      <c r="E116" s="329">
        <v>5</v>
      </c>
      <c r="F116" s="330"/>
      <c r="G116" s="331">
        <f t="shared" si="28"/>
        <v>0</v>
      </c>
      <c r="H116" s="330"/>
      <c r="I116" s="331">
        <f t="shared" si="29"/>
        <v>0</v>
      </c>
      <c r="J116" s="330"/>
      <c r="K116" s="331">
        <f t="shared" si="30"/>
        <v>0</v>
      </c>
      <c r="L116" s="331">
        <v>21</v>
      </c>
      <c r="M116" s="331">
        <f t="shared" si="31"/>
        <v>0</v>
      </c>
      <c r="N116" s="328">
        <v>0.0002</v>
      </c>
      <c r="O116" s="328">
        <f t="shared" si="32"/>
        <v>0.001</v>
      </c>
      <c r="P116" s="328">
        <v>0</v>
      </c>
      <c r="Q116" s="328">
        <f t="shared" si="33"/>
        <v>0</v>
      </c>
      <c r="R116" s="328"/>
      <c r="S116" s="328"/>
      <c r="T116" s="332">
        <v>0.207</v>
      </c>
      <c r="U116" s="328">
        <f t="shared" si="34"/>
        <v>1.04</v>
      </c>
      <c r="V116" s="333"/>
      <c r="W116" s="333"/>
      <c r="X116" s="333"/>
      <c r="Y116" s="333"/>
      <c r="Z116" s="333"/>
      <c r="AA116" s="333"/>
      <c r="AB116" s="333"/>
      <c r="AC116" s="333"/>
      <c r="AD116" s="333"/>
      <c r="AE116" s="333" t="s">
        <v>2215</v>
      </c>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333"/>
      <c r="BA116" s="333"/>
      <c r="BB116" s="333"/>
      <c r="BC116" s="333"/>
      <c r="BD116" s="333"/>
      <c r="BE116" s="333"/>
      <c r="BF116" s="333"/>
      <c r="BG116" s="333"/>
      <c r="BH116" s="333"/>
    </row>
    <row r="117" spans="1:60" ht="12" outlineLevel="1">
      <c r="A117" s="326">
        <v>97</v>
      </c>
      <c r="B117" s="326" t="s">
        <v>2409</v>
      </c>
      <c r="C117" s="327" t="s">
        <v>2410</v>
      </c>
      <c r="D117" s="328" t="s">
        <v>426</v>
      </c>
      <c r="E117" s="329">
        <v>6</v>
      </c>
      <c r="F117" s="330"/>
      <c r="G117" s="331">
        <f t="shared" si="28"/>
        <v>0</v>
      </c>
      <c r="H117" s="330"/>
      <c r="I117" s="331">
        <f t="shared" si="29"/>
        <v>0</v>
      </c>
      <c r="J117" s="330"/>
      <c r="K117" s="331">
        <f t="shared" si="30"/>
        <v>0</v>
      </c>
      <c r="L117" s="331">
        <v>21</v>
      </c>
      <c r="M117" s="331">
        <f t="shared" si="31"/>
        <v>0</v>
      </c>
      <c r="N117" s="328">
        <v>0.00014</v>
      </c>
      <c r="O117" s="328">
        <f t="shared" si="32"/>
        <v>0.00084</v>
      </c>
      <c r="P117" s="328">
        <v>0</v>
      </c>
      <c r="Q117" s="328">
        <f t="shared" si="33"/>
        <v>0</v>
      </c>
      <c r="R117" s="328"/>
      <c r="S117" s="328"/>
      <c r="T117" s="332">
        <v>0.165</v>
      </c>
      <c r="U117" s="328">
        <f t="shared" si="34"/>
        <v>0.99</v>
      </c>
      <c r="V117" s="333"/>
      <c r="W117" s="333"/>
      <c r="X117" s="333"/>
      <c r="Y117" s="333"/>
      <c r="Z117" s="333"/>
      <c r="AA117" s="333"/>
      <c r="AB117" s="333"/>
      <c r="AC117" s="333"/>
      <c r="AD117" s="333"/>
      <c r="AE117" s="333" t="s">
        <v>2215</v>
      </c>
      <c r="AF117" s="333"/>
      <c r="AG117" s="333"/>
      <c r="AH117" s="333"/>
      <c r="AI117" s="333"/>
      <c r="AJ117" s="333"/>
      <c r="AK117" s="333"/>
      <c r="AL117" s="333"/>
      <c r="AM117" s="333"/>
      <c r="AN117" s="333"/>
      <c r="AO117" s="333"/>
      <c r="AP117" s="333"/>
      <c r="AQ117" s="333"/>
      <c r="AR117" s="333"/>
      <c r="AS117" s="333"/>
      <c r="AT117" s="333"/>
      <c r="AU117" s="333"/>
      <c r="AV117" s="333"/>
      <c r="AW117" s="333"/>
      <c r="AX117" s="333"/>
      <c r="AY117" s="333"/>
      <c r="AZ117" s="333"/>
      <c r="BA117" s="333"/>
      <c r="BB117" s="333"/>
      <c r="BC117" s="333"/>
      <c r="BD117" s="333"/>
      <c r="BE117" s="333"/>
      <c r="BF117" s="333"/>
      <c r="BG117" s="333"/>
      <c r="BH117" s="333"/>
    </row>
    <row r="118" spans="1:60" ht="12" outlineLevel="1">
      <c r="A118" s="326">
        <v>98</v>
      </c>
      <c r="B118" s="326" t="s">
        <v>2411</v>
      </c>
      <c r="C118" s="327" t="s">
        <v>2412</v>
      </c>
      <c r="D118" s="328" t="s">
        <v>426</v>
      </c>
      <c r="E118" s="329">
        <v>2</v>
      </c>
      <c r="F118" s="330"/>
      <c r="G118" s="331">
        <f t="shared" si="28"/>
        <v>0</v>
      </c>
      <c r="H118" s="330"/>
      <c r="I118" s="331">
        <f t="shared" si="29"/>
        <v>0</v>
      </c>
      <c r="J118" s="330"/>
      <c r="K118" s="331">
        <f t="shared" si="30"/>
        <v>0</v>
      </c>
      <c r="L118" s="331">
        <v>21</v>
      </c>
      <c r="M118" s="331">
        <f t="shared" si="31"/>
        <v>0</v>
      </c>
      <c r="N118" s="328">
        <v>0.00013</v>
      </c>
      <c r="O118" s="328">
        <f t="shared" si="32"/>
        <v>0.00026</v>
      </c>
      <c r="P118" s="328">
        <v>0</v>
      </c>
      <c r="Q118" s="328">
        <f t="shared" si="33"/>
        <v>0</v>
      </c>
      <c r="R118" s="328"/>
      <c r="S118" s="328"/>
      <c r="T118" s="332">
        <v>0</v>
      </c>
      <c r="U118" s="328">
        <f t="shared" si="34"/>
        <v>0</v>
      </c>
      <c r="V118" s="333"/>
      <c r="W118" s="333"/>
      <c r="X118" s="333"/>
      <c r="Y118" s="333"/>
      <c r="Z118" s="333"/>
      <c r="AA118" s="333"/>
      <c r="AB118" s="333"/>
      <c r="AC118" s="333"/>
      <c r="AD118" s="333"/>
      <c r="AE118" s="333" t="s">
        <v>2271</v>
      </c>
      <c r="AF118" s="333"/>
      <c r="AG118" s="333"/>
      <c r="AH118" s="333"/>
      <c r="AI118" s="333"/>
      <c r="AJ118" s="333"/>
      <c r="AK118" s="333"/>
      <c r="AL118" s="333"/>
      <c r="AM118" s="333"/>
      <c r="AN118" s="333"/>
      <c r="AO118" s="333"/>
      <c r="AP118" s="333"/>
      <c r="AQ118" s="333"/>
      <c r="AR118" s="333"/>
      <c r="AS118" s="333"/>
      <c r="AT118" s="333"/>
      <c r="AU118" s="333"/>
      <c r="AV118" s="333"/>
      <c r="AW118" s="333"/>
      <c r="AX118" s="333"/>
      <c r="AY118" s="333"/>
      <c r="AZ118" s="333"/>
      <c r="BA118" s="333"/>
      <c r="BB118" s="333"/>
      <c r="BC118" s="333"/>
      <c r="BD118" s="333"/>
      <c r="BE118" s="333"/>
      <c r="BF118" s="333"/>
      <c r="BG118" s="333"/>
      <c r="BH118" s="333"/>
    </row>
    <row r="119" spans="1:60" ht="12" outlineLevel="1">
      <c r="A119" s="326">
        <v>99</v>
      </c>
      <c r="B119" s="326" t="s">
        <v>2413</v>
      </c>
      <c r="C119" s="327" t="s">
        <v>2414</v>
      </c>
      <c r="D119" s="328" t="s">
        <v>239</v>
      </c>
      <c r="E119" s="329">
        <v>204</v>
      </c>
      <c r="F119" s="330"/>
      <c r="G119" s="331">
        <f t="shared" si="28"/>
        <v>0</v>
      </c>
      <c r="H119" s="330"/>
      <c r="I119" s="331">
        <f t="shared" si="29"/>
        <v>0</v>
      </c>
      <c r="J119" s="330"/>
      <c r="K119" s="331">
        <f t="shared" si="30"/>
        <v>0</v>
      </c>
      <c r="L119" s="331">
        <v>21</v>
      </c>
      <c r="M119" s="331">
        <f t="shared" si="31"/>
        <v>0</v>
      </c>
      <c r="N119" s="328">
        <v>1E-05</v>
      </c>
      <c r="O119" s="328">
        <f t="shared" si="32"/>
        <v>0.00204</v>
      </c>
      <c r="P119" s="328">
        <v>0</v>
      </c>
      <c r="Q119" s="328">
        <f t="shared" si="33"/>
        <v>0</v>
      </c>
      <c r="R119" s="328"/>
      <c r="S119" s="328"/>
      <c r="T119" s="332">
        <v>0.062</v>
      </c>
      <c r="U119" s="328">
        <f t="shared" si="34"/>
        <v>12.65</v>
      </c>
      <c r="V119" s="333"/>
      <c r="W119" s="333"/>
      <c r="X119" s="333"/>
      <c r="Y119" s="333"/>
      <c r="Z119" s="333"/>
      <c r="AA119" s="333"/>
      <c r="AB119" s="333"/>
      <c r="AC119" s="333"/>
      <c r="AD119" s="333"/>
      <c r="AE119" s="333" t="s">
        <v>2215</v>
      </c>
      <c r="AF119" s="333"/>
      <c r="AG119" s="333"/>
      <c r="AH119" s="333"/>
      <c r="AI119" s="333"/>
      <c r="AJ119" s="333"/>
      <c r="AK119" s="333"/>
      <c r="AL119" s="333"/>
      <c r="AM119" s="333"/>
      <c r="AN119" s="333"/>
      <c r="AO119" s="333"/>
      <c r="AP119" s="333"/>
      <c r="AQ119" s="333"/>
      <c r="AR119" s="333"/>
      <c r="AS119" s="333"/>
      <c r="AT119" s="333"/>
      <c r="AU119" s="333"/>
      <c r="AV119" s="333"/>
      <c r="AW119" s="333"/>
      <c r="AX119" s="333"/>
      <c r="AY119" s="333"/>
      <c r="AZ119" s="333"/>
      <c r="BA119" s="333"/>
      <c r="BB119" s="333"/>
      <c r="BC119" s="333"/>
      <c r="BD119" s="333"/>
      <c r="BE119" s="333"/>
      <c r="BF119" s="333"/>
      <c r="BG119" s="333"/>
      <c r="BH119" s="333"/>
    </row>
    <row r="120" spans="1:60" ht="12" outlineLevel="1">
      <c r="A120" s="326">
        <v>100</v>
      </c>
      <c r="B120" s="326" t="s">
        <v>2415</v>
      </c>
      <c r="C120" s="327" t="s">
        <v>2416</v>
      </c>
      <c r="D120" s="328" t="s">
        <v>239</v>
      </c>
      <c r="E120" s="329">
        <v>204</v>
      </c>
      <c r="F120" s="330"/>
      <c r="G120" s="331">
        <f t="shared" si="28"/>
        <v>0</v>
      </c>
      <c r="H120" s="330"/>
      <c r="I120" s="331">
        <f t="shared" si="29"/>
        <v>0</v>
      </c>
      <c r="J120" s="330"/>
      <c r="K120" s="331">
        <f t="shared" si="30"/>
        <v>0</v>
      </c>
      <c r="L120" s="331">
        <v>21</v>
      </c>
      <c r="M120" s="331">
        <f t="shared" si="31"/>
        <v>0</v>
      </c>
      <c r="N120" s="328">
        <v>0</v>
      </c>
      <c r="O120" s="328">
        <f t="shared" si="32"/>
        <v>0</v>
      </c>
      <c r="P120" s="328">
        <v>0</v>
      </c>
      <c r="Q120" s="328">
        <f t="shared" si="33"/>
        <v>0</v>
      </c>
      <c r="R120" s="328"/>
      <c r="S120" s="328"/>
      <c r="T120" s="332">
        <v>0.031</v>
      </c>
      <c r="U120" s="328">
        <f t="shared" si="34"/>
        <v>6.32</v>
      </c>
      <c r="V120" s="333"/>
      <c r="W120" s="333"/>
      <c r="X120" s="333"/>
      <c r="Y120" s="333"/>
      <c r="Z120" s="333"/>
      <c r="AA120" s="333"/>
      <c r="AB120" s="333"/>
      <c r="AC120" s="333"/>
      <c r="AD120" s="333"/>
      <c r="AE120" s="333" t="s">
        <v>2215</v>
      </c>
      <c r="AF120" s="333"/>
      <c r="AG120" s="333"/>
      <c r="AH120" s="333"/>
      <c r="AI120" s="333"/>
      <c r="AJ120" s="333"/>
      <c r="AK120" s="333"/>
      <c r="AL120" s="333"/>
      <c r="AM120" s="333"/>
      <c r="AN120" s="333"/>
      <c r="AO120" s="333"/>
      <c r="AP120" s="333"/>
      <c r="AQ120" s="333"/>
      <c r="AR120" s="333"/>
      <c r="AS120" s="333"/>
      <c r="AT120" s="333"/>
      <c r="AU120" s="333"/>
      <c r="AV120" s="333"/>
      <c r="AW120" s="333"/>
      <c r="AX120" s="333"/>
      <c r="AY120" s="333"/>
      <c r="AZ120" s="333"/>
      <c r="BA120" s="333"/>
      <c r="BB120" s="333"/>
      <c r="BC120" s="333"/>
      <c r="BD120" s="333"/>
      <c r="BE120" s="333"/>
      <c r="BF120" s="333"/>
      <c r="BG120" s="333"/>
      <c r="BH120" s="333"/>
    </row>
    <row r="121" spans="1:60" ht="22.5" outlineLevel="1">
      <c r="A121" s="326">
        <v>101</v>
      </c>
      <c r="B121" s="326" t="s">
        <v>2417</v>
      </c>
      <c r="C121" s="327" t="s">
        <v>2418</v>
      </c>
      <c r="D121" s="328" t="s">
        <v>426</v>
      </c>
      <c r="E121" s="329">
        <v>1</v>
      </c>
      <c r="F121" s="330"/>
      <c r="G121" s="331">
        <f t="shared" si="28"/>
        <v>0</v>
      </c>
      <c r="H121" s="330"/>
      <c r="I121" s="331">
        <f t="shared" si="29"/>
        <v>0</v>
      </c>
      <c r="J121" s="330"/>
      <c r="K121" s="331">
        <f t="shared" si="30"/>
        <v>0</v>
      </c>
      <c r="L121" s="331">
        <v>21</v>
      </c>
      <c r="M121" s="331">
        <f t="shared" si="31"/>
        <v>0</v>
      </c>
      <c r="N121" s="328">
        <v>0</v>
      </c>
      <c r="O121" s="328">
        <f t="shared" si="32"/>
        <v>0</v>
      </c>
      <c r="P121" s="328">
        <v>0</v>
      </c>
      <c r="Q121" s="328">
        <f t="shared" si="33"/>
        <v>0</v>
      </c>
      <c r="R121" s="328"/>
      <c r="S121" s="328"/>
      <c r="T121" s="332">
        <v>0</v>
      </c>
      <c r="U121" s="328">
        <f t="shared" si="34"/>
        <v>0</v>
      </c>
      <c r="V121" s="333"/>
      <c r="W121" s="333"/>
      <c r="X121" s="333"/>
      <c r="Y121" s="333"/>
      <c r="Z121" s="333"/>
      <c r="AA121" s="333"/>
      <c r="AB121" s="333"/>
      <c r="AC121" s="333"/>
      <c r="AD121" s="333"/>
      <c r="AE121" s="333" t="s">
        <v>2271</v>
      </c>
      <c r="AF121" s="333"/>
      <c r="AG121" s="333"/>
      <c r="AH121" s="333"/>
      <c r="AI121" s="333"/>
      <c r="AJ121" s="333"/>
      <c r="AK121" s="333"/>
      <c r="AL121" s="333"/>
      <c r="AM121" s="333"/>
      <c r="AN121" s="333"/>
      <c r="AO121" s="333"/>
      <c r="AP121" s="333"/>
      <c r="AQ121" s="333"/>
      <c r="AR121" s="333"/>
      <c r="AS121" s="333"/>
      <c r="AT121" s="333"/>
      <c r="AU121" s="333"/>
      <c r="AV121" s="333"/>
      <c r="AW121" s="333"/>
      <c r="AX121" s="333"/>
      <c r="AY121" s="333"/>
      <c r="AZ121" s="333"/>
      <c r="BA121" s="333"/>
      <c r="BB121" s="333"/>
      <c r="BC121" s="333"/>
      <c r="BD121" s="333"/>
      <c r="BE121" s="333"/>
      <c r="BF121" s="333"/>
      <c r="BG121" s="333"/>
      <c r="BH121" s="333"/>
    </row>
    <row r="122" spans="1:60" ht="22.5" outlineLevel="1">
      <c r="A122" s="326">
        <v>102</v>
      </c>
      <c r="B122" s="326" t="s">
        <v>2419</v>
      </c>
      <c r="C122" s="327" t="s">
        <v>2420</v>
      </c>
      <c r="D122" s="328" t="s">
        <v>426</v>
      </c>
      <c r="E122" s="329">
        <v>1</v>
      </c>
      <c r="F122" s="330"/>
      <c r="G122" s="331">
        <f t="shared" si="28"/>
        <v>0</v>
      </c>
      <c r="H122" s="330"/>
      <c r="I122" s="331">
        <f t="shared" si="29"/>
        <v>0</v>
      </c>
      <c r="J122" s="330"/>
      <c r="K122" s="331">
        <f t="shared" si="30"/>
        <v>0</v>
      </c>
      <c r="L122" s="331">
        <v>21</v>
      </c>
      <c r="M122" s="331">
        <f t="shared" si="31"/>
        <v>0</v>
      </c>
      <c r="N122" s="328">
        <v>0.0105</v>
      </c>
      <c r="O122" s="328">
        <f t="shared" si="32"/>
        <v>0.0105</v>
      </c>
      <c r="P122" s="328">
        <v>0</v>
      </c>
      <c r="Q122" s="328">
        <f t="shared" si="33"/>
        <v>0</v>
      </c>
      <c r="R122" s="328"/>
      <c r="S122" s="328"/>
      <c r="T122" s="332">
        <v>0</v>
      </c>
      <c r="U122" s="328">
        <f t="shared" si="34"/>
        <v>0</v>
      </c>
      <c r="V122" s="333"/>
      <c r="W122" s="333"/>
      <c r="X122" s="333"/>
      <c r="Y122" s="333"/>
      <c r="Z122" s="333"/>
      <c r="AA122" s="333"/>
      <c r="AB122" s="333"/>
      <c r="AC122" s="333"/>
      <c r="AD122" s="333"/>
      <c r="AE122" s="333" t="s">
        <v>2271</v>
      </c>
      <c r="AF122" s="333"/>
      <c r="AG122" s="333"/>
      <c r="AH122" s="333"/>
      <c r="AI122" s="333"/>
      <c r="AJ122" s="333"/>
      <c r="AK122" s="333"/>
      <c r="AL122" s="333"/>
      <c r="AM122" s="333"/>
      <c r="AN122" s="333"/>
      <c r="AO122" s="333"/>
      <c r="AP122" s="333"/>
      <c r="AQ122" s="333"/>
      <c r="AR122" s="333"/>
      <c r="AS122" s="333"/>
      <c r="AT122" s="333"/>
      <c r="AU122" s="333"/>
      <c r="AV122" s="333"/>
      <c r="AW122" s="333"/>
      <c r="AX122" s="333"/>
      <c r="AY122" s="333"/>
      <c r="AZ122" s="333"/>
      <c r="BA122" s="333"/>
      <c r="BB122" s="333"/>
      <c r="BC122" s="333"/>
      <c r="BD122" s="333"/>
      <c r="BE122" s="333"/>
      <c r="BF122" s="333"/>
      <c r="BG122" s="333"/>
      <c r="BH122" s="333"/>
    </row>
    <row r="123" spans="1:60" ht="12" outlineLevel="1">
      <c r="A123" s="326">
        <v>103</v>
      </c>
      <c r="B123" s="326" t="s">
        <v>2421</v>
      </c>
      <c r="C123" s="327" t="s">
        <v>2422</v>
      </c>
      <c r="D123" s="328" t="s">
        <v>426</v>
      </c>
      <c r="E123" s="329">
        <v>4</v>
      </c>
      <c r="F123" s="330"/>
      <c r="G123" s="331">
        <f t="shared" si="28"/>
        <v>0</v>
      </c>
      <c r="H123" s="330"/>
      <c r="I123" s="331">
        <f t="shared" si="29"/>
        <v>0</v>
      </c>
      <c r="J123" s="330"/>
      <c r="K123" s="331">
        <f t="shared" si="30"/>
        <v>0</v>
      </c>
      <c r="L123" s="331">
        <v>21</v>
      </c>
      <c r="M123" s="331">
        <f t="shared" si="31"/>
        <v>0</v>
      </c>
      <c r="N123" s="328">
        <v>0.0002</v>
      </c>
      <c r="O123" s="328">
        <f t="shared" si="32"/>
        <v>0.0008</v>
      </c>
      <c r="P123" s="328">
        <v>0</v>
      </c>
      <c r="Q123" s="328">
        <f t="shared" si="33"/>
        <v>0</v>
      </c>
      <c r="R123" s="328"/>
      <c r="S123" s="328"/>
      <c r="T123" s="332">
        <v>0</v>
      </c>
      <c r="U123" s="328">
        <f t="shared" si="34"/>
        <v>0</v>
      </c>
      <c r="V123" s="333"/>
      <c r="W123" s="333"/>
      <c r="X123" s="333"/>
      <c r="Y123" s="333"/>
      <c r="Z123" s="333"/>
      <c r="AA123" s="333"/>
      <c r="AB123" s="333"/>
      <c r="AC123" s="333"/>
      <c r="AD123" s="333"/>
      <c r="AE123" s="333" t="s">
        <v>2271</v>
      </c>
      <c r="AF123" s="333"/>
      <c r="AG123" s="333"/>
      <c r="AH123" s="333"/>
      <c r="AI123" s="333"/>
      <c r="AJ123" s="333"/>
      <c r="AK123" s="333"/>
      <c r="AL123" s="333"/>
      <c r="AM123" s="333"/>
      <c r="AN123" s="333"/>
      <c r="AO123" s="333"/>
      <c r="AP123" s="333"/>
      <c r="AQ123" s="333"/>
      <c r="AR123" s="333"/>
      <c r="AS123" s="333"/>
      <c r="AT123" s="333"/>
      <c r="AU123" s="333"/>
      <c r="AV123" s="333"/>
      <c r="AW123" s="333"/>
      <c r="AX123" s="333"/>
      <c r="AY123" s="333"/>
      <c r="AZ123" s="333"/>
      <c r="BA123" s="333"/>
      <c r="BB123" s="333"/>
      <c r="BC123" s="333"/>
      <c r="BD123" s="333"/>
      <c r="BE123" s="333"/>
      <c r="BF123" s="333"/>
      <c r="BG123" s="333"/>
      <c r="BH123" s="333"/>
    </row>
    <row r="124" spans="1:60" ht="12" outlineLevel="1">
      <c r="A124" s="326">
        <v>104</v>
      </c>
      <c r="B124" s="326" t="s">
        <v>2423</v>
      </c>
      <c r="C124" s="327" t="s">
        <v>2424</v>
      </c>
      <c r="D124" s="328" t="s">
        <v>426</v>
      </c>
      <c r="E124" s="329">
        <v>22</v>
      </c>
      <c r="F124" s="330"/>
      <c r="G124" s="331">
        <f t="shared" si="28"/>
        <v>0</v>
      </c>
      <c r="H124" s="330"/>
      <c r="I124" s="331">
        <f t="shared" si="29"/>
        <v>0</v>
      </c>
      <c r="J124" s="330"/>
      <c r="K124" s="331">
        <f t="shared" si="30"/>
        <v>0</v>
      </c>
      <c r="L124" s="331">
        <v>21</v>
      </c>
      <c r="M124" s="331">
        <f t="shared" si="31"/>
        <v>0</v>
      </c>
      <c r="N124" s="328">
        <v>0.0002</v>
      </c>
      <c r="O124" s="328">
        <f t="shared" si="32"/>
        <v>0.0044</v>
      </c>
      <c r="P124" s="328">
        <v>0</v>
      </c>
      <c r="Q124" s="328">
        <f t="shared" si="33"/>
        <v>0</v>
      </c>
      <c r="R124" s="328"/>
      <c r="S124" s="328"/>
      <c r="T124" s="332">
        <v>0</v>
      </c>
      <c r="U124" s="328">
        <f t="shared" si="34"/>
        <v>0</v>
      </c>
      <c r="V124" s="333"/>
      <c r="W124" s="333"/>
      <c r="X124" s="333"/>
      <c r="Y124" s="333"/>
      <c r="Z124" s="333"/>
      <c r="AA124" s="333"/>
      <c r="AB124" s="333"/>
      <c r="AC124" s="333"/>
      <c r="AD124" s="333"/>
      <c r="AE124" s="333" t="s">
        <v>2271</v>
      </c>
      <c r="AF124" s="333"/>
      <c r="AG124" s="333"/>
      <c r="AH124" s="333"/>
      <c r="AI124" s="333"/>
      <c r="AJ124" s="333"/>
      <c r="AK124" s="333"/>
      <c r="AL124" s="333"/>
      <c r="AM124" s="333"/>
      <c r="AN124" s="333"/>
      <c r="AO124" s="333"/>
      <c r="AP124" s="333"/>
      <c r="AQ124" s="333"/>
      <c r="AR124" s="333"/>
      <c r="AS124" s="333"/>
      <c r="AT124" s="333"/>
      <c r="AU124" s="333"/>
      <c r="AV124" s="333"/>
      <c r="AW124" s="333"/>
      <c r="AX124" s="333"/>
      <c r="AY124" s="333"/>
      <c r="AZ124" s="333"/>
      <c r="BA124" s="333"/>
      <c r="BB124" s="333"/>
      <c r="BC124" s="333"/>
      <c r="BD124" s="333"/>
      <c r="BE124" s="333"/>
      <c r="BF124" s="333"/>
      <c r="BG124" s="333"/>
      <c r="BH124" s="333"/>
    </row>
    <row r="125" spans="1:60" ht="12" outlineLevel="1">
      <c r="A125" s="326">
        <v>105</v>
      </c>
      <c r="B125" s="326" t="s">
        <v>2425</v>
      </c>
      <c r="C125" s="327" t="s">
        <v>2426</v>
      </c>
      <c r="D125" s="328" t="s">
        <v>426</v>
      </c>
      <c r="E125" s="329">
        <v>3</v>
      </c>
      <c r="F125" s="330"/>
      <c r="G125" s="331">
        <f t="shared" si="28"/>
        <v>0</v>
      </c>
      <c r="H125" s="330"/>
      <c r="I125" s="331">
        <f t="shared" si="29"/>
        <v>0</v>
      </c>
      <c r="J125" s="330"/>
      <c r="K125" s="331">
        <f t="shared" si="30"/>
        <v>0</v>
      </c>
      <c r="L125" s="331">
        <v>21</v>
      </c>
      <c r="M125" s="331">
        <f t="shared" si="31"/>
        <v>0</v>
      </c>
      <c r="N125" s="328">
        <v>0.0002</v>
      </c>
      <c r="O125" s="328">
        <f t="shared" si="32"/>
        <v>0.0006</v>
      </c>
      <c r="P125" s="328">
        <v>0</v>
      </c>
      <c r="Q125" s="328">
        <f t="shared" si="33"/>
        <v>0</v>
      </c>
      <c r="R125" s="328"/>
      <c r="S125" s="328"/>
      <c r="T125" s="332">
        <v>0</v>
      </c>
      <c r="U125" s="328">
        <f t="shared" si="34"/>
        <v>0</v>
      </c>
      <c r="V125" s="333"/>
      <c r="W125" s="333"/>
      <c r="X125" s="333"/>
      <c r="Y125" s="333"/>
      <c r="Z125" s="333"/>
      <c r="AA125" s="333"/>
      <c r="AB125" s="333"/>
      <c r="AC125" s="333"/>
      <c r="AD125" s="333"/>
      <c r="AE125" s="333" t="s">
        <v>2271</v>
      </c>
      <c r="AF125" s="333"/>
      <c r="AG125" s="333"/>
      <c r="AH125" s="333"/>
      <c r="AI125" s="333"/>
      <c r="AJ125" s="333"/>
      <c r="AK125" s="333"/>
      <c r="AL125" s="333"/>
      <c r="AM125" s="333"/>
      <c r="AN125" s="333"/>
      <c r="AO125" s="333"/>
      <c r="AP125" s="333"/>
      <c r="AQ125" s="333"/>
      <c r="AR125" s="333"/>
      <c r="AS125" s="333"/>
      <c r="AT125" s="333"/>
      <c r="AU125" s="333"/>
      <c r="AV125" s="333"/>
      <c r="AW125" s="333"/>
      <c r="AX125" s="333"/>
      <c r="AY125" s="333"/>
      <c r="AZ125" s="333"/>
      <c r="BA125" s="333"/>
      <c r="BB125" s="333"/>
      <c r="BC125" s="333"/>
      <c r="BD125" s="333"/>
      <c r="BE125" s="333"/>
      <c r="BF125" s="333"/>
      <c r="BG125" s="333"/>
      <c r="BH125" s="333"/>
    </row>
    <row r="126" spans="1:60" ht="22.5" outlineLevel="1">
      <c r="A126" s="326">
        <v>106</v>
      </c>
      <c r="B126" s="326" t="s">
        <v>2427</v>
      </c>
      <c r="C126" s="327" t="s">
        <v>2428</v>
      </c>
      <c r="D126" s="328" t="s">
        <v>426</v>
      </c>
      <c r="E126" s="329">
        <v>1</v>
      </c>
      <c r="F126" s="330"/>
      <c r="G126" s="331">
        <f t="shared" si="28"/>
        <v>0</v>
      </c>
      <c r="H126" s="330"/>
      <c r="I126" s="331">
        <f t="shared" si="29"/>
        <v>0</v>
      </c>
      <c r="J126" s="330"/>
      <c r="K126" s="331">
        <f t="shared" si="30"/>
        <v>0</v>
      </c>
      <c r="L126" s="331">
        <v>21</v>
      </c>
      <c r="M126" s="331">
        <f t="shared" si="31"/>
        <v>0</v>
      </c>
      <c r="N126" s="328">
        <v>0</v>
      </c>
      <c r="O126" s="328">
        <f t="shared" si="32"/>
        <v>0</v>
      </c>
      <c r="P126" s="328">
        <v>0</v>
      </c>
      <c r="Q126" s="328">
        <f t="shared" si="33"/>
        <v>0</v>
      </c>
      <c r="R126" s="328"/>
      <c r="S126" s="328"/>
      <c r="T126" s="332">
        <v>0</v>
      </c>
      <c r="U126" s="328">
        <f t="shared" si="34"/>
        <v>0</v>
      </c>
      <c r="V126" s="333"/>
      <c r="W126" s="333"/>
      <c r="X126" s="333"/>
      <c r="Y126" s="333"/>
      <c r="Z126" s="333"/>
      <c r="AA126" s="333"/>
      <c r="AB126" s="333"/>
      <c r="AC126" s="333"/>
      <c r="AD126" s="333"/>
      <c r="AE126" s="333" t="s">
        <v>2271</v>
      </c>
      <c r="AF126" s="333"/>
      <c r="AG126" s="333"/>
      <c r="AH126" s="333"/>
      <c r="AI126" s="333"/>
      <c r="AJ126" s="333"/>
      <c r="AK126" s="333"/>
      <c r="AL126" s="333"/>
      <c r="AM126" s="333"/>
      <c r="AN126" s="333"/>
      <c r="AO126" s="333"/>
      <c r="AP126" s="333"/>
      <c r="AQ126" s="333"/>
      <c r="AR126" s="333"/>
      <c r="AS126" s="333"/>
      <c r="AT126" s="333"/>
      <c r="AU126" s="333"/>
      <c r="AV126" s="333"/>
      <c r="AW126" s="333"/>
      <c r="AX126" s="333"/>
      <c r="AY126" s="333"/>
      <c r="AZ126" s="333"/>
      <c r="BA126" s="333"/>
      <c r="BB126" s="333"/>
      <c r="BC126" s="333"/>
      <c r="BD126" s="333"/>
      <c r="BE126" s="333"/>
      <c r="BF126" s="333"/>
      <c r="BG126" s="333"/>
      <c r="BH126" s="333"/>
    </row>
    <row r="127" spans="1:60" ht="12" outlineLevel="1">
      <c r="A127" s="326">
        <v>107</v>
      </c>
      <c r="B127" s="326" t="s">
        <v>2429</v>
      </c>
      <c r="C127" s="327" t="s">
        <v>2430</v>
      </c>
      <c r="D127" s="328" t="s">
        <v>426</v>
      </c>
      <c r="E127" s="329">
        <v>1</v>
      </c>
      <c r="F127" s="330"/>
      <c r="G127" s="331">
        <f t="shared" si="28"/>
        <v>0</v>
      </c>
      <c r="H127" s="330"/>
      <c r="I127" s="331">
        <f t="shared" si="29"/>
        <v>0</v>
      </c>
      <c r="J127" s="330"/>
      <c r="K127" s="331">
        <f t="shared" si="30"/>
        <v>0</v>
      </c>
      <c r="L127" s="331">
        <v>21</v>
      </c>
      <c r="M127" s="331">
        <f t="shared" si="31"/>
        <v>0</v>
      </c>
      <c r="N127" s="328">
        <v>0.00034</v>
      </c>
      <c r="O127" s="328">
        <f t="shared" si="32"/>
        <v>0.00034</v>
      </c>
      <c r="P127" s="328">
        <v>0</v>
      </c>
      <c r="Q127" s="328">
        <f t="shared" si="33"/>
        <v>0</v>
      </c>
      <c r="R127" s="328"/>
      <c r="S127" s="328"/>
      <c r="T127" s="332">
        <v>0</v>
      </c>
      <c r="U127" s="328">
        <f t="shared" si="34"/>
        <v>0</v>
      </c>
      <c r="V127" s="333"/>
      <c r="W127" s="333"/>
      <c r="X127" s="333"/>
      <c r="Y127" s="333"/>
      <c r="Z127" s="333"/>
      <c r="AA127" s="333"/>
      <c r="AB127" s="333"/>
      <c r="AC127" s="333"/>
      <c r="AD127" s="333"/>
      <c r="AE127" s="333" t="s">
        <v>2271</v>
      </c>
      <c r="AF127" s="333"/>
      <c r="AG127" s="333"/>
      <c r="AH127" s="333"/>
      <c r="AI127" s="333"/>
      <c r="AJ127" s="333"/>
      <c r="AK127" s="333"/>
      <c r="AL127" s="333"/>
      <c r="AM127" s="333"/>
      <c r="AN127" s="333"/>
      <c r="AO127" s="333"/>
      <c r="AP127" s="333"/>
      <c r="AQ127" s="333"/>
      <c r="AR127" s="333"/>
      <c r="AS127" s="333"/>
      <c r="AT127" s="333"/>
      <c r="AU127" s="333"/>
      <c r="AV127" s="333"/>
      <c r="AW127" s="333"/>
      <c r="AX127" s="333"/>
      <c r="AY127" s="333"/>
      <c r="AZ127" s="333"/>
      <c r="BA127" s="333"/>
      <c r="BB127" s="333"/>
      <c r="BC127" s="333"/>
      <c r="BD127" s="333"/>
      <c r="BE127" s="333"/>
      <c r="BF127" s="333"/>
      <c r="BG127" s="333"/>
      <c r="BH127" s="333"/>
    </row>
    <row r="128" spans="1:60" ht="12" outlineLevel="1">
      <c r="A128" s="326">
        <v>108</v>
      </c>
      <c r="B128" s="326" t="s">
        <v>2431</v>
      </c>
      <c r="C128" s="327" t="s">
        <v>2432</v>
      </c>
      <c r="D128" s="328" t="s">
        <v>426</v>
      </c>
      <c r="E128" s="329">
        <v>1</v>
      </c>
      <c r="F128" s="330"/>
      <c r="G128" s="331">
        <f t="shared" si="28"/>
        <v>0</v>
      </c>
      <c r="H128" s="330"/>
      <c r="I128" s="331">
        <f t="shared" si="29"/>
        <v>0</v>
      </c>
      <c r="J128" s="330"/>
      <c r="K128" s="331">
        <f t="shared" si="30"/>
        <v>0</v>
      </c>
      <c r="L128" s="331">
        <v>21</v>
      </c>
      <c r="M128" s="331">
        <f t="shared" si="31"/>
        <v>0</v>
      </c>
      <c r="N128" s="328">
        <v>0.0003</v>
      </c>
      <c r="O128" s="328">
        <f t="shared" si="32"/>
        <v>0.0003</v>
      </c>
      <c r="P128" s="328">
        <v>0</v>
      </c>
      <c r="Q128" s="328">
        <f t="shared" si="33"/>
        <v>0</v>
      </c>
      <c r="R128" s="328"/>
      <c r="S128" s="328"/>
      <c r="T128" s="332">
        <v>0</v>
      </c>
      <c r="U128" s="328">
        <f t="shared" si="34"/>
        <v>0</v>
      </c>
      <c r="V128" s="333"/>
      <c r="W128" s="333"/>
      <c r="X128" s="333"/>
      <c r="Y128" s="333"/>
      <c r="Z128" s="333"/>
      <c r="AA128" s="333"/>
      <c r="AB128" s="333"/>
      <c r="AC128" s="333"/>
      <c r="AD128" s="333"/>
      <c r="AE128" s="333" t="s">
        <v>2271</v>
      </c>
      <c r="AF128" s="333"/>
      <c r="AG128" s="333"/>
      <c r="AH128" s="333"/>
      <c r="AI128" s="333"/>
      <c r="AJ128" s="333"/>
      <c r="AK128" s="333"/>
      <c r="AL128" s="333"/>
      <c r="AM128" s="333"/>
      <c r="AN128" s="333"/>
      <c r="AO128" s="333"/>
      <c r="AP128" s="333"/>
      <c r="AQ128" s="333"/>
      <c r="AR128" s="333"/>
      <c r="AS128" s="333"/>
      <c r="AT128" s="333"/>
      <c r="AU128" s="333"/>
      <c r="AV128" s="333"/>
      <c r="AW128" s="333"/>
      <c r="AX128" s="333"/>
      <c r="AY128" s="333"/>
      <c r="AZ128" s="333"/>
      <c r="BA128" s="333"/>
      <c r="BB128" s="333"/>
      <c r="BC128" s="333"/>
      <c r="BD128" s="333"/>
      <c r="BE128" s="333"/>
      <c r="BF128" s="333"/>
      <c r="BG128" s="333"/>
      <c r="BH128" s="333"/>
    </row>
    <row r="129" spans="1:60" ht="12" outlineLevel="1">
      <c r="A129" s="326">
        <v>109</v>
      </c>
      <c r="B129" s="326" t="s">
        <v>2433</v>
      </c>
      <c r="C129" s="327" t="s">
        <v>2434</v>
      </c>
      <c r="D129" s="328" t="s">
        <v>205</v>
      </c>
      <c r="E129" s="329">
        <v>0.3</v>
      </c>
      <c r="F129" s="330"/>
      <c r="G129" s="331">
        <f t="shared" si="28"/>
        <v>0</v>
      </c>
      <c r="H129" s="330"/>
      <c r="I129" s="331">
        <f t="shared" si="29"/>
        <v>0</v>
      </c>
      <c r="J129" s="330"/>
      <c r="K129" s="331">
        <f t="shared" si="30"/>
        <v>0</v>
      </c>
      <c r="L129" s="331">
        <v>21</v>
      </c>
      <c r="M129" s="331">
        <f t="shared" si="31"/>
        <v>0</v>
      </c>
      <c r="N129" s="328">
        <v>0</v>
      </c>
      <c r="O129" s="328">
        <f t="shared" si="32"/>
        <v>0</v>
      </c>
      <c r="P129" s="328">
        <v>0</v>
      </c>
      <c r="Q129" s="328">
        <f t="shared" si="33"/>
        <v>0</v>
      </c>
      <c r="R129" s="328"/>
      <c r="S129" s="328"/>
      <c r="T129" s="332">
        <v>1.374</v>
      </c>
      <c r="U129" s="328">
        <f t="shared" si="34"/>
        <v>0.41</v>
      </c>
      <c r="V129" s="333"/>
      <c r="W129" s="333"/>
      <c r="X129" s="333"/>
      <c r="Y129" s="333"/>
      <c r="Z129" s="333"/>
      <c r="AA129" s="333"/>
      <c r="AB129" s="333"/>
      <c r="AC129" s="333"/>
      <c r="AD129" s="333"/>
      <c r="AE129" s="333" t="s">
        <v>2215</v>
      </c>
      <c r="AF129" s="333"/>
      <c r="AG129" s="333"/>
      <c r="AH129" s="333"/>
      <c r="AI129" s="333"/>
      <c r="AJ129" s="333"/>
      <c r="AK129" s="333"/>
      <c r="AL129" s="333"/>
      <c r="AM129" s="333"/>
      <c r="AN129" s="333"/>
      <c r="AO129" s="333"/>
      <c r="AP129" s="333"/>
      <c r="AQ129" s="333"/>
      <c r="AR129" s="333"/>
      <c r="AS129" s="333"/>
      <c r="AT129" s="333"/>
      <c r="AU129" s="333"/>
      <c r="AV129" s="333"/>
      <c r="AW129" s="333"/>
      <c r="AX129" s="333"/>
      <c r="AY129" s="333"/>
      <c r="AZ129" s="333"/>
      <c r="BA129" s="333"/>
      <c r="BB129" s="333"/>
      <c r="BC129" s="333"/>
      <c r="BD129" s="333"/>
      <c r="BE129" s="333"/>
      <c r="BF129" s="333"/>
      <c r="BG129" s="333"/>
      <c r="BH129" s="333"/>
    </row>
    <row r="130" spans="1:60" ht="22.5" outlineLevel="1">
      <c r="A130" s="326">
        <v>110</v>
      </c>
      <c r="B130" s="326" t="s">
        <v>2435</v>
      </c>
      <c r="C130" s="327" t="s">
        <v>2436</v>
      </c>
      <c r="D130" s="328" t="s">
        <v>426</v>
      </c>
      <c r="E130" s="329">
        <v>1</v>
      </c>
      <c r="F130" s="330"/>
      <c r="G130" s="331">
        <f t="shared" si="28"/>
        <v>0</v>
      </c>
      <c r="H130" s="330"/>
      <c r="I130" s="331">
        <f t="shared" si="29"/>
        <v>0</v>
      </c>
      <c r="J130" s="330"/>
      <c r="K130" s="331">
        <f t="shared" si="30"/>
        <v>0</v>
      </c>
      <c r="L130" s="331">
        <v>21</v>
      </c>
      <c r="M130" s="331">
        <f t="shared" si="31"/>
        <v>0</v>
      </c>
      <c r="N130" s="328">
        <v>0.00114</v>
      </c>
      <c r="O130" s="328">
        <f t="shared" si="32"/>
        <v>0.00114</v>
      </c>
      <c r="P130" s="328">
        <v>0</v>
      </c>
      <c r="Q130" s="328">
        <f t="shared" si="33"/>
        <v>0</v>
      </c>
      <c r="R130" s="328"/>
      <c r="S130" s="328"/>
      <c r="T130" s="332">
        <v>0</v>
      </c>
      <c r="U130" s="328">
        <f t="shared" si="34"/>
        <v>0</v>
      </c>
      <c r="V130" s="333"/>
      <c r="W130" s="333"/>
      <c r="X130" s="333"/>
      <c r="Y130" s="333"/>
      <c r="Z130" s="333"/>
      <c r="AA130" s="333"/>
      <c r="AB130" s="333"/>
      <c r="AC130" s="333"/>
      <c r="AD130" s="333"/>
      <c r="AE130" s="333" t="s">
        <v>2271</v>
      </c>
      <c r="AF130" s="333"/>
      <c r="AG130" s="333"/>
      <c r="AH130" s="333"/>
      <c r="AI130" s="333"/>
      <c r="AJ130" s="333"/>
      <c r="AK130" s="333"/>
      <c r="AL130" s="333"/>
      <c r="AM130" s="333"/>
      <c r="AN130" s="333"/>
      <c r="AO130" s="333"/>
      <c r="AP130" s="333"/>
      <c r="AQ130" s="333"/>
      <c r="AR130" s="333"/>
      <c r="AS130" s="333"/>
      <c r="AT130" s="333"/>
      <c r="AU130" s="333"/>
      <c r="AV130" s="333"/>
      <c r="AW130" s="333"/>
      <c r="AX130" s="333"/>
      <c r="AY130" s="333"/>
      <c r="AZ130" s="333"/>
      <c r="BA130" s="333"/>
      <c r="BB130" s="333"/>
      <c r="BC130" s="333"/>
      <c r="BD130" s="333"/>
      <c r="BE130" s="333"/>
      <c r="BF130" s="333"/>
      <c r="BG130" s="333"/>
      <c r="BH130" s="333"/>
    </row>
    <row r="131" spans="1:60" ht="12" outlineLevel="1">
      <c r="A131" s="326">
        <v>111</v>
      </c>
      <c r="B131" s="326" t="s">
        <v>2437</v>
      </c>
      <c r="C131" s="327" t="s">
        <v>2438</v>
      </c>
      <c r="D131" s="328" t="s">
        <v>426</v>
      </c>
      <c r="E131" s="329">
        <v>30</v>
      </c>
      <c r="F131" s="330"/>
      <c r="G131" s="331">
        <f t="shared" si="28"/>
        <v>0</v>
      </c>
      <c r="H131" s="330"/>
      <c r="I131" s="331">
        <f t="shared" si="29"/>
        <v>0</v>
      </c>
      <c r="J131" s="330"/>
      <c r="K131" s="331">
        <f t="shared" si="30"/>
        <v>0</v>
      </c>
      <c r="L131" s="331">
        <v>21</v>
      </c>
      <c r="M131" s="331">
        <f t="shared" si="31"/>
        <v>0</v>
      </c>
      <c r="N131" s="328">
        <v>0.00011</v>
      </c>
      <c r="O131" s="328">
        <f t="shared" si="32"/>
        <v>0.0033</v>
      </c>
      <c r="P131" s="328">
        <v>0</v>
      </c>
      <c r="Q131" s="328">
        <f t="shared" si="33"/>
        <v>0</v>
      </c>
      <c r="R131" s="328"/>
      <c r="S131" s="328"/>
      <c r="T131" s="332">
        <v>0</v>
      </c>
      <c r="U131" s="328">
        <f t="shared" si="34"/>
        <v>0</v>
      </c>
      <c r="V131" s="333"/>
      <c r="W131" s="333"/>
      <c r="X131" s="333"/>
      <c r="Y131" s="333"/>
      <c r="Z131" s="333"/>
      <c r="AA131" s="333"/>
      <c r="AB131" s="333"/>
      <c r="AC131" s="333"/>
      <c r="AD131" s="333"/>
      <c r="AE131" s="333" t="s">
        <v>2271</v>
      </c>
      <c r="AF131" s="333"/>
      <c r="AG131" s="333"/>
      <c r="AH131" s="333"/>
      <c r="AI131" s="333"/>
      <c r="AJ131" s="333"/>
      <c r="AK131" s="333"/>
      <c r="AL131" s="333"/>
      <c r="AM131" s="333"/>
      <c r="AN131" s="333"/>
      <c r="AO131" s="333"/>
      <c r="AP131" s="333"/>
      <c r="AQ131" s="333"/>
      <c r="AR131" s="333"/>
      <c r="AS131" s="333"/>
      <c r="AT131" s="333"/>
      <c r="AU131" s="333"/>
      <c r="AV131" s="333"/>
      <c r="AW131" s="333"/>
      <c r="AX131" s="333"/>
      <c r="AY131" s="333"/>
      <c r="AZ131" s="333"/>
      <c r="BA131" s="333"/>
      <c r="BB131" s="333"/>
      <c r="BC131" s="333"/>
      <c r="BD131" s="333"/>
      <c r="BE131" s="333"/>
      <c r="BF131" s="333"/>
      <c r="BG131" s="333"/>
      <c r="BH131" s="333"/>
    </row>
    <row r="132" spans="1:31" ht="12">
      <c r="A132" s="334" t="s">
        <v>2208</v>
      </c>
      <c r="B132" s="334" t="s">
        <v>944</v>
      </c>
      <c r="C132" s="335" t="s">
        <v>2178</v>
      </c>
      <c r="D132" s="336"/>
      <c r="E132" s="337"/>
      <c r="F132" s="338"/>
      <c r="G132" s="338">
        <f>SUMIF(AE133:AE168,"&lt;&gt;NOR",G133:G168)</f>
        <v>0</v>
      </c>
      <c r="H132" s="338"/>
      <c r="I132" s="338">
        <f>SUM(I133:I168)</f>
        <v>0</v>
      </c>
      <c r="J132" s="338"/>
      <c r="K132" s="338">
        <f>SUM(K133:K168)</f>
        <v>0</v>
      </c>
      <c r="L132" s="338"/>
      <c r="M132" s="338">
        <f>SUM(M133:M168)</f>
        <v>0</v>
      </c>
      <c r="N132" s="336"/>
      <c r="O132" s="336">
        <f>SUM(O133:O168)</f>
        <v>0.42974999999999997</v>
      </c>
      <c r="P132" s="336"/>
      <c r="Q132" s="336">
        <f>SUM(Q133:Q168)</f>
        <v>0</v>
      </c>
      <c r="R132" s="336"/>
      <c r="S132" s="336"/>
      <c r="T132" s="339"/>
      <c r="U132" s="336">
        <f>SUM(U133:U168)</f>
        <v>94.47</v>
      </c>
      <c r="AE132" s="187" t="s">
        <v>2209</v>
      </c>
    </row>
    <row r="133" spans="1:60" ht="22.5" outlineLevel="1">
      <c r="A133" s="326">
        <v>112</v>
      </c>
      <c r="B133" s="326" t="s">
        <v>2439</v>
      </c>
      <c r="C133" s="327" t="s">
        <v>2440</v>
      </c>
      <c r="D133" s="328" t="s">
        <v>426</v>
      </c>
      <c r="E133" s="329">
        <v>6</v>
      </c>
      <c r="F133" s="330"/>
      <c r="G133" s="331">
        <f>ROUND(E133*F133,2)</f>
        <v>0</v>
      </c>
      <c r="H133" s="330"/>
      <c r="I133" s="331">
        <f>ROUND(E133*H133,2)</f>
        <v>0</v>
      </c>
      <c r="J133" s="330"/>
      <c r="K133" s="331">
        <f>ROUND(E133*J133,2)</f>
        <v>0</v>
      </c>
      <c r="L133" s="331">
        <v>21</v>
      </c>
      <c r="M133" s="331">
        <f>G133*(1+L133/100)</f>
        <v>0</v>
      </c>
      <c r="N133" s="328">
        <v>0.01772</v>
      </c>
      <c r="O133" s="328">
        <f>ROUND(E133*N133,5)</f>
        <v>0.10632</v>
      </c>
      <c r="P133" s="328">
        <v>0</v>
      </c>
      <c r="Q133" s="328">
        <f>ROUND(E133*P133,5)</f>
        <v>0</v>
      </c>
      <c r="R133" s="328"/>
      <c r="S133" s="328"/>
      <c r="T133" s="332">
        <v>0.973</v>
      </c>
      <c r="U133" s="328">
        <f>ROUND(E133*T133,2)</f>
        <v>5.84</v>
      </c>
      <c r="V133" s="333"/>
      <c r="W133" s="333"/>
      <c r="X133" s="333"/>
      <c r="Y133" s="333"/>
      <c r="Z133" s="333"/>
      <c r="AA133" s="333"/>
      <c r="AB133" s="333"/>
      <c r="AC133" s="333"/>
      <c r="AD133" s="333"/>
      <c r="AE133" s="333" t="s">
        <v>2215</v>
      </c>
      <c r="AF133" s="333"/>
      <c r="AG133" s="333"/>
      <c r="AH133" s="333"/>
      <c r="AI133" s="333"/>
      <c r="AJ133" s="333"/>
      <c r="AK133" s="333"/>
      <c r="AL133" s="333"/>
      <c r="AM133" s="333"/>
      <c r="AN133" s="333"/>
      <c r="AO133" s="333"/>
      <c r="AP133" s="333"/>
      <c r="AQ133" s="333"/>
      <c r="AR133" s="333"/>
      <c r="AS133" s="333"/>
      <c r="AT133" s="333"/>
      <c r="AU133" s="333"/>
      <c r="AV133" s="333"/>
      <c r="AW133" s="333"/>
      <c r="AX133" s="333"/>
      <c r="AY133" s="333"/>
      <c r="AZ133" s="333"/>
      <c r="BA133" s="333"/>
      <c r="BB133" s="333"/>
      <c r="BC133" s="333"/>
      <c r="BD133" s="333"/>
      <c r="BE133" s="333"/>
      <c r="BF133" s="333"/>
      <c r="BG133" s="333"/>
      <c r="BH133" s="333"/>
    </row>
    <row r="134" spans="1:60" ht="22.5" outlineLevel="1">
      <c r="A134" s="326">
        <v>113</v>
      </c>
      <c r="B134" s="326" t="s">
        <v>2441</v>
      </c>
      <c r="C134" s="327" t="s">
        <v>2442</v>
      </c>
      <c r="D134" s="328" t="s">
        <v>426</v>
      </c>
      <c r="E134" s="329">
        <v>1</v>
      </c>
      <c r="F134" s="330"/>
      <c r="G134" s="331">
        <f>ROUND(E134*F134,2)</f>
        <v>0</v>
      </c>
      <c r="H134" s="330"/>
      <c r="I134" s="331">
        <f>ROUND(E134*H134,2)</f>
        <v>0</v>
      </c>
      <c r="J134" s="330"/>
      <c r="K134" s="331">
        <f>ROUND(E134*J134,2)</f>
        <v>0</v>
      </c>
      <c r="L134" s="331">
        <v>21</v>
      </c>
      <c r="M134" s="331">
        <f>G134*(1+L134/100)</f>
        <v>0</v>
      </c>
      <c r="N134" s="328">
        <v>0.01772</v>
      </c>
      <c r="O134" s="328">
        <f>ROUND(E134*N134,5)</f>
        <v>0.01772</v>
      </c>
      <c r="P134" s="328">
        <v>0</v>
      </c>
      <c r="Q134" s="328">
        <f>ROUND(E134*P134,5)</f>
        <v>0</v>
      </c>
      <c r="R134" s="328"/>
      <c r="S134" s="328"/>
      <c r="T134" s="332">
        <v>0.973</v>
      </c>
      <c r="U134" s="328">
        <f>ROUND(E134*T134,2)</f>
        <v>0.97</v>
      </c>
      <c r="V134" s="333"/>
      <c r="W134" s="333"/>
      <c r="X134" s="333"/>
      <c r="Y134" s="333"/>
      <c r="Z134" s="333"/>
      <c r="AA134" s="333"/>
      <c r="AB134" s="333"/>
      <c r="AC134" s="333"/>
      <c r="AD134" s="333"/>
      <c r="AE134" s="333" t="s">
        <v>2215</v>
      </c>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3"/>
    </row>
    <row r="135" spans="1:60" ht="22.5" outlineLevel="1">
      <c r="A135" s="326">
        <v>114</v>
      </c>
      <c r="B135" s="326" t="s">
        <v>2443</v>
      </c>
      <c r="C135" s="327" t="s">
        <v>2444</v>
      </c>
      <c r="D135" s="328" t="s">
        <v>426</v>
      </c>
      <c r="E135" s="329">
        <v>6</v>
      </c>
      <c r="F135" s="330"/>
      <c r="G135" s="331">
        <f>ROUND(E135*F135,2)</f>
        <v>0</v>
      </c>
      <c r="H135" s="330"/>
      <c r="I135" s="331">
        <f>ROUND(E135*H135,2)</f>
        <v>0</v>
      </c>
      <c r="J135" s="330"/>
      <c r="K135" s="331">
        <f>ROUND(E135*J135,2)</f>
        <v>0</v>
      </c>
      <c r="L135" s="331">
        <v>21</v>
      </c>
      <c r="M135" s="331">
        <f>G135*(1+L135/100)</f>
        <v>0</v>
      </c>
      <c r="N135" s="328">
        <v>0.00038</v>
      </c>
      <c r="O135" s="328">
        <f>ROUND(E135*N135,5)</f>
        <v>0.00228</v>
      </c>
      <c r="P135" s="328">
        <v>0</v>
      </c>
      <c r="Q135" s="328">
        <f>ROUND(E135*P135,5)</f>
        <v>0</v>
      </c>
      <c r="R135" s="328"/>
      <c r="S135" s="328"/>
      <c r="T135" s="332">
        <v>0</v>
      </c>
      <c r="U135" s="328">
        <f>ROUND(E135*T135,2)</f>
        <v>0</v>
      </c>
      <c r="V135" s="333"/>
      <c r="W135" s="333"/>
      <c r="X135" s="333"/>
      <c r="Y135" s="333"/>
      <c r="Z135" s="333"/>
      <c r="AA135" s="333"/>
      <c r="AB135" s="333"/>
      <c r="AC135" s="333"/>
      <c r="AD135" s="333"/>
      <c r="AE135" s="333" t="s">
        <v>2271</v>
      </c>
      <c r="AF135" s="333"/>
      <c r="AG135" s="333"/>
      <c r="AH135" s="333"/>
      <c r="AI135" s="333"/>
      <c r="AJ135" s="333"/>
      <c r="AK135" s="333"/>
      <c r="AL135" s="333"/>
      <c r="AM135" s="333"/>
      <c r="AN135" s="333"/>
      <c r="AO135" s="333"/>
      <c r="AP135" s="333"/>
      <c r="AQ135" s="333"/>
      <c r="AR135" s="333"/>
      <c r="AS135" s="333"/>
      <c r="AT135" s="333"/>
      <c r="AU135" s="333"/>
      <c r="AV135" s="333"/>
      <c r="AW135" s="333"/>
      <c r="AX135" s="333"/>
      <c r="AY135" s="333"/>
      <c r="AZ135" s="333"/>
      <c r="BA135" s="333"/>
      <c r="BB135" s="333"/>
      <c r="BC135" s="333"/>
      <c r="BD135" s="333"/>
      <c r="BE135" s="333"/>
      <c r="BF135" s="333"/>
      <c r="BG135" s="333"/>
      <c r="BH135" s="333"/>
    </row>
    <row r="136" spans="1:60" ht="12" outlineLevel="1">
      <c r="A136" s="326"/>
      <c r="B136" s="326"/>
      <c r="C136" s="840" t="s">
        <v>2445</v>
      </c>
      <c r="D136" s="841"/>
      <c r="E136" s="842"/>
      <c r="F136" s="843"/>
      <c r="G136" s="844"/>
      <c r="H136" s="331"/>
      <c r="I136" s="331"/>
      <c r="J136" s="331"/>
      <c r="K136" s="331"/>
      <c r="L136" s="331"/>
      <c r="M136" s="331"/>
      <c r="N136" s="328"/>
      <c r="O136" s="328"/>
      <c r="P136" s="328"/>
      <c r="Q136" s="328"/>
      <c r="R136" s="328"/>
      <c r="S136" s="328"/>
      <c r="T136" s="332"/>
      <c r="U136" s="328"/>
      <c r="V136" s="333"/>
      <c r="W136" s="333"/>
      <c r="X136" s="333"/>
      <c r="Y136" s="333"/>
      <c r="Z136" s="333"/>
      <c r="AA136" s="333"/>
      <c r="AB136" s="333"/>
      <c r="AC136" s="333"/>
      <c r="AD136" s="333"/>
      <c r="AE136" s="333" t="s">
        <v>2240</v>
      </c>
      <c r="AF136" s="333"/>
      <c r="AG136" s="333"/>
      <c r="AH136" s="333"/>
      <c r="AI136" s="333"/>
      <c r="AJ136" s="333"/>
      <c r="AK136" s="333"/>
      <c r="AL136" s="333"/>
      <c r="AM136" s="333"/>
      <c r="AN136" s="333"/>
      <c r="AO136" s="333"/>
      <c r="AP136" s="333"/>
      <c r="AQ136" s="333"/>
      <c r="AR136" s="333"/>
      <c r="AS136" s="333"/>
      <c r="AT136" s="333"/>
      <c r="AU136" s="333"/>
      <c r="AV136" s="333"/>
      <c r="AW136" s="333"/>
      <c r="AX136" s="333"/>
      <c r="AY136" s="333"/>
      <c r="AZ136" s="333"/>
      <c r="BA136" s="340" t="str">
        <f>C136</f>
        <v>(např. Grohe Arena Cosmopolitan S)</v>
      </c>
      <c r="BB136" s="333"/>
      <c r="BC136" s="333"/>
      <c r="BD136" s="333"/>
      <c r="BE136" s="333"/>
      <c r="BF136" s="333"/>
      <c r="BG136" s="333"/>
      <c r="BH136" s="333"/>
    </row>
    <row r="137" spans="1:60" ht="22.5" outlineLevel="1">
      <c r="A137" s="326">
        <v>115</v>
      </c>
      <c r="B137" s="326" t="s">
        <v>2446</v>
      </c>
      <c r="C137" s="327" t="s">
        <v>2447</v>
      </c>
      <c r="D137" s="328" t="s">
        <v>426</v>
      </c>
      <c r="E137" s="329">
        <v>4</v>
      </c>
      <c r="F137" s="330"/>
      <c r="G137" s="331">
        <f>ROUND(E137*F137,2)</f>
        <v>0</v>
      </c>
      <c r="H137" s="330"/>
      <c r="I137" s="331">
        <f>ROUND(E137*H137,2)</f>
        <v>0</v>
      </c>
      <c r="J137" s="330"/>
      <c r="K137" s="331">
        <f>ROUND(E137*J137,2)</f>
        <v>0</v>
      </c>
      <c r="L137" s="331">
        <v>21</v>
      </c>
      <c r="M137" s="331">
        <f>G137*(1+L137/100)</f>
        <v>0</v>
      </c>
      <c r="N137" s="328">
        <v>0.01867</v>
      </c>
      <c r="O137" s="328">
        <f>ROUND(E137*N137,5)</f>
        <v>0.07468</v>
      </c>
      <c r="P137" s="328">
        <v>0</v>
      </c>
      <c r="Q137" s="328">
        <f>ROUND(E137*P137,5)</f>
        <v>0</v>
      </c>
      <c r="R137" s="328"/>
      <c r="S137" s="328"/>
      <c r="T137" s="332">
        <v>2.92136</v>
      </c>
      <c r="U137" s="328">
        <f>ROUND(E137*T137,2)</f>
        <v>11.69</v>
      </c>
      <c r="V137" s="333"/>
      <c r="W137" s="333"/>
      <c r="X137" s="333"/>
      <c r="Y137" s="333"/>
      <c r="Z137" s="333"/>
      <c r="AA137" s="333"/>
      <c r="AB137" s="333"/>
      <c r="AC137" s="333"/>
      <c r="AD137" s="333"/>
      <c r="AE137" s="333" t="s">
        <v>2212</v>
      </c>
      <c r="AF137" s="333"/>
      <c r="AG137" s="333"/>
      <c r="AH137" s="333"/>
      <c r="AI137" s="333"/>
      <c r="AJ137" s="333"/>
      <c r="AK137" s="333"/>
      <c r="AL137" s="333"/>
      <c r="AM137" s="333"/>
      <c r="AN137" s="333"/>
      <c r="AO137" s="333"/>
      <c r="AP137" s="333"/>
      <c r="AQ137" s="333"/>
      <c r="AR137" s="333"/>
      <c r="AS137" s="333"/>
      <c r="AT137" s="333"/>
      <c r="AU137" s="333"/>
      <c r="AV137" s="333"/>
      <c r="AW137" s="333"/>
      <c r="AX137" s="333"/>
      <c r="AY137" s="333"/>
      <c r="AZ137" s="333"/>
      <c r="BA137" s="333"/>
      <c r="BB137" s="333"/>
      <c r="BC137" s="333"/>
      <c r="BD137" s="333"/>
      <c r="BE137" s="333"/>
      <c r="BF137" s="333"/>
      <c r="BG137" s="333"/>
      <c r="BH137" s="333"/>
    </row>
    <row r="138" spans="1:60" ht="12" outlineLevel="1">
      <c r="A138" s="326"/>
      <c r="B138" s="326"/>
      <c r="C138" s="840" t="s">
        <v>2448</v>
      </c>
      <c r="D138" s="841"/>
      <c r="E138" s="842"/>
      <c r="F138" s="843"/>
      <c r="G138" s="844"/>
      <c r="H138" s="331"/>
      <c r="I138" s="331"/>
      <c r="J138" s="331"/>
      <c r="K138" s="331"/>
      <c r="L138" s="331"/>
      <c r="M138" s="331"/>
      <c r="N138" s="328"/>
      <c r="O138" s="328"/>
      <c r="P138" s="328"/>
      <c r="Q138" s="328"/>
      <c r="R138" s="328"/>
      <c r="S138" s="328"/>
      <c r="T138" s="332"/>
      <c r="U138" s="328"/>
      <c r="V138" s="333"/>
      <c r="W138" s="333"/>
      <c r="X138" s="333"/>
      <c r="Y138" s="333"/>
      <c r="Z138" s="333"/>
      <c r="AA138" s="333"/>
      <c r="AB138" s="333"/>
      <c r="AC138" s="333"/>
      <c r="AD138" s="333"/>
      <c r="AE138" s="333" t="s">
        <v>2240</v>
      </c>
      <c r="AF138" s="333"/>
      <c r="AG138" s="333"/>
      <c r="AH138" s="333"/>
      <c r="AI138" s="333"/>
      <c r="AJ138" s="333"/>
      <c r="AK138" s="333"/>
      <c r="AL138" s="333"/>
      <c r="AM138" s="333"/>
      <c r="AN138" s="333"/>
      <c r="AO138" s="333"/>
      <c r="AP138" s="333"/>
      <c r="AQ138" s="333"/>
      <c r="AR138" s="333"/>
      <c r="AS138" s="333"/>
      <c r="AT138" s="333"/>
      <c r="AU138" s="333"/>
      <c r="AV138" s="333"/>
      <c r="AW138" s="333"/>
      <c r="AX138" s="333"/>
      <c r="AY138" s="333"/>
      <c r="AZ138" s="333"/>
      <c r="BA138" s="340" t="str">
        <f>C138</f>
        <v>(např. AMUR)</v>
      </c>
      <c r="BB138" s="333"/>
      <c r="BC138" s="333"/>
      <c r="BD138" s="333"/>
      <c r="BE138" s="333"/>
      <c r="BF138" s="333"/>
      <c r="BG138" s="333"/>
      <c r="BH138" s="333"/>
    </row>
    <row r="139" spans="1:60" ht="22.5" outlineLevel="1">
      <c r="A139" s="326">
        <v>116</v>
      </c>
      <c r="B139" s="326" t="s">
        <v>2449</v>
      </c>
      <c r="C139" s="327" t="s">
        <v>2450</v>
      </c>
      <c r="D139" s="328" t="s">
        <v>426</v>
      </c>
      <c r="E139" s="329">
        <v>2</v>
      </c>
      <c r="F139" s="330"/>
      <c r="G139" s="331">
        <f>ROUND(E139*F139,2)</f>
        <v>0</v>
      </c>
      <c r="H139" s="330"/>
      <c r="I139" s="331">
        <f>ROUND(E139*H139,2)</f>
        <v>0</v>
      </c>
      <c r="J139" s="330"/>
      <c r="K139" s="331">
        <f>ROUND(E139*J139,2)</f>
        <v>0</v>
      </c>
      <c r="L139" s="331">
        <v>21</v>
      </c>
      <c r="M139" s="331">
        <f>G139*(1+L139/100)</f>
        <v>0</v>
      </c>
      <c r="N139" s="328">
        <v>0.006</v>
      </c>
      <c r="O139" s="328">
        <f>ROUND(E139*N139,5)</f>
        <v>0.012</v>
      </c>
      <c r="P139" s="328">
        <v>0</v>
      </c>
      <c r="Q139" s="328">
        <f>ROUND(E139*P139,5)</f>
        <v>0</v>
      </c>
      <c r="R139" s="328"/>
      <c r="S139" s="328"/>
      <c r="T139" s="332">
        <v>0</v>
      </c>
      <c r="U139" s="328">
        <f>ROUND(E139*T139,2)</f>
        <v>0</v>
      </c>
      <c r="V139" s="333"/>
      <c r="W139" s="333"/>
      <c r="X139" s="333"/>
      <c r="Y139" s="333"/>
      <c r="Z139" s="333"/>
      <c r="AA139" s="333"/>
      <c r="AB139" s="333"/>
      <c r="AC139" s="333"/>
      <c r="AD139" s="333"/>
      <c r="AE139" s="333" t="s">
        <v>2271</v>
      </c>
      <c r="AF139" s="333"/>
      <c r="AG139" s="333"/>
      <c r="AH139" s="333"/>
      <c r="AI139" s="333"/>
      <c r="AJ139" s="333"/>
      <c r="AK139" s="333"/>
      <c r="AL139" s="333"/>
      <c r="AM139" s="333"/>
      <c r="AN139" s="333"/>
      <c r="AO139" s="333"/>
      <c r="AP139" s="333"/>
      <c r="AQ139" s="333"/>
      <c r="AR139" s="333"/>
      <c r="AS139" s="333"/>
      <c r="AT139" s="333"/>
      <c r="AU139" s="333"/>
      <c r="AV139" s="333"/>
      <c r="AW139" s="333"/>
      <c r="AX139" s="333"/>
      <c r="AY139" s="333"/>
      <c r="AZ139" s="333"/>
      <c r="BA139" s="333"/>
      <c r="BB139" s="333"/>
      <c r="BC139" s="333"/>
      <c r="BD139" s="333"/>
      <c r="BE139" s="333"/>
      <c r="BF139" s="333"/>
      <c r="BG139" s="333"/>
      <c r="BH139" s="333"/>
    </row>
    <row r="140" spans="1:60" ht="12" outlineLevel="1">
      <c r="A140" s="326">
        <v>117</v>
      </c>
      <c r="B140" s="326" t="s">
        <v>2451</v>
      </c>
      <c r="C140" s="327" t="s">
        <v>2452</v>
      </c>
      <c r="D140" s="328" t="s">
        <v>426</v>
      </c>
      <c r="E140" s="329">
        <v>1</v>
      </c>
      <c r="F140" s="330"/>
      <c r="G140" s="331">
        <f>ROUND(E140*F140,2)</f>
        <v>0</v>
      </c>
      <c r="H140" s="330"/>
      <c r="I140" s="331">
        <f>ROUND(E140*H140,2)</f>
        <v>0</v>
      </c>
      <c r="J140" s="330"/>
      <c r="K140" s="331">
        <f>ROUND(E140*J140,2)</f>
        <v>0</v>
      </c>
      <c r="L140" s="331">
        <v>21</v>
      </c>
      <c r="M140" s="331">
        <f>G140*(1+L140/100)</f>
        <v>0</v>
      </c>
      <c r="N140" s="328">
        <v>0.0195</v>
      </c>
      <c r="O140" s="328">
        <f>ROUND(E140*N140,5)</f>
        <v>0.0195</v>
      </c>
      <c r="P140" s="328">
        <v>0</v>
      </c>
      <c r="Q140" s="328">
        <f>ROUND(E140*P140,5)</f>
        <v>0</v>
      </c>
      <c r="R140" s="328"/>
      <c r="S140" s="328"/>
      <c r="T140" s="332">
        <v>2.92136</v>
      </c>
      <c r="U140" s="328">
        <f>ROUND(E140*T140,2)</f>
        <v>2.92</v>
      </c>
      <c r="V140" s="333"/>
      <c r="W140" s="333"/>
      <c r="X140" s="333"/>
      <c r="Y140" s="333"/>
      <c r="Z140" s="333"/>
      <c r="AA140" s="333"/>
      <c r="AB140" s="333"/>
      <c r="AC140" s="333"/>
      <c r="AD140" s="333"/>
      <c r="AE140" s="333" t="s">
        <v>2212</v>
      </c>
      <c r="AF140" s="333"/>
      <c r="AG140" s="333"/>
      <c r="AH140" s="333"/>
      <c r="AI140" s="333"/>
      <c r="AJ140" s="333"/>
      <c r="AK140" s="333"/>
      <c r="AL140" s="333"/>
      <c r="AM140" s="333"/>
      <c r="AN140" s="333"/>
      <c r="AO140" s="333"/>
      <c r="AP140" s="333"/>
      <c r="AQ140" s="333"/>
      <c r="AR140" s="333"/>
      <c r="AS140" s="333"/>
      <c r="AT140" s="333"/>
      <c r="AU140" s="333"/>
      <c r="AV140" s="333"/>
      <c r="AW140" s="333"/>
      <c r="AX140" s="333"/>
      <c r="AY140" s="333"/>
      <c r="AZ140" s="333"/>
      <c r="BA140" s="333"/>
      <c r="BB140" s="333"/>
      <c r="BC140" s="333"/>
      <c r="BD140" s="333"/>
      <c r="BE140" s="333"/>
      <c r="BF140" s="333"/>
      <c r="BG140" s="333"/>
      <c r="BH140" s="333"/>
    </row>
    <row r="141" spans="1:60" ht="22.5" outlineLevel="1">
      <c r="A141" s="326">
        <v>118</v>
      </c>
      <c r="B141" s="326" t="s">
        <v>2453</v>
      </c>
      <c r="C141" s="327" t="s">
        <v>2454</v>
      </c>
      <c r="D141" s="328" t="s">
        <v>426</v>
      </c>
      <c r="E141" s="329">
        <v>1</v>
      </c>
      <c r="F141" s="330"/>
      <c r="G141" s="331">
        <f>ROUND(E141*F141,2)</f>
        <v>0</v>
      </c>
      <c r="H141" s="330"/>
      <c r="I141" s="331">
        <f>ROUND(E141*H141,2)</f>
        <v>0</v>
      </c>
      <c r="J141" s="330"/>
      <c r="K141" s="331">
        <f>ROUND(E141*J141,2)</f>
        <v>0</v>
      </c>
      <c r="L141" s="331">
        <v>21</v>
      </c>
      <c r="M141" s="331">
        <f>G141*(1+L141/100)</f>
        <v>0</v>
      </c>
      <c r="N141" s="328">
        <v>0.039</v>
      </c>
      <c r="O141" s="328">
        <f>ROUND(E141*N141,5)</f>
        <v>0.039</v>
      </c>
      <c r="P141" s="328">
        <v>0</v>
      </c>
      <c r="Q141" s="328">
        <f>ROUND(E141*P141,5)</f>
        <v>0</v>
      </c>
      <c r="R141" s="328"/>
      <c r="S141" s="328"/>
      <c r="T141" s="332">
        <v>0</v>
      </c>
      <c r="U141" s="328">
        <f>ROUND(E141*T141,2)</f>
        <v>0</v>
      </c>
      <c r="V141" s="333"/>
      <c r="W141" s="333"/>
      <c r="X141" s="333"/>
      <c r="Y141" s="333"/>
      <c r="Z141" s="333"/>
      <c r="AA141" s="333"/>
      <c r="AB141" s="333"/>
      <c r="AC141" s="333"/>
      <c r="AD141" s="333"/>
      <c r="AE141" s="333" t="s">
        <v>2271</v>
      </c>
      <c r="AF141" s="333"/>
      <c r="AG141" s="333"/>
      <c r="AH141" s="333"/>
      <c r="AI141" s="333"/>
      <c r="AJ141" s="333"/>
      <c r="AK141" s="333"/>
      <c r="AL141" s="333"/>
      <c r="AM141" s="333"/>
      <c r="AN141" s="333"/>
      <c r="AO141" s="333"/>
      <c r="AP141" s="333"/>
      <c r="AQ141" s="333"/>
      <c r="AR141" s="333"/>
      <c r="AS141" s="333"/>
      <c r="AT141" s="333"/>
      <c r="AU141" s="333"/>
      <c r="AV141" s="333"/>
      <c r="AW141" s="333"/>
      <c r="AX141" s="333"/>
      <c r="AY141" s="333"/>
      <c r="AZ141" s="333"/>
      <c r="BA141" s="333"/>
      <c r="BB141" s="333"/>
      <c r="BC141" s="333"/>
      <c r="BD141" s="333"/>
      <c r="BE141" s="333"/>
      <c r="BF141" s="333"/>
      <c r="BG141" s="333"/>
      <c r="BH141" s="333"/>
    </row>
    <row r="142" spans="1:60" ht="12" outlineLevel="1">
      <c r="A142" s="326"/>
      <c r="B142" s="326"/>
      <c r="C142" s="840" t="s">
        <v>2455</v>
      </c>
      <c r="D142" s="841"/>
      <c r="E142" s="842"/>
      <c r="F142" s="843"/>
      <c r="G142" s="844"/>
      <c r="H142" s="331"/>
      <c r="I142" s="331"/>
      <c r="J142" s="331"/>
      <c r="K142" s="331"/>
      <c r="L142" s="331"/>
      <c r="M142" s="331"/>
      <c r="N142" s="328"/>
      <c r="O142" s="328"/>
      <c r="P142" s="328"/>
      <c r="Q142" s="328"/>
      <c r="R142" s="328"/>
      <c r="S142" s="328"/>
      <c r="T142" s="332"/>
      <c r="U142" s="328"/>
      <c r="V142" s="333"/>
      <c r="W142" s="333"/>
      <c r="X142" s="333"/>
      <c r="Y142" s="333"/>
      <c r="Z142" s="333"/>
      <c r="AA142" s="333"/>
      <c r="AB142" s="333"/>
      <c r="AC142" s="333"/>
      <c r="AD142" s="333"/>
      <c r="AE142" s="333" t="s">
        <v>2240</v>
      </c>
      <c r="AF142" s="333"/>
      <c r="AG142" s="333"/>
      <c r="AH142" s="333"/>
      <c r="AI142" s="333"/>
      <c r="AJ142" s="333"/>
      <c r="AK142" s="333"/>
      <c r="AL142" s="333"/>
      <c r="AM142" s="333"/>
      <c r="AN142" s="333"/>
      <c r="AO142" s="333"/>
      <c r="AP142" s="333"/>
      <c r="AQ142" s="333"/>
      <c r="AR142" s="333"/>
      <c r="AS142" s="333"/>
      <c r="AT142" s="333"/>
      <c r="AU142" s="333"/>
      <c r="AV142" s="333"/>
      <c r="AW142" s="333"/>
      <c r="AX142" s="333"/>
      <c r="AY142" s="333"/>
      <c r="AZ142" s="333"/>
      <c r="BA142" s="340" t="str">
        <f>C142</f>
        <v>(např. SERA)</v>
      </c>
      <c r="BB142" s="333"/>
      <c r="BC142" s="333"/>
      <c r="BD142" s="333"/>
      <c r="BE142" s="333"/>
      <c r="BF142" s="333"/>
      <c r="BG142" s="333"/>
      <c r="BH142" s="333"/>
    </row>
    <row r="143" spans="1:60" ht="22.5" outlineLevel="1">
      <c r="A143" s="326">
        <v>119</v>
      </c>
      <c r="B143" s="326" t="s">
        <v>2456</v>
      </c>
      <c r="C143" s="327" t="s">
        <v>2457</v>
      </c>
      <c r="D143" s="328" t="s">
        <v>426</v>
      </c>
      <c r="E143" s="329">
        <v>1</v>
      </c>
      <c r="F143" s="330"/>
      <c r="G143" s="331">
        <f>ROUND(E143*F143,2)</f>
        <v>0</v>
      </c>
      <c r="H143" s="330"/>
      <c r="I143" s="331">
        <f>ROUND(E143*H143,2)</f>
        <v>0</v>
      </c>
      <c r="J143" s="330"/>
      <c r="K143" s="331">
        <f>ROUND(E143*J143,2)</f>
        <v>0</v>
      </c>
      <c r="L143" s="331">
        <v>21</v>
      </c>
      <c r="M143" s="331">
        <f>G143*(1+L143/100)</f>
        <v>0</v>
      </c>
      <c r="N143" s="328">
        <v>0.039</v>
      </c>
      <c r="O143" s="328">
        <f>ROUND(E143*N143,5)</f>
        <v>0.039</v>
      </c>
      <c r="P143" s="328">
        <v>0</v>
      </c>
      <c r="Q143" s="328">
        <f>ROUND(E143*P143,5)</f>
        <v>0</v>
      </c>
      <c r="R143" s="328"/>
      <c r="S143" s="328"/>
      <c r="T143" s="332">
        <v>0</v>
      </c>
      <c r="U143" s="328">
        <f>ROUND(E143*T143,2)</f>
        <v>0</v>
      </c>
      <c r="V143" s="333"/>
      <c r="W143" s="333"/>
      <c r="X143" s="333"/>
      <c r="Y143" s="333"/>
      <c r="Z143" s="333"/>
      <c r="AA143" s="333"/>
      <c r="AB143" s="333"/>
      <c r="AC143" s="333"/>
      <c r="AD143" s="333"/>
      <c r="AE143" s="333" t="s">
        <v>2271</v>
      </c>
      <c r="AF143" s="333"/>
      <c r="AG143" s="333"/>
      <c r="AH143" s="333"/>
      <c r="AI143" s="333"/>
      <c r="AJ143" s="333"/>
      <c r="AK143" s="333"/>
      <c r="AL143" s="333"/>
      <c r="AM143" s="333"/>
      <c r="AN143" s="333"/>
      <c r="AO143" s="333"/>
      <c r="AP143" s="333"/>
      <c r="AQ143" s="333"/>
      <c r="AR143" s="333"/>
      <c r="AS143" s="333"/>
      <c r="AT143" s="333"/>
      <c r="AU143" s="333"/>
      <c r="AV143" s="333"/>
      <c r="AW143" s="333"/>
      <c r="AX143" s="333"/>
      <c r="AY143" s="333"/>
      <c r="AZ143" s="333"/>
      <c r="BA143" s="333"/>
      <c r="BB143" s="333"/>
      <c r="BC143" s="333"/>
      <c r="BD143" s="333"/>
      <c r="BE143" s="333"/>
      <c r="BF143" s="333"/>
      <c r="BG143" s="333"/>
      <c r="BH143" s="333"/>
    </row>
    <row r="144" spans="1:60" ht="12" outlineLevel="1">
      <c r="A144" s="326"/>
      <c r="B144" s="326"/>
      <c r="C144" s="840" t="s">
        <v>2458</v>
      </c>
      <c r="D144" s="841"/>
      <c r="E144" s="842"/>
      <c r="F144" s="843"/>
      <c r="G144" s="844"/>
      <c r="H144" s="331"/>
      <c r="I144" s="331"/>
      <c r="J144" s="331"/>
      <c r="K144" s="331"/>
      <c r="L144" s="331"/>
      <c r="M144" s="331"/>
      <c r="N144" s="328"/>
      <c r="O144" s="328"/>
      <c r="P144" s="328"/>
      <c r="Q144" s="328"/>
      <c r="R144" s="328"/>
      <c r="S144" s="328"/>
      <c r="T144" s="332"/>
      <c r="U144" s="328"/>
      <c r="V144" s="333"/>
      <c r="W144" s="333"/>
      <c r="X144" s="333"/>
      <c r="Y144" s="333"/>
      <c r="Z144" s="333"/>
      <c r="AA144" s="333"/>
      <c r="AB144" s="333"/>
      <c r="AC144" s="333"/>
      <c r="AD144" s="333"/>
      <c r="AE144" s="333" t="s">
        <v>2240</v>
      </c>
      <c r="AF144" s="333"/>
      <c r="AG144" s="333"/>
      <c r="AH144" s="333"/>
      <c r="AI144" s="333"/>
      <c r="AJ144" s="333"/>
      <c r="AK144" s="333"/>
      <c r="AL144" s="333"/>
      <c r="AM144" s="333"/>
      <c r="AN144" s="333"/>
      <c r="AO144" s="333"/>
      <c r="AP144" s="333"/>
      <c r="AQ144" s="333"/>
      <c r="AR144" s="333"/>
      <c r="AS144" s="333"/>
      <c r="AT144" s="333"/>
      <c r="AU144" s="333"/>
      <c r="AV144" s="333"/>
      <c r="AW144" s="333"/>
      <c r="AX144" s="333"/>
      <c r="AY144" s="333"/>
      <c r="AZ144" s="333"/>
      <c r="BA144" s="340" t="str">
        <f>C144</f>
        <v>(např. AURA LIGHT)</v>
      </c>
      <c r="BB144" s="333"/>
      <c r="BC144" s="333"/>
      <c r="BD144" s="333"/>
      <c r="BE144" s="333"/>
      <c r="BF144" s="333"/>
      <c r="BG144" s="333"/>
      <c r="BH144" s="333"/>
    </row>
    <row r="145" spans="1:60" ht="22.5" outlineLevel="1">
      <c r="A145" s="326">
        <v>120</v>
      </c>
      <c r="B145" s="326" t="s">
        <v>2459</v>
      </c>
      <c r="C145" s="327" t="s">
        <v>2460</v>
      </c>
      <c r="D145" s="328" t="s">
        <v>426</v>
      </c>
      <c r="E145" s="329">
        <v>1</v>
      </c>
      <c r="F145" s="330"/>
      <c r="G145" s="331">
        <f>ROUND(E145*F145,2)</f>
        <v>0</v>
      </c>
      <c r="H145" s="330"/>
      <c r="I145" s="331">
        <f>ROUND(E145*H145,2)</f>
        <v>0</v>
      </c>
      <c r="J145" s="330"/>
      <c r="K145" s="331">
        <f>ROUND(E145*J145,2)</f>
        <v>0</v>
      </c>
      <c r="L145" s="331">
        <v>21</v>
      </c>
      <c r="M145" s="331">
        <f>G145*(1+L145/100)</f>
        <v>0</v>
      </c>
      <c r="N145" s="328">
        <v>0.016</v>
      </c>
      <c r="O145" s="328">
        <f>ROUND(E145*N145,5)</f>
        <v>0.016</v>
      </c>
      <c r="P145" s="328">
        <v>0</v>
      </c>
      <c r="Q145" s="328">
        <f>ROUND(E145*P145,5)</f>
        <v>0</v>
      </c>
      <c r="R145" s="328"/>
      <c r="S145" s="328"/>
      <c r="T145" s="332">
        <v>0</v>
      </c>
      <c r="U145" s="328">
        <f>ROUND(E145*T145,2)</f>
        <v>0</v>
      </c>
      <c r="V145" s="333"/>
      <c r="W145" s="333"/>
      <c r="X145" s="333"/>
      <c r="Y145" s="333"/>
      <c r="Z145" s="333"/>
      <c r="AA145" s="333"/>
      <c r="AB145" s="333"/>
      <c r="AC145" s="333"/>
      <c r="AD145" s="333"/>
      <c r="AE145" s="333" t="s">
        <v>2271</v>
      </c>
      <c r="AF145" s="333"/>
      <c r="AG145" s="333"/>
      <c r="AH145" s="333"/>
      <c r="AI145" s="333"/>
      <c r="AJ145" s="333"/>
      <c r="AK145" s="333"/>
      <c r="AL145" s="333"/>
      <c r="AM145" s="333"/>
      <c r="AN145" s="333"/>
      <c r="AO145" s="333"/>
      <c r="AP145" s="333"/>
      <c r="AQ145" s="333"/>
      <c r="AR145" s="333"/>
      <c r="AS145" s="333"/>
      <c r="AT145" s="333"/>
      <c r="AU145" s="333"/>
      <c r="AV145" s="333"/>
      <c r="AW145" s="333"/>
      <c r="AX145" s="333"/>
      <c r="AY145" s="333"/>
      <c r="AZ145" s="333"/>
      <c r="BA145" s="333"/>
      <c r="BB145" s="333"/>
      <c r="BC145" s="333"/>
      <c r="BD145" s="333"/>
      <c r="BE145" s="333"/>
      <c r="BF145" s="333"/>
      <c r="BG145" s="333"/>
      <c r="BH145" s="333"/>
    </row>
    <row r="146" spans="1:60" ht="12" outlineLevel="1">
      <c r="A146" s="326"/>
      <c r="B146" s="326"/>
      <c r="C146" s="840" t="s">
        <v>2461</v>
      </c>
      <c r="D146" s="841"/>
      <c r="E146" s="842"/>
      <c r="F146" s="843"/>
      <c r="G146" s="844"/>
      <c r="H146" s="331"/>
      <c r="I146" s="331"/>
      <c r="J146" s="331"/>
      <c r="K146" s="331"/>
      <c r="L146" s="331"/>
      <c r="M146" s="331"/>
      <c r="N146" s="328"/>
      <c r="O146" s="328"/>
      <c r="P146" s="328"/>
      <c r="Q146" s="328"/>
      <c r="R146" s="328"/>
      <c r="S146" s="328"/>
      <c r="T146" s="332"/>
      <c r="U146" s="328"/>
      <c r="V146" s="333"/>
      <c r="W146" s="333"/>
      <c r="X146" s="333"/>
      <c r="Y146" s="333"/>
      <c r="Z146" s="333"/>
      <c r="AA146" s="333"/>
      <c r="AB146" s="333"/>
      <c r="AC146" s="333"/>
      <c r="AD146" s="333"/>
      <c r="AE146" s="333" t="s">
        <v>2240</v>
      </c>
      <c r="AF146" s="333"/>
      <c r="AG146" s="333"/>
      <c r="AH146" s="333"/>
      <c r="AI146" s="333"/>
      <c r="AJ146" s="333"/>
      <c r="AK146" s="333"/>
      <c r="AL146" s="333"/>
      <c r="AM146" s="333"/>
      <c r="AN146" s="333"/>
      <c r="AO146" s="333"/>
      <c r="AP146" s="333"/>
      <c r="AQ146" s="333"/>
      <c r="AR146" s="333"/>
      <c r="AS146" s="333"/>
      <c r="AT146" s="333"/>
      <c r="AU146" s="333"/>
      <c r="AV146" s="333"/>
      <c r="AW146" s="333"/>
      <c r="AX146" s="333"/>
      <c r="AY146" s="333"/>
      <c r="AZ146" s="333"/>
      <c r="BA146" s="340" t="str">
        <f>C146</f>
        <v>(např. EASY LINE)</v>
      </c>
      <c r="BB146" s="333"/>
      <c r="BC146" s="333"/>
      <c r="BD146" s="333"/>
      <c r="BE146" s="333"/>
      <c r="BF146" s="333"/>
      <c r="BG146" s="333"/>
      <c r="BH146" s="333"/>
    </row>
    <row r="147" spans="1:60" ht="22.5" outlineLevel="1">
      <c r="A147" s="326">
        <v>121</v>
      </c>
      <c r="B147" s="326" t="s">
        <v>2459</v>
      </c>
      <c r="C147" s="327" t="s">
        <v>2462</v>
      </c>
      <c r="D147" s="328" t="s">
        <v>426</v>
      </c>
      <c r="E147" s="329">
        <v>1</v>
      </c>
      <c r="F147" s="330"/>
      <c r="G147" s="331">
        <f>ROUND(E147*F147,2)</f>
        <v>0</v>
      </c>
      <c r="H147" s="330"/>
      <c r="I147" s="331">
        <f>ROUND(E147*H147,2)</f>
        <v>0</v>
      </c>
      <c r="J147" s="330"/>
      <c r="K147" s="331">
        <f>ROUND(E147*J147,2)</f>
        <v>0</v>
      </c>
      <c r="L147" s="331">
        <v>21</v>
      </c>
      <c r="M147" s="331">
        <f>G147*(1+L147/100)</f>
        <v>0</v>
      </c>
      <c r="N147" s="328">
        <v>0.016</v>
      </c>
      <c r="O147" s="328">
        <f>ROUND(E147*N147,5)</f>
        <v>0.016</v>
      </c>
      <c r="P147" s="328">
        <v>0</v>
      </c>
      <c r="Q147" s="328">
        <f>ROUND(E147*P147,5)</f>
        <v>0</v>
      </c>
      <c r="R147" s="328"/>
      <c r="S147" s="328"/>
      <c r="T147" s="332">
        <v>0</v>
      </c>
      <c r="U147" s="328">
        <f>ROUND(E147*T147,2)</f>
        <v>0</v>
      </c>
      <c r="V147" s="333"/>
      <c r="W147" s="333"/>
      <c r="X147" s="333"/>
      <c r="Y147" s="333"/>
      <c r="Z147" s="333"/>
      <c r="AA147" s="333"/>
      <c r="AB147" s="333"/>
      <c r="AC147" s="333"/>
      <c r="AD147" s="333"/>
      <c r="AE147" s="333" t="s">
        <v>2271</v>
      </c>
      <c r="AF147" s="333"/>
      <c r="AG147" s="333"/>
      <c r="AH147" s="333"/>
      <c r="AI147" s="333"/>
      <c r="AJ147" s="333"/>
      <c r="AK147" s="333"/>
      <c r="AL147" s="333"/>
      <c r="AM147" s="333"/>
      <c r="AN147" s="333"/>
      <c r="AO147" s="333"/>
      <c r="AP147" s="333"/>
      <c r="AQ147" s="333"/>
      <c r="AR147" s="333"/>
      <c r="AS147" s="333"/>
      <c r="AT147" s="333"/>
      <c r="AU147" s="333"/>
      <c r="AV147" s="333"/>
      <c r="AW147" s="333"/>
      <c r="AX147" s="333"/>
      <c r="AY147" s="333"/>
      <c r="AZ147" s="333"/>
      <c r="BA147" s="333"/>
      <c r="BB147" s="333"/>
      <c r="BC147" s="333"/>
      <c r="BD147" s="333"/>
      <c r="BE147" s="333"/>
      <c r="BF147" s="333"/>
      <c r="BG147" s="333"/>
      <c r="BH147" s="333"/>
    </row>
    <row r="148" spans="1:60" ht="12" outlineLevel="1">
      <c r="A148" s="326"/>
      <c r="B148" s="326"/>
      <c r="C148" s="840" t="s">
        <v>2461</v>
      </c>
      <c r="D148" s="841"/>
      <c r="E148" s="842"/>
      <c r="F148" s="843"/>
      <c r="G148" s="844"/>
      <c r="H148" s="331"/>
      <c r="I148" s="331"/>
      <c r="J148" s="331"/>
      <c r="K148" s="331"/>
      <c r="L148" s="331"/>
      <c r="M148" s="331"/>
      <c r="N148" s="328"/>
      <c r="O148" s="328"/>
      <c r="P148" s="328"/>
      <c r="Q148" s="328"/>
      <c r="R148" s="328"/>
      <c r="S148" s="328"/>
      <c r="T148" s="332"/>
      <c r="U148" s="328"/>
      <c r="V148" s="333"/>
      <c r="W148" s="333"/>
      <c r="X148" s="333"/>
      <c r="Y148" s="333"/>
      <c r="Z148" s="333"/>
      <c r="AA148" s="333"/>
      <c r="AB148" s="333"/>
      <c r="AC148" s="333"/>
      <c r="AD148" s="333"/>
      <c r="AE148" s="333" t="s">
        <v>2240</v>
      </c>
      <c r="AF148" s="333"/>
      <c r="AG148" s="333"/>
      <c r="AH148" s="333"/>
      <c r="AI148" s="333"/>
      <c r="AJ148" s="333"/>
      <c r="AK148" s="333"/>
      <c r="AL148" s="333"/>
      <c r="AM148" s="333"/>
      <c r="AN148" s="333"/>
      <c r="AO148" s="333"/>
      <c r="AP148" s="333"/>
      <c r="AQ148" s="333"/>
      <c r="AR148" s="333"/>
      <c r="AS148" s="333"/>
      <c r="AT148" s="333"/>
      <c r="AU148" s="333"/>
      <c r="AV148" s="333"/>
      <c r="AW148" s="333"/>
      <c r="AX148" s="333"/>
      <c r="AY148" s="333"/>
      <c r="AZ148" s="333"/>
      <c r="BA148" s="340" t="str">
        <f>C148</f>
        <v>(např. EASY LINE)</v>
      </c>
      <c r="BB148" s="333"/>
      <c r="BC148" s="333"/>
      <c r="BD148" s="333"/>
      <c r="BE148" s="333"/>
      <c r="BF148" s="333"/>
      <c r="BG148" s="333"/>
      <c r="BH148" s="333"/>
    </row>
    <row r="149" spans="1:60" ht="12" outlineLevel="1">
      <c r="A149" s="326">
        <v>122</v>
      </c>
      <c r="B149" s="326" t="s">
        <v>2463</v>
      </c>
      <c r="C149" s="327" t="s">
        <v>2464</v>
      </c>
      <c r="D149" s="328" t="s">
        <v>426</v>
      </c>
      <c r="E149" s="329">
        <v>2</v>
      </c>
      <c r="F149" s="330"/>
      <c r="G149" s="331">
        <f>ROUND(E149*F149,2)</f>
        <v>0</v>
      </c>
      <c r="H149" s="330"/>
      <c r="I149" s="331">
        <f>ROUND(E149*H149,2)</f>
        <v>0</v>
      </c>
      <c r="J149" s="330"/>
      <c r="K149" s="331">
        <f>ROUND(E149*J149,2)</f>
        <v>0</v>
      </c>
      <c r="L149" s="331">
        <v>21</v>
      </c>
      <c r="M149" s="331">
        <f>G149*(1+L149/100)</f>
        <v>0</v>
      </c>
      <c r="N149" s="328">
        <v>0.0005</v>
      </c>
      <c r="O149" s="328">
        <f>ROUND(E149*N149,5)</f>
        <v>0.001</v>
      </c>
      <c r="P149" s="328">
        <v>0</v>
      </c>
      <c r="Q149" s="328">
        <f>ROUND(E149*P149,5)</f>
        <v>0</v>
      </c>
      <c r="R149" s="328"/>
      <c r="S149" s="328"/>
      <c r="T149" s="332">
        <v>0</v>
      </c>
      <c r="U149" s="328">
        <f>ROUND(E149*T149,2)</f>
        <v>0</v>
      </c>
      <c r="V149" s="333"/>
      <c r="W149" s="333"/>
      <c r="X149" s="333"/>
      <c r="Y149" s="333"/>
      <c r="Z149" s="333"/>
      <c r="AA149" s="333"/>
      <c r="AB149" s="333"/>
      <c r="AC149" s="333"/>
      <c r="AD149" s="333"/>
      <c r="AE149" s="333" t="s">
        <v>2271</v>
      </c>
      <c r="AF149" s="333"/>
      <c r="AG149" s="333"/>
      <c r="AH149" s="333"/>
      <c r="AI149" s="333"/>
      <c r="AJ149" s="333"/>
      <c r="AK149" s="333"/>
      <c r="AL149" s="333"/>
      <c r="AM149" s="333"/>
      <c r="AN149" s="333"/>
      <c r="AO149" s="333"/>
      <c r="AP149" s="333"/>
      <c r="AQ149" s="333"/>
      <c r="AR149" s="333"/>
      <c r="AS149" s="333"/>
      <c r="AT149" s="333"/>
      <c r="AU149" s="333"/>
      <c r="AV149" s="333"/>
      <c r="AW149" s="333"/>
      <c r="AX149" s="333"/>
      <c r="AY149" s="333"/>
      <c r="AZ149" s="333"/>
      <c r="BA149" s="333"/>
      <c r="BB149" s="333"/>
      <c r="BC149" s="333"/>
      <c r="BD149" s="333"/>
      <c r="BE149" s="333"/>
      <c r="BF149" s="333"/>
      <c r="BG149" s="333"/>
      <c r="BH149" s="333"/>
    </row>
    <row r="150" spans="1:60" ht="12" outlineLevel="1">
      <c r="A150" s="326">
        <v>123</v>
      </c>
      <c r="B150" s="326" t="s">
        <v>2465</v>
      </c>
      <c r="C150" s="327" t="s">
        <v>2466</v>
      </c>
      <c r="D150" s="328" t="s">
        <v>426</v>
      </c>
      <c r="E150" s="329">
        <v>2</v>
      </c>
      <c r="F150" s="330"/>
      <c r="G150" s="331">
        <f>ROUND(E150*F150,2)</f>
        <v>0</v>
      </c>
      <c r="H150" s="330"/>
      <c r="I150" s="331">
        <f>ROUND(E150*H150,2)</f>
        <v>0</v>
      </c>
      <c r="J150" s="330"/>
      <c r="K150" s="331">
        <f>ROUND(E150*J150,2)</f>
        <v>0</v>
      </c>
      <c r="L150" s="331">
        <v>21</v>
      </c>
      <c r="M150" s="331">
        <f>G150*(1+L150/100)</f>
        <v>0</v>
      </c>
      <c r="N150" s="328">
        <v>0.0135</v>
      </c>
      <c r="O150" s="328">
        <f>ROUND(E150*N150,5)</f>
        <v>0.027</v>
      </c>
      <c r="P150" s="328">
        <v>0</v>
      </c>
      <c r="Q150" s="328">
        <f>ROUND(E150*P150,5)</f>
        <v>0</v>
      </c>
      <c r="R150" s="328"/>
      <c r="S150" s="328"/>
      <c r="T150" s="332">
        <v>0</v>
      </c>
      <c r="U150" s="328">
        <f>ROUND(E150*T150,2)</f>
        <v>0</v>
      </c>
      <c r="V150" s="333"/>
      <c r="W150" s="333"/>
      <c r="X150" s="333"/>
      <c r="Y150" s="333"/>
      <c r="Z150" s="333"/>
      <c r="AA150" s="333"/>
      <c r="AB150" s="333"/>
      <c r="AC150" s="333"/>
      <c r="AD150" s="333"/>
      <c r="AE150" s="333" t="s">
        <v>2271</v>
      </c>
      <c r="AF150" s="333"/>
      <c r="AG150" s="333"/>
      <c r="AH150" s="333"/>
      <c r="AI150" s="333"/>
      <c r="AJ150" s="333"/>
      <c r="AK150" s="333"/>
      <c r="AL150" s="333"/>
      <c r="AM150" s="333"/>
      <c r="AN150" s="333"/>
      <c r="AO150" s="333"/>
      <c r="AP150" s="333"/>
      <c r="AQ150" s="333"/>
      <c r="AR150" s="333"/>
      <c r="AS150" s="333"/>
      <c r="AT150" s="333"/>
      <c r="AU150" s="333"/>
      <c r="AV150" s="333"/>
      <c r="AW150" s="333"/>
      <c r="AX150" s="333"/>
      <c r="AY150" s="333"/>
      <c r="AZ150" s="333"/>
      <c r="BA150" s="333"/>
      <c r="BB150" s="333"/>
      <c r="BC150" s="333"/>
      <c r="BD150" s="333"/>
      <c r="BE150" s="333"/>
      <c r="BF150" s="333"/>
      <c r="BG150" s="333"/>
      <c r="BH150" s="333"/>
    </row>
    <row r="151" spans="1:60" ht="12" outlineLevel="1">
      <c r="A151" s="326"/>
      <c r="B151" s="326"/>
      <c r="C151" s="840" t="s">
        <v>2467</v>
      </c>
      <c r="D151" s="841"/>
      <c r="E151" s="842"/>
      <c r="F151" s="843"/>
      <c r="G151" s="844"/>
      <c r="H151" s="331"/>
      <c r="I151" s="331"/>
      <c r="J151" s="331"/>
      <c r="K151" s="331"/>
      <c r="L151" s="331"/>
      <c r="M151" s="331"/>
      <c r="N151" s="328"/>
      <c r="O151" s="328"/>
      <c r="P151" s="328"/>
      <c r="Q151" s="328"/>
      <c r="R151" s="328"/>
      <c r="S151" s="328"/>
      <c r="T151" s="332"/>
      <c r="U151" s="328"/>
      <c r="V151" s="333"/>
      <c r="W151" s="333"/>
      <c r="X151" s="333"/>
      <c r="Y151" s="333"/>
      <c r="Z151" s="333"/>
      <c r="AA151" s="333"/>
      <c r="AB151" s="333"/>
      <c r="AC151" s="333"/>
      <c r="AD151" s="333"/>
      <c r="AE151" s="333" t="s">
        <v>2240</v>
      </c>
      <c r="AF151" s="333"/>
      <c r="AG151" s="333"/>
      <c r="AH151" s="333"/>
      <c r="AI151" s="333"/>
      <c r="AJ151" s="333"/>
      <c r="AK151" s="333"/>
      <c r="AL151" s="333"/>
      <c r="AM151" s="333"/>
      <c r="AN151" s="333"/>
      <c r="AO151" s="333"/>
      <c r="AP151" s="333"/>
      <c r="AQ151" s="333"/>
      <c r="AR151" s="333"/>
      <c r="AS151" s="333"/>
      <c r="AT151" s="333"/>
      <c r="AU151" s="333"/>
      <c r="AV151" s="333"/>
      <c r="AW151" s="333"/>
      <c r="AX151" s="333"/>
      <c r="AY151" s="333"/>
      <c r="AZ151" s="333"/>
      <c r="BA151" s="340" t="str">
        <f>C151</f>
        <v>(např. Golem)</v>
      </c>
      <c r="BB151" s="333"/>
      <c r="BC151" s="333"/>
      <c r="BD151" s="333"/>
      <c r="BE151" s="333"/>
      <c r="BF151" s="333"/>
      <c r="BG151" s="333"/>
      <c r="BH151" s="333"/>
    </row>
    <row r="152" spans="1:60" ht="12" outlineLevel="1">
      <c r="A152" s="326">
        <v>124</v>
      </c>
      <c r="B152" s="326" t="s">
        <v>2468</v>
      </c>
      <c r="C152" s="327" t="s">
        <v>2469</v>
      </c>
      <c r="D152" s="328" t="s">
        <v>205</v>
      </c>
      <c r="E152" s="329">
        <v>0.4</v>
      </c>
      <c r="F152" s="330"/>
      <c r="G152" s="331">
        <f>ROUND(E152*F152,2)</f>
        <v>0</v>
      </c>
      <c r="H152" s="330"/>
      <c r="I152" s="331">
        <f>ROUND(E152*H152,2)</f>
        <v>0</v>
      </c>
      <c r="J152" s="330"/>
      <c r="K152" s="331">
        <f>ROUND(E152*J152,2)</f>
        <v>0</v>
      </c>
      <c r="L152" s="331">
        <v>21</v>
      </c>
      <c r="M152" s="331">
        <f>G152*(1+L152/100)</f>
        <v>0</v>
      </c>
      <c r="N152" s="328">
        <v>0</v>
      </c>
      <c r="O152" s="328">
        <f>ROUND(E152*N152,5)</f>
        <v>0</v>
      </c>
      <c r="P152" s="328">
        <v>0</v>
      </c>
      <c r="Q152" s="328">
        <f>ROUND(E152*P152,5)</f>
        <v>0</v>
      </c>
      <c r="R152" s="328"/>
      <c r="S152" s="328"/>
      <c r="T152" s="332">
        <v>1.573</v>
      </c>
      <c r="U152" s="328">
        <f>ROUND(E152*T152,2)</f>
        <v>0.63</v>
      </c>
      <c r="V152" s="333"/>
      <c r="W152" s="333"/>
      <c r="X152" s="333"/>
      <c r="Y152" s="333"/>
      <c r="Z152" s="333"/>
      <c r="AA152" s="333"/>
      <c r="AB152" s="333"/>
      <c r="AC152" s="333"/>
      <c r="AD152" s="333"/>
      <c r="AE152" s="333" t="s">
        <v>2215</v>
      </c>
      <c r="AF152" s="333"/>
      <c r="AG152" s="333"/>
      <c r="AH152" s="333"/>
      <c r="AI152" s="333"/>
      <c r="AJ152" s="333"/>
      <c r="AK152" s="333"/>
      <c r="AL152" s="333"/>
      <c r="AM152" s="333"/>
      <c r="AN152" s="333"/>
      <c r="AO152" s="333"/>
      <c r="AP152" s="333"/>
      <c r="AQ152" s="333"/>
      <c r="AR152" s="333"/>
      <c r="AS152" s="333"/>
      <c r="AT152" s="333"/>
      <c r="AU152" s="333"/>
      <c r="AV152" s="333"/>
      <c r="AW152" s="333"/>
      <c r="AX152" s="333"/>
      <c r="AY152" s="333"/>
      <c r="AZ152" s="333"/>
      <c r="BA152" s="333"/>
      <c r="BB152" s="333"/>
      <c r="BC152" s="333"/>
      <c r="BD152" s="333"/>
      <c r="BE152" s="333"/>
      <c r="BF152" s="333"/>
      <c r="BG152" s="333"/>
      <c r="BH152" s="333"/>
    </row>
    <row r="153" spans="1:60" ht="12" outlineLevel="1">
      <c r="A153" s="326">
        <v>125</v>
      </c>
      <c r="B153" s="326" t="s">
        <v>2470</v>
      </c>
      <c r="C153" s="327" t="s">
        <v>2471</v>
      </c>
      <c r="D153" s="328" t="s">
        <v>426</v>
      </c>
      <c r="E153" s="329">
        <v>1</v>
      </c>
      <c r="F153" s="330"/>
      <c r="G153" s="331">
        <f>ROUND(E153*F153,2)</f>
        <v>0</v>
      </c>
      <c r="H153" s="330"/>
      <c r="I153" s="331">
        <f>ROUND(E153*H153,2)</f>
        <v>0</v>
      </c>
      <c r="J153" s="330"/>
      <c r="K153" s="331">
        <f>ROUND(E153*J153,2)</f>
        <v>0</v>
      </c>
      <c r="L153" s="331">
        <v>21</v>
      </c>
      <c r="M153" s="331">
        <f>G153*(1+L153/100)</f>
        <v>0</v>
      </c>
      <c r="N153" s="328">
        <v>0.014</v>
      </c>
      <c r="O153" s="328">
        <f>ROUND(E153*N153,5)</f>
        <v>0.014</v>
      </c>
      <c r="P153" s="328">
        <v>0</v>
      </c>
      <c r="Q153" s="328">
        <f>ROUND(E153*P153,5)</f>
        <v>0</v>
      </c>
      <c r="R153" s="328"/>
      <c r="S153" s="328"/>
      <c r="T153" s="332">
        <v>0</v>
      </c>
      <c r="U153" s="328">
        <f>ROUND(E153*T153,2)</f>
        <v>0</v>
      </c>
      <c r="V153" s="333"/>
      <c r="W153" s="333"/>
      <c r="X153" s="333"/>
      <c r="Y153" s="333"/>
      <c r="Z153" s="333"/>
      <c r="AA153" s="333"/>
      <c r="AB153" s="333"/>
      <c r="AC153" s="333"/>
      <c r="AD153" s="333"/>
      <c r="AE153" s="333" t="s">
        <v>2271</v>
      </c>
      <c r="AF153" s="333"/>
      <c r="AG153" s="333"/>
      <c r="AH153" s="333"/>
      <c r="AI153" s="333"/>
      <c r="AJ153" s="333"/>
      <c r="AK153" s="333"/>
      <c r="AL153" s="333"/>
      <c r="AM153" s="333"/>
      <c r="AN153" s="333"/>
      <c r="AO153" s="333"/>
      <c r="AP153" s="333"/>
      <c r="AQ153" s="333"/>
      <c r="AR153" s="333"/>
      <c r="AS153" s="333"/>
      <c r="AT153" s="333"/>
      <c r="AU153" s="333"/>
      <c r="AV153" s="333"/>
      <c r="AW153" s="333"/>
      <c r="AX153" s="333"/>
      <c r="AY153" s="333"/>
      <c r="AZ153" s="333"/>
      <c r="BA153" s="333"/>
      <c r="BB153" s="333"/>
      <c r="BC153" s="333"/>
      <c r="BD153" s="333"/>
      <c r="BE153" s="333"/>
      <c r="BF153" s="333"/>
      <c r="BG153" s="333"/>
      <c r="BH153" s="333"/>
    </row>
    <row r="154" spans="1:60" ht="22.5" outlineLevel="1">
      <c r="A154" s="326">
        <v>126</v>
      </c>
      <c r="B154" s="326" t="s">
        <v>2472</v>
      </c>
      <c r="C154" s="327" t="s">
        <v>2473</v>
      </c>
      <c r="D154" s="328" t="s">
        <v>426</v>
      </c>
      <c r="E154" s="329">
        <v>2</v>
      </c>
      <c r="F154" s="330"/>
      <c r="G154" s="331">
        <f>ROUND(E154*F154,2)</f>
        <v>0</v>
      </c>
      <c r="H154" s="330"/>
      <c r="I154" s="331">
        <f>ROUND(E154*H154,2)</f>
        <v>0</v>
      </c>
      <c r="J154" s="330"/>
      <c r="K154" s="331">
        <f>ROUND(E154*J154,2)</f>
        <v>0</v>
      </c>
      <c r="L154" s="331">
        <v>21</v>
      </c>
      <c r="M154" s="331">
        <f>G154*(1+L154/100)</f>
        <v>0</v>
      </c>
      <c r="N154" s="328">
        <v>0.00152</v>
      </c>
      <c r="O154" s="328">
        <f>ROUND(E154*N154,5)</f>
        <v>0.00304</v>
      </c>
      <c r="P154" s="328">
        <v>0</v>
      </c>
      <c r="Q154" s="328">
        <f>ROUND(E154*P154,5)</f>
        <v>0</v>
      </c>
      <c r="R154" s="328"/>
      <c r="S154" s="328"/>
      <c r="T154" s="332">
        <v>0.587</v>
      </c>
      <c r="U154" s="328">
        <f>ROUND(E154*T154,2)</f>
        <v>1.17</v>
      </c>
      <c r="V154" s="333"/>
      <c r="W154" s="333"/>
      <c r="X154" s="333"/>
      <c r="Y154" s="333"/>
      <c r="Z154" s="333"/>
      <c r="AA154" s="333"/>
      <c r="AB154" s="333"/>
      <c r="AC154" s="333"/>
      <c r="AD154" s="333"/>
      <c r="AE154" s="333" t="s">
        <v>2215</v>
      </c>
      <c r="AF154" s="333"/>
      <c r="AG154" s="333"/>
      <c r="AH154" s="333"/>
      <c r="AI154" s="333"/>
      <c r="AJ154" s="333"/>
      <c r="AK154" s="333"/>
      <c r="AL154" s="333"/>
      <c r="AM154" s="333"/>
      <c r="AN154" s="333"/>
      <c r="AO154" s="333"/>
      <c r="AP154" s="333"/>
      <c r="AQ154" s="333"/>
      <c r="AR154" s="333"/>
      <c r="AS154" s="333"/>
      <c r="AT154" s="333"/>
      <c r="AU154" s="333"/>
      <c r="AV154" s="333"/>
      <c r="AW154" s="333"/>
      <c r="AX154" s="333"/>
      <c r="AY154" s="333"/>
      <c r="AZ154" s="333"/>
      <c r="BA154" s="333"/>
      <c r="BB154" s="333"/>
      <c r="BC154" s="333"/>
      <c r="BD154" s="333"/>
      <c r="BE154" s="333"/>
      <c r="BF154" s="333"/>
      <c r="BG154" s="333"/>
      <c r="BH154" s="333"/>
    </row>
    <row r="155" spans="1:60" ht="12" outlineLevel="1">
      <c r="A155" s="326"/>
      <c r="B155" s="326"/>
      <c r="C155" s="840" t="s">
        <v>2474</v>
      </c>
      <c r="D155" s="841"/>
      <c r="E155" s="842"/>
      <c r="F155" s="843"/>
      <c r="G155" s="844"/>
      <c r="H155" s="331"/>
      <c r="I155" s="331"/>
      <c r="J155" s="331"/>
      <c r="K155" s="331"/>
      <c r="L155" s="331"/>
      <c r="M155" s="331"/>
      <c r="N155" s="328"/>
      <c r="O155" s="328"/>
      <c r="P155" s="328"/>
      <c r="Q155" s="328"/>
      <c r="R155" s="328"/>
      <c r="S155" s="328"/>
      <c r="T155" s="332"/>
      <c r="U155" s="328"/>
      <c r="V155" s="333"/>
      <c r="W155" s="333"/>
      <c r="X155" s="333"/>
      <c r="Y155" s="333"/>
      <c r="Z155" s="333"/>
      <c r="AA155" s="333"/>
      <c r="AB155" s="333"/>
      <c r="AC155" s="333"/>
      <c r="AD155" s="333"/>
      <c r="AE155" s="333" t="s">
        <v>2240</v>
      </c>
      <c r="AF155" s="333"/>
      <c r="AG155" s="333"/>
      <c r="AH155" s="333"/>
      <c r="AI155" s="333"/>
      <c r="AJ155" s="333"/>
      <c r="AK155" s="333"/>
      <c r="AL155" s="333"/>
      <c r="AM155" s="333"/>
      <c r="AN155" s="333"/>
      <c r="AO155" s="333"/>
      <c r="AP155" s="333"/>
      <c r="AQ155" s="333"/>
      <c r="AR155" s="333"/>
      <c r="AS155" s="333"/>
      <c r="AT155" s="333"/>
      <c r="AU155" s="333"/>
      <c r="AV155" s="333"/>
      <c r="AW155" s="333"/>
      <c r="AX155" s="333"/>
      <c r="AY155" s="333"/>
      <c r="AZ155" s="333"/>
      <c r="BA155" s="340" t="str">
        <f>C155</f>
        <v>(např. KIMURA)</v>
      </c>
      <c r="BB155" s="333"/>
      <c r="BC155" s="333"/>
      <c r="BD155" s="333"/>
      <c r="BE155" s="333"/>
      <c r="BF155" s="333"/>
      <c r="BG155" s="333"/>
      <c r="BH155" s="333"/>
    </row>
    <row r="156" spans="1:60" ht="22.5" outlineLevel="1">
      <c r="A156" s="326">
        <v>127</v>
      </c>
      <c r="B156" s="326" t="s">
        <v>2475</v>
      </c>
      <c r="C156" s="327" t="s">
        <v>2476</v>
      </c>
      <c r="D156" s="328" t="s">
        <v>426</v>
      </c>
      <c r="E156" s="329">
        <v>1</v>
      </c>
      <c r="F156" s="330"/>
      <c r="G156" s="331">
        <f>ROUND(E156*F156,2)</f>
        <v>0</v>
      </c>
      <c r="H156" s="330"/>
      <c r="I156" s="331">
        <f>ROUND(E156*H156,2)</f>
        <v>0</v>
      </c>
      <c r="J156" s="330"/>
      <c r="K156" s="331">
        <f>ROUND(E156*J156,2)</f>
        <v>0</v>
      </c>
      <c r="L156" s="331">
        <v>21</v>
      </c>
      <c r="M156" s="331">
        <f>G156*(1+L156/100)</f>
        <v>0</v>
      </c>
      <c r="N156" s="328">
        <v>0.00164</v>
      </c>
      <c r="O156" s="328">
        <f>ROUND(E156*N156,5)</f>
        <v>0.00164</v>
      </c>
      <c r="P156" s="328">
        <v>0</v>
      </c>
      <c r="Q156" s="328">
        <f>ROUND(E156*P156,5)</f>
        <v>0</v>
      </c>
      <c r="R156" s="328"/>
      <c r="S156" s="328"/>
      <c r="T156" s="332">
        <v>0.445</v>
      </c>
      <c r="U156" s="328">
        <f>ROUND(E156*T156,2)</f>
        <v>0.45</v>
      </c>
      <c r="V156" s="333"/>
      <c r="W156" s="333"/>
      <c r="X156" s="333"/>
      <c r="Y156" s="333"/>
      <c r="Z156" s="333"/>
      <c r="AA156" s="333"/>
      <c r="AB156" s="333"/>
      <c r="AC156" s="333"/>
      <c r="AD156" s="333"/>
      <c r="AE156" s="333" t="s">
        <v>2215</v>
      </c>
      <c r="AF156" s="333"/>
      <c r="AG156" s="333"/>
      <c r="AH156" s="333"/>
      <c r="AI156" s="333"/>
      <c r="AJ156" s="333"/>
      <c r="AK156" s="333"/>
      <c r="AL156" s="333"/>
      <c r="AM156" s="333"/>
      <c r="AN156" s="333"/>
      <c r="AO156" s="333"/>
      <c r="AP156" s="333"/>
      <c r="AQ156" s="333"/>
      <c r="AR156" s="333"/>
      <c r="AS156" s="333"/>
      <c r="AT156" s="333"/>
      <c r="AU156" s="333"/>
      <c r="AV156" s="333"/>
      <c r="AW156" s="333"/>
      <c r="AX156" s="333"/>
      <c r="AY156" s="333"/>
      <c r="AZ156" s="333"/>
      <c r="BA156" s="333"/>
      <c r="BB156" s="333"/>
      <c r="BC156" s="333"/>
      <c r="BD156" s="333"/>
      <c r="BE156" s="333"/>
      <c r="BF156" s="333"/>
      <c r="BG156" s="333"/>
      <c r="BH156" s="333"/>
    </row>
    <row r="157" spans="1:60" ht="12" outlineLevel="1">
      <c r="A157" s="326">
        <v>128</v>
      </c>
      <c r="B157" s="326" t="s">
        <v>2477</v>
      </c>
      <c r="C157" s="327" t="s">
        <v>2478</v>
      </c>
      <c r="D157" s="328" t="s">
        <v>426</v>
      </c>
      <c r="E157" s="329">
        <v>7</v>
      </c>
      <c r="F157" s="330"/>
      <c r="G157" s="331">
        <f>ROUND(E157*F157,2)</f>
        <v>0</v>
      </c>
      <c r="H157" s="330"/>
      <c r="I157" s="331">
        <f>ROUND(E157*H157,2)</f>
        <v>0</v>
      </c>
      <c r="J157" s="330"/>
      <c r="K157" s="331">
        <f>ROUND(E157*J157,2)</f>
        <v>0</v>
      </c>
      <c r="L157" s="331">
        <v>21</v>
      </c>
      <c r="M157" s="331">
        <f>G157*(1+L157/100)</f>
        <v>0</v>
      </c>
      <c r="N157" s="328">
        <v>0.0013</v>
      </c>
      <c r="O157" s="328">
        <f>ROUND(E157*N157,5)</f>
        <v>0.0091</v>
      </c>
      <c r="P157" s="328">
        <v>0</v>
      </c>
      <c r="Q157" s="328">
        <f>ROUND(E157*P157,5)</f>
        <v>0</v>
      </c>
      <c r="R157" s="328"/>
      <c r="S157" s="328"/>
      <c r="T157" s="332">
        <v>0.485</v>
      </c>
      <c r="U157" s="328">
        <f>ROUND(E157*T157,2)</f>
        <v>3.4</v>
      </c>
      <c r="V157" s="333"/>
      <c r="W157" s="333"/>
      <c r="X157" s="333"/>
      <c r="Y157" s="333"/>
      <c r="Z157" s="333"/>
      <c r="AA157" s="333"/>
      <c r="AB157" s="333"/>
      <c r="AC157" s="333"/>
      <c r="AD157" s="333"/>
      <c r="AE157" s="333" t="s">
        <v>2215</v>
      </c>
      <c r="AF157" s="333"/>
      <c r="AG157" s="333"/>
      <c r="AH157" s="333"/>
      <c r="AI157" s="333"/>
      <c r="AJ157" s="333"/>
      <c r="AK157" s="333"/>
      <c r="AL157" s="333"/>
      <c r="AM157" s="333"/>
      <c r="AN157" s="333"/>
      <c r="AO157" s="333"/>
      <c r="AP157" s="333"/>
      <c r="AQ157" s="333"/>
      <c r="AR157" s="333"/>
      <c r="AS157" s="333"/>
      <c r="AT157" s="333"/>
      <c r="AU157" s="333"/>
      <c r="AV157" s="333"/>
      <c r="AW157" s="333"/>
      <c r="AX157" s="333"/>
      <c r="AY157" s="333"/>
      <c r="AZ157" s="333"/>
      <c r="BA157" s="333"/>
      <c r="BB157" s="333"/>
      <c r="BC157" s="333"/>
      <c r="BD157" s="333"/>
      <c r="BE157" s="333"/>
      <c r="BF157" s="333"/>
      <c r="BG157" s="333"/>
      <c r="BH157" s="333"/>
    </row>
    <row r="158" spans="1:60" ht="12" outlineLevel="1">
      <c r="A158" s="326"/>
      <c r="B158" s="326"/>
      <c r="C158" s="840" t="s">
        <v>2479</v>
      </c>
      <c r="D158" s="841"/>
      <c r="E158" s="842"/>
      <c r="F158" s="843"/>
      <c r="G158" s="844"/>
      <c r="H158" s="331"/>
      <c r="I158" s="331"/>
      <c r="J158" s="331"/>
      <c r="K158" s="331"/>
      <c r="L158" s="331"/>
      <c r="M158" s="331"/>
      <c r="N158" s="328"/>
      <c r="O158" s="328"/>
      <c r="P158" s="328"/>
      <c r="Q158" s="328"/>
      <c r="R158" s="328"/>
      <c r="S158" s="328"/>
      <c r="T158" s="332"/>
      <c r="U158" s="328"/>
      <c r="V158" s="333"/>
      <c r="W158" s="333"/>
      <c r="X158" s="333"/>
      <c r="Y158" s="333"/>
      <c r="Z158" s="333"/>
      <c r="AA158" s="333"/>
      <c r="AB158" s="333"/>
      <c r="AC158" s="333"/>
      <c r="AD158" s="333"/>
      <c r="AE158" s="333" t="s">
        <v>2240</v>
      </c>
      <c r="AF158" s="333"/>
      <c r="AG158" s="333"/>
      <c r="AH158" s="333"/>
      <c r="AI158" s="333"/>
      <c r="AJ158" s="333"/>
      <c r="AK158" s="333"/>
      <c r="AL158" s="333"/>
      <c r="AM158" s="333"/>
      <c r="AN158" s="333"/>
      <c r="AO158" s="333"/>
      <c r="AP158" s="333"/>
      <c r="AQ158" s="333"/>
      <c r="AR158" s="333"/>
      <c r="AS158" s="333"/>
      <c r="AT158" s="333"/>
      <c r="AU158" s="333"/>
      <c r="AV158" s="333"/>
      <c r="AW158" s="333"/>
      <c r="AX158" s="333"/>
      <c r="AY158" s="333"/>
      <c r="AZ158" s="333"/>
      <c r="BA158" s="340" t="str">
        <f>C158</f>
        <v>(např.RHAPSODY)</v>
      </c>
      <c r="BB158" s="333"/>
      <c r="BC158" s="333"/>
      <c r="BD158" s="333"/>
      <c r="BE158" s="333"/>
      <c r="BF158" s="333"/>
      <c r="BG158" s="333"/>
      <c r="BH158" s="333"/>
    </row>
    <row r="159" spans="1:60" ht="22.5" outlineLevel="1">
      <c r="A159" s="326">
        <v>129</v>
      </c>
      <c r="B159" s="326" t="s">
        <v>2480</v>
      </c>
      <c r="C159" s="327" t="s">
        <v>2481</v>
      </c>
      <c r="D159" s="328" t="s">
        <v>2482</v>
      </c>
      <c r="E159" s="329">
        <v>1</v>
      </c>
      <c r="F159" s="330"/>
      <c r="G159" s="331">
        <f aca="true" t="shared" si="35" ref="G159:G168">ROUND(E159*F159,2)</f>
        <v>0</v>
      </c>
      <c r="H159" s="330"/>
      <c r="I159" s="331">
        <f aca="true" t="shared" si="36" ref="I159:I168">ROUND(E159*H159,2)</f>
        <v>0</v>
      </c>
      <c r="J159" s="330"/>
      <c r="K159" s="331">
        <f aca="true" t="shared" si="37" ref="K159:K168">ROUND(E159*J159,2)</f>
        <v>0</v>
      </c>
      <c r="L159" s="331">
        <v>21</v>
      </c>
      <c r="M159" s="331">
        <f aca="true" t="shared" si="38" ref="M159:M168">G159*(1+L159/100)</f>
        <v>0</v>
      </c>
      <c r="N159" s="328">
        <v>0.00134</v>
      </c>
      <c r="O159" s="328">
        <f aca="true" t="shared" si="39" ref="O159:O168">ROUND(E159*N159,5)</f>
        <v>0.00134</v>
      </c>
      <c r="P159" s="328">
        <v>0</v>
      </c>
      <c r="Q159" s="328">
        <f aca="true" t="shared" si="40" ref="Q159:Q168">ROUND(E159*P159,5)</f>
        <v>0</v>
      </c>
      <c r="R159" s="328"/>
      <c r="S159" s="328"/>
      <c r="T159" s="332">
        <v>0.587</v>
      </c>
      <c r="U159" s="328">
        <f aca="true" t="shared" si="41" ref="U159:U168">ROUND(E159*T159,2)</f>
        <v>0.59</v>
      </c>
      <c r="V159" s="333"/>
      <c r="W159" s="333"/>
      <c r="X159" s="333"/>
      <c r="Y159" s="333"/>
      <c r="Z159" s="333"/>
      <c r="AA159" s="333"/>
      <c r="AB159" s="333"/>
      <c r="AC159" s="333"/>
      <c r="AD159" s="333"/>
      <c r="AE159" s="333" t="s">
        <v>2215</v>
      </c>
      <c r="AF159" s="333"/>
      <c r="AG159" s="333"/>
      <c r="AH159" s="333"/>
      <c r="AI159" s="333"/>
      <c r="AJ159" s="333"/>
      <c r="AK159" s="333"/>
      <c r="AL159" s="333"/>
      <c r="AM159" s="333"/>
      <c r="AN159" s="333"/>
      <c r="AO159" s="333"/>
      <c r="AP159" s="333"/>
      <c r="AQ159" s="333"/>
      <c r="AR159" s="333"/>
      <c r="AS159" s="333"/>
      <c r="AT159" s="333"/>
      <c r="AU159" s="333"/>
      <c r="AV159" s="333"/>
      <c r="AW159" s="333"/>
      <c r="AX159" s="333"/>
      <c r="AY159" s="333"/>
      <c r="AZ159" s="333"/>
      <c r="BA159" s="333"/>
      <c r="BB159" s="333"/>
      <c r="BC159" s="333"/>
      <c r="BD159" s="333"/>
      <c r="BE159" s="333"/>
      <c r="BF159" s="333"/>
      <c r="BG159" s="333"/>
      <c r="BH159" s="333"/>
    </row>
    <row r="160" spans="1:60" ht="12" outlineLevel="1">
      <c r="A160" s="326">
        <v>130</v>
      </c>
      <c r="B160" s="326" t="s">
        <v>2483</v>
      </c>
      <c r="C160" s="327" t="s">
        <v>2484</v>
      </c>
      <c r="D160" s="328" t="s">
        <v>426</v>
      </c>
      <c r="E160" s="329">
        <v>7</v>
      </c>
      <c r="F160" s="330"/>
      <c r="G160" s="331">
        <f t="shared" si="35"/>
        <v>0</v>
      </c>
      <c r="H160" s="330"/>
      <c r="I160" s="331">
        <f t="shared" si="36"/>
        <v>0</v>
      </c>
      <c r="J160" s="330"/>
      <c r="K160" s="331">
        <f t="shared" si="37"/>
        <v>0</v>
      </c>
      <c r="L160" s="331">
        <v>21</v>
      </c>
      <c r="M160" s="331">
        <f t="shared" si="38"/>
        <v>0</v>
      </c>
      <c r="N160" s="328">
        <v>0.00089</v>
      </c>
      <c r="O160" s="328">
        <f t="shared" si="39"/>
        <v>0.00623</v>
      </c>
      <c r="P160" s="328">
        <v>0</v>
      </c>
      <c r="Q160" s="328">
        <f t="shared" si="40"/>
        <v>0</v>
      </c>
      <c r="R160" s="328"/>
      <c r="S160" s="328"/>
      <c r="T160" s="332">
        <v>1.12</v>
      </c>
      <c r="U160" s="328">
        <f t="shared" si="41"/>
        <v>7.84</v>
      </c>
      <c r="V160" s="333"/>
      <c r="W160" s="333"/>
      <c r="X160" s="333"/>
      <c r="Y160" s="333"/>
      <c r="Z160" s="333"/>
      <c r="AA160" s="333"/>
      <c r="AB160" s="333"/>
      <c r="AC160" s="333"/>
      <c r="AD160" s="333"/>
      <c r="AE160" s="333" t="s">
        <v>2215</v>
      </c>
      <c r="AF160" s="333"/>
      <c r="AG160" s="333"/>
      <c r="AH160" s="333"/>
      <c r="AI160" s="333"/>
      <c r="AJ160" s="333"/>
      <c r="AK160" s="333"/>
      <c r="AL160" s="333"/>
      <c r="AM160" s="333"/>
      <c r="AN160" s="333"/>
      <c r="AO160" s="333"/>
      <c r="AP160" s="333"/>
      <c r="AQ160" s="333"/>
      <c r="AR160" s="333"/>
      <c r="AS160" s="333"/>
      <c r="AT160" s="333"/>
      <c r="AU160" s="333"/>
      <c r="AV160" s="333"/>
      <c r="AW160" s="333"/>
      <c r="AX160" s="333"/>
      <c r="AY160" s="333"/>
      <c r="AZ160" s="333"/>
      <c r="BA160" s="333"/>
      <c r="BB160" s="333"/>
      <c r="BC160" s="333"/>
      <c r="BD160" s="333"/>
      <c r="BE160" s="333"/>
      <c r="BF160" s="333"/>
      <c r="BG160" s="333"/>
      <c r="BH160" s="333"/>
    </row>
    <row r="161" spans="1:60" ht="12" outlineLevel="1">
      <c r="A161" s="326">
        <v>131</v>
      </c>
      <c r="B161" s="326" t="s">
        <v>2485</v>
      </c>
      <c r="C161" s="327" t="s">
        <v>2486</v>
      </c>
      <c r="D161" s="328" t="s">
        <v>635</v>
      </c>
      <c r="E161" s="329">
        <v>7</v>
      </c>
      <c r="F161" s="330"/>
      <c r="G161" s="331">
        <f t="shared" si="35"/>
        <v>0</v>
      </c>
      <c r="H161" s="330"/>
      <c r="I161" s="331">
        <f t="shared" si="36"/>
        <v>0</v>
      </c>
      <c r="J161" s="330"/>
      <c r="K161" s="331">
        <f t="shared" si="37"/>
        <v>0</v>
      </c>
      <c r="L161" s="331">
        <v>21</v>
      </c>
      <c r="M161" s="331">
        <f t="shared" si="38"/>
        <v>0</v>
      </c>
      <c r="N161" s="328">
        <v>0</v>
      </c>
      <c r="O161" s="328">
        <f t="shared" si="39"/>
        <v>0</v>
      </c>
      <c r="P161" s="328">
        <v>0</v>
      </c>
      <c r="Q161" s="328">
        <f t="shared" si="40"/>
        <v>0</v>
      </c>
      <c r="R161" s="328"/>
      <c r="S161" s="328"/>
      <c r="T161" s="332">
        <v>1.9</v>
      </c>
      <c r="U161" s="328">
        <f t="shared" si="41"/>
        <v>13.3</v>
      </c>
      <c r="V161" s="333"/>
      <c r="W161" s="333"/>
      <c r="X161" s="333"/>
      <c r="Y161" s="333"/>
      <c r="Z161" s="333"/>
      <c r="AA161" s="333"/>
      <c r="AB161" s="333"/>
      <c r="AC161" s="333"/>
      <c r="AD161" s="333"/>
      <c r="AE161" s="333" t="s">
        <v>2215</v>
      </c>
      <c r="AF161" s="333"/>
      <c r="AG161" s="333"/>
      <c r="AH161" s="333"/>
      <c r="AI161" s="333"/>
      <c r="AJ161" s="333"/>
      <c r="AK161" s="333"/>
      <c r="AL161" s="333"/>
      <c r="AM161" s="333"/>
      <c r="AN161" s="333"/>
      <c r="AO161" s="333"/>
      <c r="AP161" s="333"/>
      <c r="AQ161" s="333"/>
      <c r="AR161" s="333"/>
      <c r="AS161" s="333"/>
      <c r="AT161" s="333"/>
      <c r="AU161" s="333"/>
      <c r="AV161" s="333"/>
      <c r="AW161" s="333"/>
      <c r="AX161" s="333"/>
      <c r="AY161" s="333"/>
      <c r="AZ161" s="333"/>
      <c r="BA161" s="333"/>
      <c r="BB161" s="333"/>
      <c r="BC161" s="333"/>
      <c r="BD161" s="333"/>
      <c r="BE161" s="333"/>
      <c r="BF161" s="333"/>
      <c r="BG161" s="333"/>
      <c r="BH161" s="333"/>
    </row>
    <row r="162" spans="1:60" ht="12" outlineLevel="1">
      <c r="A162" s="326">
        <v>132</v>
      </c>
      <c r="B162" s="326" t="s">
        <v>2487</v>
      </c>
      <c r="C162" s="327" t="s">
        <v>2488</v>
      </c>
      <c r="D162" s="328" t="s">
        <v>426</v>
      </c>
      <c r="E162" s="329">
        <v>7</v>
      </c>
      <c r="F162" s="330"/>
      <c r="G162" s="331">
        <f t="shared" si="35"/>
        <v>0</v>
      </c>
      <c r="H162" s="330"/>
      <c r="I162" s="331">
        <f t="shared" si="36"/>
        <v>0</v>
      </c>
      <c r="J162" s="330"/>
      <c r="K162" s="331">
        <f t="shared" si="37"/>
        <v>0</v>
      </c>
      <c r="L162" s="331">
        <v>21</v>
      </c>
      <c r="M162" s="331">
        <f t="shared" si="38"/>
        <v>0</v>
      </c>
      <c r="N162" s="328">
        <v>0.00141</v>
      </c>
      <c r="O162" s="328">
        <f t="shared" si="39"/>
        <v>0.00987</v>
      </c>
      <c r="P162" s="328">
        <v>0</v>
      </c>
      <c r="Q162" s="328">
        <f t="shared" si="40"/>
        <v>0</v>
      </c>
      <c r="R162" s="328"/>
      <c r="S162" s="328"/>
      <c r="T162" s="332">
        <v>2.46922</v>
      </c>
      <c r="U162" s="328">
        <f t="shared" si="41"/>
        <v>17.28</v>
      </c>
      <c r="V162" s="333"/>
      <c r="W162" s="333"/>
      <c r="X162" s="333"/>
      <c r="Y162" s="333"/>
      <c r="Z162" s="333"/>
      <c r="AA162" s="333"/>
      <c r="AB162" s="333"/>
      <c r="AC162" s="333"/>
      <c r="AD162" s="333"/>
      <c r="AE162" s="333" t="s">
        <v>2212</v>
      </c>
      <c r="AF162" s="333"/>
      <c r="AG162" s="333"/>
      <c r="AH162" s="333"/>
      <c r="AI162" s="333"/>
      <c r="AJ162" s="333"/>
      <c r="AK162" s="333"/>
      <c r="AL162" s="333"/>
      <c r="AM162" s="333"/>
      <c r="AN162" s="333"/>
      <c r="AO162" s="333"/>
      <c r="AP162" s="333"/>
      <c r="AQ162" s="333"/>
      <c r="AR162" s="333"/>
      <c r="AS162" s="333"/>
      <c r="AT162" s="333"/>
      <c r="AU162" s="333"/>
      <c r="AV162" s="333"/>
      <c r="AW162" s="333"/>
      <c r="AX162" s="333"/>
      <c r="AY162" s="333"/>
      <c r="AZ162" s="333"/>
      <c r="BA162" s="333"/>
      <c r="BB162" s="333"/>
      <c r="BC162" s="333"/>
      <c r="BD162" s="333"/>
      <c r="BE162" s="333"/>
      <c r="BF162" s="333"/>
      <c r="BG162" s="333"/>
      <c r="BH162" s="333"/>
    </row>
    <row r="163" spans="1:60" ht="12" outlineLevel="1">
      <c r="A163" s="326">
        <v>133</v>
      </c>
      <c r="B163" s="326" t="s">
        <v>2489</v>
      </c>
      <c r="C163" s="327" t="s">
        <v>2490</v>
      </c>
      <c r="D163" s="328" t="s">
        <v>426</v>
      </c>
      <c r="E163" s="329">
        <v>2</v>
      </c>
      <c r="F163" s="330"/>
      <c r="G163" s="331">
        <f t="shared" si="35"/>
        <v>0</v>
      </c>
      <c r="H163" s="330"/>
      <c r="I163" s="331">
        <f t="shared" si="36"/>
        <v>0</v>
      </c>
      <c r="J163" s="330"/>
      <c r="K163" s="331">
        <f t="shared" si="37"/>
        <v>0</v>
      </c>
      <c r="L163" s="331">
        <v>21</v>
      </c>
      <c r="M163" s="331">
        <f t="shared" si="38"/>
        <v>0</v>
      </c>
      <c r="N163" s="328">
        <v>0.00157</v>
      </c>
      <c r="O163" s="328">
        <f t="shared" si="39"/>
        <v>0.00314</v>
      </c>
      <c r="P163" s="328">
        <v>0</v>
      </c>
      <c r="Q163" s="328">
        <f t="shared" si="40"/>
        <v>0</v>
      </c>
      <c r="R163" s="328"/>
      <c r="S163" s="328"/>
      <c r="T163" s="332">
        <v>8.79047</v>
      </c>
      <c r="U163" s="328">
        <f t="shared" si="41"/>
        <v>17.58</v>
      </c>
      <c r="V163" s="333"/>
      <c r="W163" s="333"/>
      <c r="X163" s="333"/>
      <c r="Y163" s="333"/>
      <c r="Z163" s="333"/>
      <c r="AA163" s="333"/>
      <c r="AB163" s="333"/>
      <c r="AC163" s="333"/>
      <c r="AD163" s="333"/>
      <c r="AE163" s="333" t="s">
        <v>2212</v>
      </c>
      <c r="AF163" s="333"/>
      <c r="AG163" s="333"/>
      <c r="AH163" s="333"/>
      <c r="AI163" s="333"/>
      <c r="AJ163" s="333"/>
      <c r="AK163" s="333"/>
      <c r="AL163" s="333"/>
      <c r="AM163" s="333"/>
      <c r="AN163" s="333"/>
      <c r="AO163" s="333"/>
      <c r="AP163" s="333"/>
      <c r="AQ163" s="333"/>
      <c r="AR163" s="333"/>
      <c r="AS163" s="333"/>
      <c r="AT163" s="333"/>
      <c r="AU163" s="333"/>
      <c r="AV163" s="333"/>
      <c r="AW163" s="333"/>
      <c r="AX163" s="333"/>
      <c r="AY163" s="333"/>
      <c r="AZ163" s="333"/>
      <c r="BA163" s="333"/>
      <c r="BB163" s="333"/>
      <c r="BC163" s="333"/>
      <c r="BD163" s="333"/>
      <c r="BE163" s="333"/>
      <c r="BF163" s="333"/>
      <c r="BG163" s="333"/>
      <c r="BH163" s="333"/>
    </row>
    <row r="164" spans="1:60" ht="12" outlineLevel="1">
      <c r="A164" s="326">
        <v>134</v>
      </c>
      <c r="B164" s="326" t="s">
        <v>2491</v>
      </c>
      <c r="C164" s="327" t="s">
        <v>2492</v>
      </c>
      <c r="D164" s="328" t="s">
        <v>426</v>
      </c>
      <c r="E164" s="329">
        <v>2</v>
      </c>
      <c r="F164" s="330"/>
      <c r="G164" s="331">
        <f t="shared" si="35"/>
        <v>0</v>
      </c>
      <c r="H164" s="330"/>
      <c r="I164" s="331">
        <f t="shared" si="36"/>
        <v>0</v>
      </c>
      <c r="J164" s="330"/>
      <c r="K164" s="331">
        <f t="shared" si="37"/>
        <v>0</v>
      </c>
      <c r="L164" s="331">
        <v>21</v>
      </c>
      <c r="M164" s="331">
        <f t="shared" si="38"/>
        <v>0</v>
      </c>
      <c r="N164" s="328">
        <v>0.00439</v>
      </c>
      <c r="O164" s="328">
        <f t="shared" si="39"/>
        <v>0.00878</v>
      </c>
      <c r="P164" s="328">
        <v>0</v>
      </c>
      <c r="Q164" s="328">
        <f t="shared" si="40"/>
        <v>0</v>
      </c>
      <c r="R164" s="328"/>
      <c r="S164" s="328"/>
      <c r="T164" s="332">
        <v>1.47691</v>
      </c>
      <c r="U164" s="328">
        <f t="shared" si="41"/>
        <v>2.95</v>
      </c>
      <c r="V164" s="333"/>
      <c r="W164" s="333"/>
      <c r="X164" s="333"/>
      <c r="Y164" s="333"/>
      <c r="Z164" s="333"/>
      <c r="AA164" s="333"/>
      <c r="AB164" s="333"/>
      <c r="AC164" s="333"/>
      <c r="AD164" s="333"/>
      <c r="AE164" s="333" t="s">
        <v>2212</v>
      </c>
      <c r="AF164" s="333"/>
      <c r="AG164" s="333"/>
      <c r="AH164" s="333"/>
      <c r="AI164" s="333"/>
      <c r="AJ164" s="333"/>
      <c r="AK164" s="333"/>
      <c r="AL164" s="333"/>
      <c r="AM164" s="333"/>
      <c r="AN164" s="333"/>
      <c r="AO164" s="333"/>
      <c r="AP164" s="333"/>
      <c r="AQ164" s="333"/>
      <c r="AR164" s="333"/>
      <c r="AS164" s="333"/>
      <c r="AT164" s="333"/>
      <c r="AU164" s="333"/>
      <c r="AV164" s="333"/>
      <c r="AW164" s="333"/>
      <c r="AX164" s="333"/>
      <c r="AY164" s="333"/>
      <c r="AZ164" s="333"/>
      <c r="BA164" s="333"/>
      <c r="BB164" s="333"/>
      <c r="BC164" s="333"/>
      <c r="BD164" s="333"/>
      <c r="BE164" s="333"/>
      <c r="BF164" s="333"/>
      <c r="BG164" s="333"/>
      <c r="BH164" s="333"/>
    </row>
    <row r="165" spans="1:60" ht="12" outlineLevel="1">
      <c r="A165" s="326">
        <v>135</v>
      </c>
      <c r="B165" s="326" t="s">
        <v>2493</v>
      </c>
      <c r="C165" s="327" t="s">
        <v>2494</v>
      </c>
      <c r="D165" s="328" t="s">
        <v>426</v>
      </c>
      <c r="E165" s="329">
        <v>1</v>
      </c>
      <c r="F165" s="330"/>
      <c r="G165" s="331">
        <f t="shared" si="35"/>
        <v>0</v>
      </c>
      <c r="H165" s="330"/>
      <c r="I165" s="331">
        <f t="shared" si="36"/>
        <v>0</v>
      </c>
      <c r="J165" s="330"/>
      <c r="K165" s="331">
        <f t="shared" si="37"/>
        <v>0</v>
      </c>
      <c r="L165" s="331">
        <v>21</v>
      </c>
      <c r="M165" s="331">
        <f t="shared" si="38"/>
        <v>0</v>
      </c>
      <c r="N165" s="328">
        <v>0.00141</v>
      </c>
      <c r="O165" s="328">
        <f t="shared" si="39"/>
        <v>0.00141</v>
      </c>
      <c r="P165" s="328">
        <v>0</v>
      </c>
      <c r="Q165" s="328">
        <f t="shared" si="40"/>
        <v>0</v>
      </c>
      <c r="R165" s="328"/>
      <c r="S165" s="328"/>
      <c r="T165" s="332">
        <v>2.46922</v>
      </c>
      <c r="U165" s="328">
        <f t="shared" si="41"/>
        <v>2.47</v>
      </c>
      <c r="V165" s="333"/>
      <c r="W165" s="333"/>
      <c r="X165" s="333"/>
      <c r="Y165" s="333"/>
      <c r="Z165" s="333"/>
      <c r="AA165" s="333"/>
      <c r="AB165" s="333"/>
      <c r="AC165" s="333"/>
      <c r="AD165" s="333"/>
      <c r="AE165" s="333" t="s">
        <v>2212</v>
      </c>
      <c r="AF165" s="333"/>
      <c r="AG165" s="333"/>
      <c r="AH165" s="333"/>
      <c r="AI165" s="333"/>
      <c r="AJ165" s="333"/>
      <c r="AK165" s="333"/>
      <c r="AL165" s="333"/>
      <c r="AM165" s="333"/>
      <c r="AN165" s="333"/>
      <c r="AO165" s="333"/>
      <c r="AP165" s="333"/>
      <c r="AQ165" s="333"/>
      <c r="AR165" s="333"/>
      <c r="AS165" s="333"/>
      <c r="AT165" s="333"/>
      <c r="AU165" s="333"/>
      <c r="AV165" s="333"/>
      <c r="AW165" s="333"/>
      <c r="AX165" s="333"/>
      <c r="AY165" s="333"/>
      <c r="AZ165" s="333"/>
      <c r="BA165" s="333"/>
      <c r="BB165" s="333"/>
      <c r="BC165" s="333"/>
      <c r="BD165" s="333"/>
      <c r="BE165" s="333"/>
      <c r="BF165" s="333"/>
      <c r="BG165" s="333"/>
      <c r="BH165" s="333"/>
    </row>
    <row r="166" spans="1:60" ht="12" outlineLevel="1">
      <c r="A166" s="326">
        <v>136</v>
      </c>
      <c r="B166" s="326" t="s">
        <v>2495</v>
      </c>
      <c r="C166" s="327" t="s">
        <v>2496</v>
      </c>
      <c r="D166" s="328" t="s">
        <v>426</v>
      </c>
      <c r="E166" s="329">
        <v>2</v>
      </c>
      <c r="F166" s="330"/>
      <c r="G166" s="331">
        <f t="shared" si="35"/>
        <v>0</v>
      </c>
      <c r="H166" s="330"/>
      <c r="I166" s="331">
        <f t="shared" si="36"/>
        <v>0</v>
      </c>
      <c r="J166" s="330"/>
      <c r="K166" s="331">
        <f t="shared" si="37"/>
        <v>0</v>
      </c>
      <c r="L166" s="331">
        <v>21</v>
      </c>
      <c r="M166" s="331">
        <f t="shared" si="38"/>
        <v>0</v>
      </c>
      <c r="N166" s="328">
        <v>0.00013</v>
      </c>
      <c r="O166" s="328">
        <f t="shared" si="39"/>
        <v>0.00026</v>
      </c>
      <c r="P166" s="328">
        <v>0</v>
      </c>
      <c r="Q166" s="328">
        <f t="shared" si="40"/>
        <v>0</v>
      </c>
      <c r="R166" s="328"/>
      <c r="S166" s="328"/>
      <c r="T166" s="332">
        <v>0.655</v>
      </c>
      <c r="U166" s="328">
        <f t="shared" si="41"/>
        <v>1.31</v>
      </c>
      <c r="V166" s="333"/>
      <c r="W166" s="333"/>
      <c r="X166" s="333"/>
      <c r="Y166" s="333"/>
      <c r="Z166" s="333"/>
      <c r="AA166" s="333"/>
      <c r="AB166" s="333"/>
      <c r="AC166" s="333"/>
      <c r="AD166" s="333"/>
      <c r="AE166" s="333" t="s">
        <v>2215</v>
      </c>
      <c r="AF166" s="333"/>
      <c r="AG166" s="333"/>
      <c r="AH166" s="333"/>
      <c r="AI166" s="333"/>
      <c r="AJ166" s="333"/>
      <c r="AK166" s="333"/>
      <c r="AL166" s="333"/>
      <c r="AM166" s="333"/>
      <c r="AN166" s="333"/>
      <c r="AO166" s="333"/>
      <c r="AP166" s="333"/>
      <c r="AQ166" s="333"/>
      <c r="AR166" s="333"/>
      <c r="AS166" s="333"/>
      <c r="AT166" s="333"/>
      <c r="AU166" s="333"/>
      <c r="AV166" s="333"/>
      <c r="AW166" s="333"/>
      <c r="AX166" s="333"/>
      <c r="AY166" s="333"/>
      <c r="AZ166" s="333"/>
      <c r="BA166" s="333"/>
      <c r="BB166" s="333"/>
      <c r="BC166" s="333"/>
      <c r="BD166" s="333"/>
      <c r="BE166" s="333"/>
      <c r="BF166" s="333"/>
      <c r="BG166" s="333"/>
      <c r="BH166" s="333"/>
    </row>
    <row r="167" spans="1:60" ht="12" outlineLevel="1">
      <c r="A167" s="326">
        <v>137</v>
      </c>
      <c r="B167" s="326" t="s">
        <v>2497</v>
      </c>
      <c r="C167" s="327" t="s">
        <v>2498</v>
      </c>
      <c r="D167" s="328" t="s">
        <v>426</v>
      </c>
      <c r="E167" s="329">
        <v>8</v>
      </c>
      <c r="F167" s="330"/>
      <c r="G167" s="331">
        <f t="shared" si="35"/>
        <v>0</v>
      </c>
      <c r="H167" s="330"/>
      <c r="I167" s="331">
        <f t="shared" si="36"/>
        <v>0</v>
      </c>
      <c r="J167" s="330"/>
      <c r="K167" s="331">
        <f t="shared" si="37"/>
        <v>0</v>
      </c>
      <c r="L167" s="331">
        <v>21</v>
      </c>
      <c r="M167" s="331">
        <f t="shared" si="38"/>
        <v>0</v>
      </c>
      <c r="N167" s="328">
        <v>4E-05</v>
      </c>
      <c r="O167" s="328">
        <f t="shared" si="39"/>
        <v>0.00032</v>
      </c>
      <c r="P167" s="328">
        <v>0</v>
      </c>
      <c r="Q167" s="328">
        <f t="shared" si="40"/>
        <v>0</v>
      </c>
      <c r="R167" s="328"/>
      <c r="S167" s="328"/>
      <c r="T167" s="332">
        <v>0.445</v>
      </c>
      <c r="U167" s="328">
        <f t="shared" si="41"/>
        <v>3.56</v>
      </c>
      <c r="V167" s="333"/>
      <c r="W167" s="333"/>
      <c r="X167" s="333"/>
      <c r="Y167" s="333"/>
      <c r="Z167" s="333"/>
      <c r="AA167" s="333"/>
      <c r="AB167" s="333"/>
      <c r="AC167" s="333"/>
      <c r="AD167" s="333"/>
      <c r="AE167" s="333" t="s">
        <v>2215</v>
      </c>
      <c r="AF167" s="333"/>
      <c r="AG167" s="333"/>
      <c r="AH167" s="333"/>
      <c r="AI167" s="333"/>
      <c r="AJ167" s="333"/>
      <c r="AK167" s="333"/>
      <c r="AL167" s="333"/>
      <c r="AM167" s="333"/>
      <c r="AN167" s="333"/>
      <c r="AO167" s="333"/>
      <c r="AP167" s="333"/>
      <c r="AQ167" s="333"/>
      <c r="AR167" s="333"/>
      <c r="AS167" s="333"/>
      <c r="AT167" s="333"/>
      <c r="AU167" s="333"/>
      <c r="AV167" s="333"/>
      <c r="AW167" s="333"/>
      <c r="AX167" s="333"/>
      <c r="AY167" s="333"/>
      <c r="AZ167" s="333"/>
      <c r="BA167" s="333"/>
      <c r="BB167" s="333"/>
      <c r="BC167" s="333"/>
      <c r="BD167" s="333"/>
      <c r="BE167" s="333"/>
      <c r="BF167" s="333"/>
      <c r="BG167" s="333"/>
      <c r="BH167" s="333"/>
    </row>
    <row r="168" spans="1:60" ht="12" outlineLevel="1">
      <c r="A168" s="326">
        <v>138</v>
      </c>
      <c r="B168" s="326" t="s">
        <v>2499</v>
      </c>
      <c r="C168" s="327" t="s">
        <v>2500</v>
      </c>
      <c r="D168" s="328" t="s">
        <v>2482</v>
      </c>
      <c r="E168" s="329">
        <v>1</v>
      </c>
      <c r="F168" s="330"/>
      <c r="G168" s="331">
        <f t="shared" si="35"/>
        <v>0</v>
      </c>
      <c r="H168" s="330"/>
      <c r="I168" s="331">
        <f t="shared" si="36"/>
        <v>0</v>
      </c>
      <c r="J168" s="330"/>
      <c r="K168" s="331">
        <f t="shared" si="37"/>
        <v>0</v>
      </c>
      <c r="L168" s="331">
        <v>21</v>
      </c>
      <c r="M168" s="331">
        <f t="shared" si="38"/>
        <v>0</v>
      </c>
      <c r="N168" s="328">
        <v>0.00012</v>
      </c>
      <c r="O168" s="328">
        <f t="shared" si="39"/>
        <v>0.00012</v>
      </c>
      <c r="P168" s="328">
        <v>0</v>
      </c>
      <c r="Q168" s="328">
        <f t="shared" si="40"/>
        <v>0</v>
      </c>
      <c r="R168" s="328"/>
      <c r="S168" s="328"/>
      <c r="T168" s="332">
        <v>0.517</v>
      </c>
      <c r="U168" s="328">
        <f t="shared" si="41"/>
        <v>0.52</v>
      </c>
      <c r="V168" s="333"/>
      <c r="W168" s="333"/>
      <c r="X168" s="333"/>
      <c r="Y168" s="333"/>
      <c r="Z168" s="333"/>
      <c r="AA168" s="333"/>
      <c r="AB168" s="333"/>
      <c r="AC168" s="333"/>
      <c r="AD168" s="333"/>
      <c r="AE168" s="333" t="s">
        <v>2215</v>
      </c>
      <c r="AF168" s="333"/>
      <c r="AG168" s="333"/>
      <c r="AH168" s="333"/>
      <c r="AI168" s="333"/>
      <c r="AJ168" s="333"/>
      <c r="AK168" s="333"/>
      <c r="AL168" s="333"/>
      <c r="AM168" s="333"/>
      <c r="AN168" s="333"/>
      <c r="AO168" s="333"/>
      <c r="AP168" s="333"/>
      <c r="AQ168" s="333"/>
      <c r="AR168" s="333"/>
      <c r="AS168" s="333"/>
      <c r="AT168" s="333"/>
      <c r="AU168" s="333"/>
      <c r="AV168" s="333"/>
      <c r="AW168" s="333"/>
      <c r="AX168" s="333"/>
      <c r="AY168" s="333"/>
      <c r="AZ168" s="333"/>
      <c r="BA168" s="333"/>
      <c r="BB168" s="333"/>
      <c r="BC168" s="333"/>
      <c r="BD168" s="333"/>
      <c r="BE168" s="333"/>
      <c r="BF168" s="333"/>
      <c r="BG168" s="333"/>
      <c r="BH168" s="333"/>
    </row>
    <row r="169" spans="1:31" ht="12">
      <c r="A169" s="334" t="s">
        <v>2208</v>
      </c>
      <c r="B169" s="334" t="s">
        <v>2179</v>
      </c>
      <c r="C169" s="335" t="s">
        <v>2180</v>
      </c>
      <c r="D169" s="336"/>
      <c r="E169" s="337"/>
      <c r="F169" s="338"/>
      <c r="G169" s="338">
        <f>SUMIF(AE170:AE171,"&lt;&gt;NOR",G170:G171)</f>
        <v>0</v>
      </c>
      <c r="H169" s="338"/>
      <c r="I169" s="338">
        <f>SUM(I170:I171)</f>
        <v>0</v>
      </c>
      <c r="J169" s="338"/>
      <c r="K169" s="338">
        <f>SUM(K170:K171)</f>
        <v>0</v>
      </c>
      <c r="L169" s="338"/>
      <c r="M169" s="338">
        <f>SUM(M170:M171)</f>
        <v>0</v>
      </c>
      <c r="N169" s="336"/>
      <c r="O169" s="336">
        <f>SUM(O170:O171)</f>
        <v>0.09079</v>
      </c>
      <c r="P169" s="336"/>
      <c r="Q169" s="336">
        <f>SUM(Q170:Q171)</f>
        <v>0</v>
      </c>
      <c r="R169" s="336"/>
      <c r="S169" s="336"/>
      <c r="T169" s="339"/>
      <c r="U169" s="336">
        <f>SUM(U170:U171)</f>
        <v>13.47</v>
      </c>
      <c r="AE169" s="187" t="s">
        <v>2209</v>
      </c>
    </row>
    <row r="170" spans="1:60" ht="12" outlineLevel="1">
      <c r="A170" s="326">
        <v>139</v>
      </c>
      <c r="B170" s="326" t="s">
        <v>2501</v>
      </c>
      <c r="C170" s="327" t="s">
        <v>2502</v>
      </c>
      <c r="D170" s="328" t="s">
        <v>205</v>
      </c>
      <c r="E170" s="329">
        <v>0.1</v>
      </c>
      <c r="F170" s="330"/>
      <c r="G170" s="331">
        <f>ROUND(E170*F170,2)</f>
        <v>0</v>
      </c>
      <c r="H170" s="330"/>
      <c r="I170" s="331">
        <f>ROUND(E170*H170,2)</f>
        <v>0</v>
      </c>
      <c r="J170" s="330"/>
      <c r="K170" s="331">
        <f>ROUND(E170*J170,2)</f>
        <v>0</v>
      </c>
      <c r="L170" s="331">
        <v>21</v>
      </c>
      <c r="M170" s="331">
        <f>G170*(1+L170/100)</f>
        <v>0</v>
      </c>
      <c r="N170" s="328">
        <v>0</v>
      </c>
      <c r="O170" s="328">
        <f>ROUND(E170*N170,5)</f>
        <v>0</v>
      </c>
      <c r="P170" s="328">
        <v>0</v>
      </c>
      <c r="Q170" s="328">
        <f>ROUND(E170*P170,5)</f>
        <v>0</v>
      </c>
      <c r="R170" s="328"/>
      <c r="S170" s="328"/>
      <c r="T170" s="332">
        <v>1.723</v>
      </c>
      <c r="U170" s="328">
        <f>ROUND(E170*T170,2)</f>
        <v>0.17</v>
      </c>
      <c r="V170" s="333"/>
      <c r="W170" s="333"/>
      <c r="X170" s="333"/>
      <c r="Y170" s="333"/>
      <c r="Z170" s="333"/>
      <c r="AA170" s="333"/>
      <c r="AB170" s="333"/>
      <c r="AC170" s="333"/>
      <c r="AD170" s="333"/>
      <c r="AE170" s="333" t="s">
        <v>2215</v>
      </c>
      <c r="AF170" s="333"/>
      <c r="AG170" s="333"/>
      <c r="AH170" s="333"/>
      <c r="AI170" s="333"/>
      <c r="AJ170" s="333"/>
      <c r="AK170" s="333"/>
      <c r="AL170" s="333"/>
      <c r="AM170" s="333"/>
      <c r="AN170" s="333"/>
      <c r="AO170" s="333"/>
      <c r="AP170" s="333"/>
      <c r="AQ170" s="333"/>
      <c r="AR170" s="333"/>
      <c r="AS170" s="333"/>
      <c r="AT170" s="333"/>
      <c r="AU170" s="333"/>
      <c r="AV170" s="333"/>
      <c r="AW170" s="333"/>
      <c r="AX170" s="333"/>
      <c r="AY170" s="333"/>
      <c r="AZ170" s="333"/>
      <c r="BA170" s="333"/>
      <c r="BB170" s="333"/>
      <c r="BC170" s="333"/>
      <c r="BD170" s="333"/>
      <c r="BE170" s="333"/>
      <c r="BF170" s="333"/>
      <c r="BG170" s="333"/>
      <c r="BH170" s="333"/>
    </row>
    <row r="171" spans="1:60" ht="12" outlineLevel="1">
      <c r="A171" s="341">
        <v>140</v>
      </c>
      <c r="B171" s="341" t="s">
        <v>2503</v>
      </c>
      <c r="C171" s="342" t="s">
        <v>2504</v>
      </c>
      <c r="D171" s="343" t="s">
        <v>426</v>
      </c>
      <c r="E171" s="344">
        <v>7</v>
      </c>
      <c r="F171" s="345"/>
      <c r="G171" s="346">
        <f>ROUND(E171*F171,2)</f>
        <v>0</v>
      </c>
      <c r="H171" s="345"/>
      <c r="I171" s="346">
        <f>ROUND(E171*H171,2)</f>
        <v>0</v>
      </c>
      <c r="J171" s="345"/>
      <c r="K171" s="346">
        <f>ROUND(E171*J171,2)</f>
        <v>0</v>
      </c>
      <c r="L171" s="346">
        <v>21</v>
      </c>
      <c r="M171" s="346">
        <f>G171*(1+L171/100)</f>
        <v>0</v>
      </c>
      <c r="N171" s="343">
        <v>0.01297</v>
      </c>
      <c r="O171" s="343">
        <f>ROUND(E171*N171,5)</f>
        <v>0.09079</v>
      </c>
      <c r="P171" s="343">
        <v>0</v>
      </c>
      <c r="Q171" s="343">
        <f>ROUND(E171*P171,5)</f>
        <v>0</v>
      </c>
      <c r="R171" s="343"/>
      <c r="S171" s="343"/>
      <c r="T171" s="347">
        <v>1.9</v>
      </c>
      <c r="U171" s="343">
        <f>ROUND(E171*T171,2)</f>
        <v>13.3</v>
      </c>
      <c r="V171" s="333"/>
      <c r="W171" s="333"/>
      <c r="X171" s="333"/>
      <c r="Y171" s="333"/>
      <c r="Z171" s="333"/>
      <c r="AA171" s="333"/>
      <c r="AB171" s="333"/>
      <c r="AC171" s="333"/>
      <c r="AD171" s="333"/>
      <c r="AE171" s="333" t="s">
        <v>2215</v>
      </c>
      <c r="AF171" s="333"/>
      <c r="AG171" s="333"/>
      <c r="AH171" s="333"/>
      <c r="AI171" s="333"/>
      <c r="AJ171" s="333"/>
      <c r="AK171" s="333"/>
      <c r="AL171" s="333"/>
      <c r="AM171" s="333"/>
      <c r="AN171" s="333"/>
      <c r="AO171" s="333"/>
      <c r="AP171" s="333"/>
      <c r="AQ171" s="333"/>
      <c r="AR171" s="333"/>
      <c r="AS171" s="333"/>
      <c r="AT171" s="333"/>
      <c r="AU171" s="333"/>
      <c r="AV171" s="333"/>
      <c r="AW171" s="333"/>
      <c r="AX171" s="333"/>
      <c r="AY171" s="333"/>
      <c r="AZ171" s="333"/>
      <c r="BA171" s="333"/>
      <c r="BB171" s="333"/>
      <c r="BC171" s="333"/>
      <c r="BD171" s="333"/>
      <c r="BE171" s="333"/>
      <c r="BF171" s="333"/>
      <c r="BG171" s="333"/>
      <c r="BH171" s="333"/>
    </row>
    <row r="172" spans="1:30" ht="12">
      <c r="A172" s="348"/>
      <c r="B172" s="349" t="s">
        <v>1</v>
      </c>
      <c r="C172" s="350" t="s">
        <v>1</v>
      </c>
      <c r="D172" s="348"/>
      <c r="E172" s="348"/>
      <c r="F172" s="348"/>
      <c r="G172" s="348"/>
      <c r="H172" s="348"/>
      <c r="I172" s="348"/>
      <c r="J172" s="348"/>
      <c r="K172" s="348"/>
      <c r="L172" s="348"/>
      <c r="M172" s="348"/>
      <c r="N172" s="348"/>
      <c r="O172" s="348"/>
      <c r="P172" s="348"/>
      <c r="Q172" s="348"/>
      <c r="R172" s="348"/>
      <c r="S172" s="348"/>
      <c r="T172" s="348"/>
      <c r="U172" s="348"/>
      <c r="AC172" s="187">
        <v>15</v>
      </c>
      <c r="AD172" s="187">
        <v>21</v>
      </c>
    </row>
    <row r="173" spans="1:31" ht="12">
      <c r="A173" s="351"/>
      <c r="B173" s="352">
        <v>26</v>
      </c>
      <c r="C173" s="353" t="s">
        <v>1</v>
      </c>
      <c r="D173" s="354"/>
      <c r="E173" s="354"/>
      <c r="F173" s="354"/>
      <c r="G173" s="355">
        <f>G8+G20+G24+G26+G45+G70+G73+G75+G99+G132+G169</f>
        <v>0</v>
      </c>
      <c r="H173" s="348"/>
      <c r="I173" s="348"/>
      <c r="J173" s="348"/>
      <c r="K173" s="348"/>
      <c r="L173" s="348"/>
      <c r="M173" s="348"/>
      <c r="N173" s="348"/>
      <c r="O173" s="348"/>
      <c r="P173" s="348"/>
      <c r="Q173" s="348"/>
      <c r="R173" s="348"/>
      <c r="S173" s="348"/>
      <c r="T173" s="348"/>
      <c r="U173" s="348"/>
      <c r="AC173" s="187">
        <f>SUMIF(L7:L171,AC172,G7:G171)</f>
        <v>0</v>
      </c>
      <c r="AD173" s="187">
        <f>SUMIF(L7:L171,AD172,G7:G171)</f>
        <v>0</v>
      </c>
      <c r="AE173" s="187" t="s">
        <v>2505</v>
      </c>
    </row>
    <row r="174" spans="1:21" ht="12">
      <c r="A174" s="348"/>
      <c r="B174" s="349" t="s">
        <v>1</v>
      </c>
      <c r="C174" s="350" t="s">
        <v>1</v>
      </c>
      <c r="D174" s="348"/>
      <c r="E174" s="348"/>
      <c r="F174" s="348"/>
      <c r="G174" s="348"/>
      <c r="H174" s="348"/>
      <c r="I174" s="348"/>
      <c r="J174" s="348"/>
      <c r="K174" s="348"/>
      <c r="L174" s="348"/>
      <c r="M174" s="348"/>
      <c r="N174" s="348"/>
      <c r="O174" s="348"/>
      <c r="P174" s="348"/>
      <c r="Q174" s="348"/>
      <c r="R174" s="348"/>
      <c r="S174" s="348"/>
      <c r="T174" s="348"/>
      <c r="U174" s="348"/>
    </row>
    <row r="175" spans="1:21" ht="12">
      <c r="A175" s="348"/>
      <c r="B175" s="349" t="s">
        <v>1</v>
      </c>
      <c r="C175" s="350" t="s">
        <v>1</v>
      </c>
      <c r="D175" s="348"/>
      <c r="E175" s="348"/>
      <c r="F175" s="348"/>
      <c r="G175" s="348"/>
      <c r="H175" s="348"/>
      <c r="I175" s="348"/>
      <c r="J175" s="348"/>
      <c r="K175" s="348"/>
      <c r="L175" s="348"/>
      <c r="M175" s="348"/>
      <c r="N175" s="348"/>
      <c r="O175" s="348"/>
      <c r="P175" s="348"/>
      <c r="Q175" s="348"/>
      <c r="R175" s="348"/>
      <c r="S175" s="348"/>
      <c r="T175" s="348"/>
      <c r="U175" s="348"/>
    </row>
    <row r="176" spans="1:21" ht="12">
      <c r="A176" s="845"/>
      <c r="B176" s="845"/>
      <c r="C176" s="846"/>
      <c r="D176" s="348"/>
      <c r="E176" s="348"/>
      <c r="F176" s="348"/>
      <c r="G176" s="348"/>
      <c r="H176" s="348"/>
      <c r="I176" s="348"/>
      <c r="J176" s="348"/>
      <c r="K176" s="348"/>
      <c r="L176" s="348"/>
      <c r="M176" s="348"/>
      <c r="N176" s="348"/>
      <c r="O176" s="348"/>
      <c r="P176" s="348"/>
      <c r="Q176" s="348"/>
      <c r="R176" s="348"/>
      <c r="S176" s="348"/>
      <c r="T176" s="348"/>
      <c r="U176" s="348"/>
    </row>
    <row r="177" spans="1:31" ht="12">
      <c r="A177" s="828"/>
      <c r="B177" s="829"/>
      <c r="C177" s="830"/>
      <c r="D177" s="829"/>
      <c r="E177" s="829"/>
      <c r="F177" s="829"/>
      <c r="G177" s="831"/>
      <c r="H177" s="348"/>
      <c r="I177" s="348"/>
      <c r="J177" s="348"/>
      <c r="K177" s="348"/>
      <c r="L177" s="348"/>
      <c r="M177" s="348"/>
      <c r="N177" s="348"/>
      <c r="O177" s="348"/>
      <c r="P177" s="348"/>
      <c r="Q177" s="348"/>
      <c r="R177" s="348"/>
      <c r="S177" s="348"/>
      <c r="T177" s="348"/>
      <c r="U177" s="348"/>
      <c r="AE177" s="187" t="s">
        <v>2506</v>
      </c>
    </row>
    <row r="178" spans="1:21" ht="12">
      <c r="A178" s="832"/>
      <c r="B178" s="833"/>
      <c r="C178" s="834"/>
      <c r="D178" s="833"/>
      <c r="E178" s="833"/>
      <c r="F178" s="833"/>
      <c r="G178" s="835"/>
      <c r="H178" s="348"/>
      <c r="I178" s="348"/>
      <c r="J178" s="348"/>
      <c r="K178" s="348"/>
      <c r="L178" s="348"/>
      <c r="M178" s="348"/>
      <c r="N178" s="348"/>
      <c r="O178" s="348"/>
      <c r="P178" s="348"/>
      <c r="Q178" s="348"/>
      <c r="R178" s="348"/>
      <c r="S178" s="348"/>
      <c r="T178" s="348"/>
      <c r="U178" s="348"/>
    </row>
    <row r="179" spans="1:21" ht="12">
      <c r="A179" s="832"/>
      <c r="B179" s="833"/>
      <c r="C179" s="834"/>
      <c r="D179" s="833"/>
      <c r="E179" s="833"/>
      <c r="F179" s="833"/>
      <c r="G179" s="835"/>
      <c r="H179" s="348"/>
      <c r="I179" s="348"/>
      <c r="J179" s="348"/>
      <c r="K179" s="348"/>
      <c r="L179" s="348"/>
      <c r="M179" s="348"/>
      <c r="N179" s="348"/>
      <c r="O179" s="348"/>
      <c r="P179" s="348"/>
      <c r="Q179" s="348"/>
      <c r="R179" s="348"/>
      <c r="S179" s="348"/>
      <c r="T179" s="348"/>
      <c r="U179" s="348"/>
    </row>
    <row r="180" spans="1:21" ht="12">
      <c r="A180" s="832"/>
      <c r="B180" s="833"/>
      <c r="C180" s="834"/>
      <c r="D180" s="833"/>
      <c r="E180" s="833"/>
      <c r="F180" s="833"/>
      <c r="G180" s="835"/>
      <c r="H180" s="348"/>
      <c r="I180" s="348"/>
      <c r="J180" s="348"/>
      <c r="K180" s="348"/>
      <c r="L180" s="348"/>
      <c r="M180" s="348"/>
      <c r="N180" s="348"/>
      <c r="O180" s="348"/>
      <c r="P180" s="348"/>
      <c r="Q180" s="348"/>
      <c r="R180" s="348"/>
      <c r="S180" s="348"/>
      <c r="T180" s="348"/>
      <c r="U180" s="348"/>
    </row>
    <row r="181" spans="1:21" ht="12">
      <c r="A181" s="836"/>
      <c r="B181" s="837"/>
      <c r="C181" s="838"/>
      <c r="D181" s="837"/>
      <c r="E181" s="837"/>
      <c r="F181" s="837"/>
      <c r="G181" s="839"/>
      <c r="H181" s="348"/>
      <c r="I181" s="348"/>
      <c r="J181" s="348"/>
      <c r="K181" s="348"/>
      <c r="L181" s="348"/>
      <c r="M181" s="348"/>
      <c r="N181" s="348"/>
      <c r="O181" s="348"/>
      <c r="P181" s="348"/>
      <c r="Q181" s="348"/>
      <c r="R181" s="348"/>
      <c r="S181" s="348"/>
      <c r="T181" s="348"/>
      <c r="U181" s="348"/>
    </row>
    <row r="182" spans="1:21" ht="12">
      <c r="A182" s="348"/>
      <c r="B182" s="349" t="s">
        <v>1</v>
      </c>
      <c r="C182" s="350" t="s">
        <v>1</v>
      </c>
      <c r="D182" s="348"/>
      <c r="E182" s="348"/>
      <c r="F182" s="348"/>
      <c r="G182" s="348"/>
      <c r="H182" s="348"/>
      <c r="I182" s="348"/>
      <c r="J182" s="348"/>
      <c r="K182" s="348"/>
      <c r="L182" s="348"/>
      <c r="M182" s="348"/>
      <c r="N182" s="348"/>
      <c r="O182" s="348"/>
      <c r="P182" s="348"/>
      <c r="Q182" s="348"/>
      <c r="R182" s="348"/>
      <c r="S182" s="348"/>
      <c r="T182" s="348"/>
      <c r="U182" s="348"/>
    </row>
    <row r="183" spans="3:31" ht="12">
      <c r="C183" s="357"/>
      <c r="AE183" s="187" t="s">
        <v>2507</v>
      </c>
    </row>
  </sheetData>
  <sheetProtection algorithmName="SHA-512" hashValue="1v6zcH9bxerZDE1ZzVIBGhvamaI21+EFOWLU94wS8f/syoIIhxSZ/s57PZ4QUg468mavqbVmXZ5+8ZE7qqTWZw==" saltValue="8mM0UhOro6+/G6dyxBxkJA==" spinCount="100000" sheet="1" scenarios="1"/>
  <protectedRanges>
    <protectedRange sqref="F100:F131 F133:F135 F137 F139:F141 F143 F145 F147 F149:F150 F152:F154 F156:F157 F159:F168 F170:F171 A177:G181" name="Oblast3"/>
    <protectedRange sqref="F9:F19 F21:F22 F25 F27:F43" name="Oblast1"/>
    <protectedRange sqref="F46:F64 F67:F69 F71:F72 F74 F76:F98" name="Oblast2"/>
  </protectedRanges>
  <mergeCells count="19">
    <mergeCell ref="C144:G144"/>
    <mergeCell ref="A1:G1"/>
    <mergeCell ref="C2:G2"/>
    <mergeCell ref="C3:G3"/>
    <mergeCell ref="C4:G4"/>
    <mergeCell ref="C23:G23"/>
    <mergeCell ref="C44:G44"/>
    <mergeCell ref="C65:G65"/>
    <mergeCell ref="C66:G66"/>
    <mergeCell ref="C136:G136"/>
    <mergeCell ref="C138:G138"/>
    <mergeCell ref="C142:G142"/>
    <mergeCell ref="A177:G181"/>
    <mergeCell ref="C146:G146"/>
    <mergeCell ref="C148:G148"/>
    <mergeCell ref="C151:G151"/>
    <mergeCell ref="C155:G155"/>
    <mergeCell ref="C158:G158"/>
    <mergeCell ref="A176:C176"/>
  </mergeCells>
  <printOptions/>
  <pageMargins left="0.590551181102362" right="0.393700787401575"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41"/>
  <sheetViews>
    <sheetView zoomScale="85" zoomScaleNormal="85" workbookViewId="0" topLeftCell="A1">
      <selection activeCell="I12" sqref="I12"/>
    </sheetView>
  </sheetViews>
  <sheetFormatPr defaultColWidth="9.140625" defaultRowHeight="12"/>
  <cols>
    <col min="1" max="1" width="11.421875" style="361" customWidth="1"/>
    <col min="2" max="2" width="19.7109375" style="361" customWidth="1"/>
    <col min="3" max="3" width="52.8515625" style="361" customWidth="1"/>
    <col min="4" max="4" width="10.00390625" style="361" customWidth="1"/>
    <col min="5" max="5" width="6.00390625" style="361" customWidth="1"/>
    <col min="6" max="6" width="11.00390625" style="413" customWidth="1"/>
    <col min="7" max="7" width="11.140625" style="413" customWidth="1"/>
    <col min="8" max="8" width="11.00390625" style="361" customWidth="1"/>
    <col min="9" max="9" width="11.28125" style="361" customWidth="1"/>
    <col min="10" max="10" width="12.28125" style="361" customWidth="1"/>
    <col min="11" max="11" width="12.421875" style="361" customWidth="1"/>
    <col min="12" max="256" width="8.8515625" style="361" customWidth="1"/>
    <col min="257" max="257" width="1.8515625" style="361" customWidth="1"/>
    <col min="258" max="258" width="6.421875" style="361" customWidth="1"/>
    <col min="259" max="259" width="3.140625" style="361" customWidth="1"/>
    <col min="260" max="260" width="4.8515625" style="361" customWidth="1"/>
    <col min="261" max="261" width="48.140625" style="361" customWidth="1"/>
    <col min="262" max="262" width="8.28125" style="361" customWidth="1"/>
    <col min="263" max="263" width="6.00390625" style="361" customWidth="1"/>
    <col min="264" max="264" width="11.00390625" style="361" customWidth="1"/>
    <col min="265" max="265" width="11.28125" style="361" customWidth="1"/>
    <col min="266" max="266" width="12.28125" style="361" customWidth="1"/>
    <col min="267" max="267" width="12.421875" style="361" customWidth="1"/>
    <col min="268" max="512" width="8.8515625" style="361" customWidth="1"/>
    <col min="513" max="513" width="1.8515625" style="361" customWidth="1"/>
    <col min="514" max="514" width="6.421875" style="361" customWidth="1"/>
    <col min="515" max="515" width="3.140625" style="361" customWidth="1"/>
    <col min="516" max="516" width="4.8515625" style="361" customWidth="1"/>
    <col min="517" max="517" width="48.140625" style="361" customWidth="1"/>
    <col min="518" max="518" width="8.28125" style="361" customWidth="1"/>
    <col min="519" max="519" width="6.00390625" style="361" customWidth="1"/>
    <col min="520" max="520" width="11.00390625" style="361" customWidth="1"/>
    <col min="521" max="521" width="11.28125" style="361" customWidth="1"/>
    <col min="522" max="522" width="12.28125" style="361" customWidth="1"/>
    <col min="523" max="523" width="12.421875" style="361" customWidth="1"/>
    <col min="524" max="768" width="8.8515625" style="361" customWidth="1"/>
    <col min="769" max="769" width="1.8515625" style="361" customWidth="1"/>
    <col min="770" max="770" width="6.421875" style="361" customWidth="1"/>
    <col min="771" max="771" width="3.140625" style="361" customWidth="1"/>
    <col min="772" max="772" width="4.8515625" style="361" customWidth="1"/>
    <col min="773" max="773" width="48.140625" style="361" customWidth="1"/>
    <col min="774" max="774" width="8.28125" style="361" customWidth="1"/>
    <col min="775" max="775" width="6.00390625" style="361" customWidth="1"/>
    <col min="776" max="776" width="11.00390625" style="361" customWidth="1"/>
    <col min="777" max="777" width="11.28125" style="361" customWidth="1"/>
    <col min="778" max="778" width="12.28125" style="361" customWidth="1"/>
    <col min="779" max="779" width="12.421875" style="361" customWidth="1"/>
    <col min="780" max="1024" width="8.8515625" style="361" customWidth="1"/>
    <col min="1025" max="1025" width="1.8515625" style="361" customWidth="1"/>
    <col min="1026" max="1026" width="6.421875" style="361" customWidth="1"/>
    <col min="1027" max="1027" width="3.140625" style="361" customWidth="1"/>
    <col min="1028" max="1028" width="4.8515625" style="361" customWidth="1"/>
    <col min="1029" max="1029" width="48.140625" style="361" customWidth="1"/>
    <col min="1030" max="1030" width="8.28125" style="361" customWidth="1"/>
    <col min="1031" max="1031" width="6.00390625" style="361" customWidth="1"/>
    <col min="1032" max="1032" width="11.00390625" style="361" customWidth="1"/>
    <col min="1033" max="1033" width="11.28125" style="361" customWidth="1"/>
    <col min="1034" max="1034" width="12.28125" style="361" customWidth="1"/>
    <col min="1035" max="1035" width="12.421875" style="361" customWidth="1"/>
    <col min="1036" max="1280" width="8.8515625" style="361" customWidth="1"/>
    <col min="1281" max="1281" width="1.8515625" style="361" customWidth="1"/>
    <col min="1282" max="1282" width="6.421875" style="361" customWidth="1"/>
    <col min="1283" max="1283" width="3.140625" style="361" customWidth="1"/>
    <col min="1284" max="1284" width="4.8515625" style="361" customWidth="1"/>
    <col min="1285" max="1285" width="48.140625" style="361" customWidth="1"/>
    <col min="1286" max="1286" width="8.28125" style="361" customWidth="1"/>
    <col min="1287" max="1287" width="6.00390625" style="361" customWidth="1"/>
    <col min="1288" max="1288" width="11.00390625" style="361" customWidth="1"/>
    <col min="1289" max="1289" width="11.28125" style="361" customWidth="1"/>
    <col min="1290" max="1290" width="12.28125" style="361" customWidth="1"/>
    <col min="1291" max="1291" width="12.421875" style="361" customWidth="1"/>
    <col min="1292" max="1536" width="8.8515625" style="361" customWidth="1"/>
    <col min="1537" max="1537" width="1.8515625" style="361" customWidth="1"/>
    <col min="1538" max="1538" width="6.421875" style="361" customWidth="1"/>
    <col min="1539" max="1539" width="3.140625" style="361" customWidth="1"/>
    <col min="1540" max="1540" width="4.8515625" style="361" customWidth="1"/>
    <col min="1541" max="1541" width="48.140625" style="361" customWidth="1"/>
    <col min="1542" max="1542" width="8.28125" style="361" customWidth="1"/>
    <col min="1543" max="1543" width="6.00390625" style="361" customWidth="1"/>
    <col min="1544" max="1544" width="11.00390625" style="361" customWidth="1"/>
    <col min="1545" max="1545" width="11.28125" style="361" customWidth="1"/>
    <col min="1546" max="1546" width="12.28125" style="361" customWidth="1"/>
    <col min="1547" max="1547" width="12.421875" style="361" customWidth="1"/>
    <col min="1548" max="1792" width="8.8515625" style="361" customWidth="1"/>
    <col min="1793" max="1793" width="1.8515625" style="361" customWidth="1"/>
    <col min="1794" max="1794" width="6.421875" style="361" customWidth="1"/>
    <col min="1795" max="1795" width="3.140625" style="361" customWidth="1"/>
    <col min="1796" max="1796" width="4.8515625" style="361" customWidth="1"/>
    <col min="1797" max="1797" width="48.140625" style="361" customWidth="1"/>
    <col min="1798" max="1798" width="8.28125" style="361" customWidth="1"/>
    <col min="1799" max="1799" width="6.00390625" style="361" customWidth="1"/>
    <col min="1800" max="1800" width="11.00390625" style="361" customWidth="1"/>
    <col min="1801" max="1801" width="11.28125" style="361" customWidth="1"/>
    <col min="1802" max="1802" width="12.28125" style="361" customWidth="1"/>
    <col min="1803" max="1803" width="12.421875" style="361" customWidth="1"/>
    <col min="1804" max="2048" width="8.8515625" style="361" customWidth="1"/>
    <col min="2049" max="2049" width="1.8515625" style="361" customWidth="1"/>
    <col min="2050" max="2050" width="6.421875" style="361" customWidth="1"/>
    <col min="2051" max="2051" width="3.140625" style="361" customWidth="1"/>
    <col min="2052" max="2052" width="4.8515625" style="361" customWidth="1"/>
    <col min="2053" max="2053" width="48.140625" style="361" customWidth="1"/>
    <col min="2054" max="2054" width="8.28125" style="361" customWidth="1"/>
    <col min="2055" max="2055" width="6.00390625" style="361" customWidth="1"/>
    <col min="2056" max="2056" width="11.00390625" style="361" customWidth="1"/>
    <col min="2057" max="2057" width="11.28125" style="361" customWidth="1"/>
    <col min="2058" max="2058" width="12.28125" style="361" customWidth="1"/>
    <col min="2059" max="2059" width="12.421875" style="361" customWidth="1"/>
    <col min="2060" max="2304" width="8.8515625" style="361" customWidth="1"/>
    <col min="2305" max="2305" width="1.8515625" style="361" customWidth="1"/>
    <col min="2306" max="2306" width="6.421875" style="361" customWidth="1"/>
    <col min="2307" max="2307" width="3.140625" style="361" customWidth="1"/>
    <col min="2308" max="2308" width="4.8515625" style="361" customWidth="1"/>
    <col min="2309" max="2309" width="48.140625" style="361" customWidth="1"/>
    <col min="2310" max="2310" width="8.28125" style="361" customWidth="1"/>
    <col min="2311" max="2311" width="6.00390625" style="361" customWidth="1"/>
    <col min="2312" max="2312" width="11.00390625" style="361" customWidth="1"/>
    <col min="2313" max="2313" width="11.28125" style="361" customWidth="1"/>
    <col min="2314" max="2314" width="12.28125" style="361" customWidth="1"/>
    <col min="2315" max="2315" width="12.421875" style="361" customWidth="1"/>
    <col min="2316" max="2560" width="8.8515625" style="361" customWidth="1"/>
    <col min="2561" max="2561" width="1.8515625" style="361" customWidth="1"/>
    <col min="2562" max="2562" width="6.421875" style="361" customWidth="1"/>
    <col min="2563" max="2563" width="3.140625" style="361" customWidth="1"/>
    <col min="2564" max="2564" width="4.8515625" style="361" customWidth="1"/>
    <col min="2565" max="2565" width="48.140625" style="361" customWidth="1"/>
    <col min="2566" max="2566" width="8.28125" style="361" customWidth="1"/>
    <col min="2567" max="2567" width="6.00390625" style="361" customWidth="1"/>
    <col min="2568" max="2568" width="11.00390625" style="361" customWidth="1"/>
    <col min="2569" max="2569" width="11.28125" style="361" customWidth="1"/>
    <col min="2570" max="2570" width="12.28125" style="361" customWidth="1"/>
    <col min="2571" max="2571" width="12.421875" style="361" customWidth="1"/>
    <col min="2572" max="2816" width="8.8515625" style="361" customWidth="1"/>
    <col min="2817" max="2817" width="1.8515625" style="361" customWidth="1"/>
    <col min="2818" max="2818" width="6.421875" style="361" customWidth="1"/>
    <col min="2819" max="2819" width="3.140625" style="361" customWidth="1"/>
    <col min="2820" max="2820" width="4.8515625" style="361" customWidth="1"/>
    <col min="2821" max="2821" width="48.140625" style="361" customWidth="1"/>
    <col min="2822" max="2822" width="8.28125" style="361" customWidth="1"/>
    <col min="2823" max="2823" width="6.00390625" style="361" customWidth="1"/>
    <col min="2824" max="2824" width="11.00390625" style="361" customWidth="1"/>
    <col min="2825" max="2825" width="11.28125" style="361" customWidth="1"/>
    <col min="2826" max="2826" width="12.28125" style="361" customWidth="1"/>
    <col min="2827" max="2827" width="12.421875" style="361" customWidth="1"/>
    <col min="2828" max="3072" width="8.8515625" style="361" customWidth="1"/>
    <col min="3073" max="3073" width="1.8515625" style="361" customWidth="1"/>
    <col min="3074" max="3074" width="6.421875" style="361" customWidth="1"/>
    <col min="3075" max="3075" width="3.140625" style="361" customWidth="1"/>
    <col min="3076" max="3076" width="4.8515625" style="361" customWidth="1"/>
    <col min="3077" max="3077" width="48.140625" style="361" customWidth="1"/>
    <col min="3078" max="3078" width="8.28125" style="361" customWidth="1"/>
    <col min="3079" max="3079" width="6.00390625" style="361" customWidth="1"/>
    <col min="3080" max="3080" width="11.00390625" style="361" customWidth="1"/>
    <col min="3081" max="3081" width="11.28125" style="361" customWidth="1"/>
    <col min="3082" max="3082" width="12.28125" style="361" customWidth="1"/>
    <col min="3083" max="3083" width="12.421875" style="361" customWidth="1"/>
    <col min="3084" max="3328" width="8.8515625" style="361" customWidth="1"/>
    <col min="3329" max="3329" width="1.8515625" style="361" customWidth="1"/>
    <col min="3330" max="3330" width="6.421875" style="361" customWidth="1"/>
    <col min="3331" max="3331" width="3.140625" style="361" customWidth="1"/>
    <col min="3332" max="3332" width="4.8515625" style="361" customWidth="1"/>
    <col min="3333" max="3333" width="48.140625" style="361" customWidth="1"/>
    <col min="3334" max="3334" width="8.28125" style="361" customWidth="1"/>
    <col min="3335" max="3335" width="6.00390625" style="361" customWidth="1"/>
    <col min="3336" max="3336" width="11.00390625" style="361" customWidth="1"/>
    <col min="3337" max="3337" width="11.28125" style="361" customWidth="1"/>
    <col min="3338" max="3338" width="12.28125" style="361" customWidth="1"/>
    <col min="3339" max="3339" width="12.421875" style="361" customWidth="1"/>
    <col min="3340" max="3584" width="8.8515625" style="361" customWidth="1"/>
    <col min="3585" max="3585" width="1.8515625" style="361" customWidth="1"/>
    <col min="3586" max="3586" width="6.421875" style="361" customWidth="1"/>
    <col min="3587" max="3587" width="3.140625" style="361" customWidth="1"/>
    <col min="3588" max="3588" width="4.8515625" style="361" customWidth="1"/>
    <col min="3589" max="3589" width="48.140625" style="361" customWidth="1"/>
    <col min="3590" max="3590" width="8.28125" style="361" customWidth="1"/>
    <col min="3591" max="3591" width="6.00390625" style="361" customWidth="1"/>
    <col min="3592" max="3592" width="11.00390625" style="361" customWidth="1"/>
    <col min="3593" max="3593" width="11.28125" style="361" customWidth="1"/>
    <col min="3594" max="3594" width="12.28125" style="361" customWidth="1"/>
    <col min="3595" max="3595" width="12.421875" style="361" customWidth="1"/>
    <col min="3596" max="3840" width="8.8515625" style="361" customWidth="1"/>
    <col min="3841" max="3841" width="1.8515625" style="361" customWidth="1"/>
    <col min="3842" max="3842" width="6.421875" style="361" customWidth="1"/>
    <col min="3843" max="3843" width="3.140625" style="361" customWidth="1"/>
    <col min="3844" max="3844" width="4.8515625" style="361" customWidth="1"/>
    <col min="3845" max="3845" width="48.140625" style="361" customWidth="1"/>
    <col min="3846" max="3846" width="8.28125" style="361" customWidth="1"/>
    <col min="3847" max="3847" width="6.00390625" style="361" customWidth="1"/>
    <col min="3848" max="3848" width="11.00390625" style="361" customWidth="1"/>
    <col min="3849" max="3849" width="11.28125" style="361" customWidth="1"/>
    <col min="3850" max="3850" width="12.28125" style="361" customWidth="1"/>
    <col min="3851" max="3851" width="12.421875" style="361" customWidth="1"/>
    <col min="3852" max="4096" width="8.8515625" style="361" customWidth="1"/>
    <col min="4097" max="4097" width="1.8515625" style="361" customWidth="1"/>
    <col min="4098" max="4098" width="6.421875" style="361" customWidth="1"/>
    <col min="4099" max="4099" width="3.140625" style="361" customWidth="1"/>
    <col min="4100" max="4100" width="4.8515625" style="361" customWidth="1"/>
    <col min="4101" max="4101" width="48.140625" style="361" customWidth="1"/>
    <col min="4102" max="4102" width="8.28125" style="361" customWidth="1"/>
    <col min="4103" max="4103" width="6.00390625" style="361" customWidth="1"/>
    <col min="4104" max="4104" width="11.00390625" style="361" customWidth="1"/>
    <col min="4105" max="4105" width="11.28125" style="361" customWidth="1"/>
    <col min="4106" max="4106" width="12.28125" style="361" customWidth="1"/>
    <col min="4107" max="4107" width="12.421875" style="361" customWidth="1"/>
    <col min="4108" max="4352" width="8.8515625" style="361" customWidth="1"/>
    <col min="4353" max="4353" width="1.8515625" style="361" customWidth="1"/>
    <col min="4354" max="4354" width="6.421875" style="361" customWidth="1"/>
    <col min="4355" max="4355" width="3.140625" style="361" customWidth="1"/>
    <col min="4356" max="4356" width="4.8515625" style="361" customWidth="1"/>
    <col min="4357" max="4357" width="48.140625" style="361" customWidth="1"/>
    <col min="4358" max="4358" width="8.28125" style="361" customWidth="1"/>
    <col min="4359" max="4359" width="6.00390625" style="361" customWidth="1"/>
    <col min="4360" max="4360" width="11.00390625" style="361" customWidth="1"/>
    <col min="4361" max="4361" width="11.28125" style="361" customWidth="1"/>
    <col min="4362" max="4362" width="12.28125" style="361" customWidth="1"/>
    <col min="4363" max="4363" width="12.421875" style="361" customWidth="1"/>
    <col min="4364" max="4608" width="8.8515625" style="361" customWidth="1"/>
    <col min="4609" max="4609" width="1.8515625" style="361" customWidth="1"/>
    <col min="4610" max="4610" width="6.421875" style="361" customWidth="1"/>
    <col min="4611" max="4611" width="3.140625" style="361" customWidth="1"/>
    <col min="4612" max="4612" width="4.8515625" style="361" customWidth="1"/>
    <col min="4613" max="4613" width="48.140625" style="361" customWidth="1"/>
    <col min="4614" max="4614" width="8.28125" style="361" customWidth="1"/>
    <col min="4615" max="4615" width="6.00390625" style="361" customWidth="1"/>
    <col min="4616" max="4616" width="11.00390625" style="361" customWidth="1"/>
    <col min="4617" max="4617" width="11.28125" style="361" customWidth="1"/>
    <col min="4618" max="4618" width="12.28125" style="361" customWidth="1"/>
    <col min="4619" max="4619" width="12.421875" style="361" customWidth="1"/>
    <col min="4620" max="4864" width="8.8515625" style="361" customWidth="1"/>
    <col min="4865" max="4865" width="1.8515625" style="361" customWidth="1"/>
    <col min="4866" max="4866" width="6.421875" style="361" customWidth="1"/>
    <col min="4867" max="4867" width="3.140625" style="361" customWidth="1"/>
    <col min="4868" max="4868" width="4.8515625" style="361" customWidth="1"/>
    <col min="4869" max="4869" width="48.140625" style="361" customWidth="1"/>
    <col min="4870" max="4870" width="8.28125" style="361" customWidth="1"/>
    <col min="4871" max="4871" width="6.00390625" style="361" customWidth="1"/>
    <col min="4872" max="4872" width="11.00390625" style="361" customWidth="1"/>
    <col min="4873" max="4873" width="11.28125" style="361" customWidth="1"/>
    <col min="4874" max="4874" width="12.28125" style="361" customWidth="1"/>
    <col min="4875" max="4875" width="12.421875" style="361" customWidth="1"/>
    <col min="4876" max="5120" width="8.8515625" style="361" customWidth="1"/>
    <col min="5121" max="5121" width="1.8515625" style="361" customWidth="1"/>
    <col min="5122" max="5122" width="6.421875" style="361" customWidth="1"/>
    <col min="5123" max="5123" width="3.140625" style="361" customWidth="1"/>
    <col min="5124" max="5124" width="4.8515625" style="361" customWidth="1"/>
    <col min="5125" max="5125" width="48.140625" style="361" customWidth="1"/>
    <col min="5126" max="5126" width="8.28125" style="361" customWidth="1"/>
    <col min="5127" max="5127" width="6.00390625" style="361" customWidth="1"/>
    <col min="5128" max="5128" width="11.00390625" style="361" customWidth="1"/>
    <col min="5129" max="5129" width="11.28125" style="361" customWidth="1"/>
    <col min="5130" max="5130" width="12.28125" style="361" customWidth="1"/>
    <col min="5131" max="5131" width="12.421875" style="361" customWidth="1"/>
    <col min="5132" max="5376" width="8.8515625" style="361" customWidth="1"/>
    <col min="5377" max="5377" width="1.8515625" style="361" customWidth="1"/>
    <col min="5378" max="5378" width="6.421875" style="361" customWidth="1"/>
    <col min="5379" max="5379" width="3.140625" style="361" customWidth="1"/>
    <col min="5380" max="5380" width="4.8515625" style="361" customWidth="1"/>
    <col min="5381" max="5381" width="48.140625" style="361" customWidth="1"/>
    <col min="5382" max="5382" width="8.28125" style="361" customWidth="1"/>
    <col min="5383" max="5383" width="6.00390625" style="361" customWidth="1"/>
    <col min="5384" max="5384" width="11.00390625" style="361" customWidth="1"/>
    <col min="5385" max="5385" width="11.28125" style="361" customWidth="1"/>
    <col min="5386" max="5386" width="12.28125" style="361" customWidth="1"/>
    <col min="5387" max="5387" width="12.421875" style="361" customWidth="1"/>
    <col min="5388" max="5632" width="8.8515625" style="361" customWidth="1"/>
    <col min="5633" max="5633" width="1.8515625" style="361" customWidth="1"/>
    <col min="5634" max="5634" width="6.421875" style="361" customWidth="1"/>
    <col min="5635" max="5635" width="3.140625" style="361" customWidth="1"/>
    <col min="5636" max="5636" width="4.8515625" style="361" customWidth="1"/>
    <col min="5637" max="5637" width="48.140625" style="361" customWidth="1"/>
    <col min="5638" max="5638" width="8.28125" style="361" customWidth="1"/>
    <col min="5639" max="5639" width="6.00390625" style="361" customWidth="1"/>
    <col min="5640" max="5640" width="11.00390625" style="361" customWidth="1"/>
    <col min="5641" max="5641" width="11.28125" style="361" customWidth="1"/>
    <col min="5642" max="5642" width="12.28125" style="361" customWidth="1"/>
    <col min="5643" max="5643" width="12.421875" style="361" customWidth="1"/>
    <col min="5644" max="5888" width="8.8515625" style="361" customWidth="1"/>
    <col min="5889" max="5889" width="1.8515625" style="361" customWidth="1"/>
    <col min="5890" max="5890" width="6.421875" style="361" customWidth="1"/>
    <col min="5891" max="5891" width="3.140625" style="361" customWidth="1"/>
    <col min="5892" max="5892" width="4.8515625" style="361" customWidth="1"/>
    <col min="5893" max="5893" width="48.140625" style="361" customWidth="1"/>
    <col min="5894" max="5894" width="8.28125" style="361" customWidth="1"/>
    <col min="5895" max="5895" width="6.00390625" style="361" customWidth="1"/>
    <col min="5896" max="5896" width="11.00390625" style="361" customWidth="1"/>
    <col min="5897" max="5897" width="11.28125" style="361" customWidth="1"/>
    <col min="5898" max="5898" width="12.28125" style="361" customWidth="1"/>
    <col min="5899" max="5899" width="12.421875" style="361" customWidth="1"/>
    <col min="5900" max="6144" width="8.8515625" style="361" customWidth="1"/>
    <col min="6145" max="6145" width="1.8515625" style="361" customWidth="1"/>
    <col min="6146" max="6146" width="6.421875" style="361" customWidth="1"/>
    <col min="6147" max="6147" width="3.140625" style="361" customWidth="1"/>
    <col min="6148" max="6148" width="4.8515625" style="361" customWidth="1"/>
    <col min="6149" max="6149" width="48.140625" style="361" customWidth="1"/>
    <col min="6150" max="6150" width="8.28125" style="361" customWidth="1"/>
    <col min="6151" max="6151" width="6.00390625" style="361" customWidth="1"/>
    <col min="6152" max="6152" width="11.00390625" style="361" customWidth="1"/>
    <col min="6153" max="6153" width="11.28125" style="361" customWidth="1"/>
    <col min="6154" max="6154" width="12.28125" style="361" customWidth="1"/>
    <col min="6155" max="6155" width="12.421875" style="361" customWidth="1"/>
    <col min="6156" max="6400" width="8.8515625" style="361" customWidth="1"/>
    <col min="6401" max="6401" width="1.8515625" style="361" customWidth="1"/>
    <col min="6402" max="6402" width="6.421875" style="361" customWidth="1"/>
    <col min="6403" max="6403" width="3.140625" style="361" customWidth="1"/>
    <col min="6404" max="6404" width="4.8515625" style="361" customWidth="1"/>
    <col min="6405" max="6405" width="48.140625" style="361" customWidth="1"/>
    <col min="6406" max="6406" width="8.28125" style="361" customWidth="1"/>
    <col min="6407" max="6407" width="6.00390625" style="361" customWidth="1"/>
    <col min="6408" max="6408" width="11.00390625" style="361" customWidth="1"/>
    <col min="6409" max="6409" width="11.28125" style="361" customWidth="1"/>
    <col min="6410" max="6410" width="12.28125" style="361" customWidth="1"/>
    <col min="6411" max="6411" width="12.421875" style="361" customWidth="1"/>
    <col min="6412" max="6656" width="8.8515625" style="361" customWidth="1"/>
    <col min="6657" max="6657" width="1.8515625" style="361" customWidth="1"/>
    <col min="6658" max="6658" width="6.421875" style="361" customWidth="1"/>
    <col min="6659" max="6659" width="3.140625" style="361" customWidth="1"/>
    <col min="6660" max="6660" width="4.8515625" style="361" customWidth="1"/>
    <col min="6661" max="6661" width="48.140625" style="361" customWidth="1"/>
    <col min="6662" max="6662" width="8.28125" style="361" customWidth="1"/>
    <col min="6663" max="6663" width="6.00390625" style="361" customWidth="1"/>
    <col min="6664" max="6664" width="11.00390625" style="361" customWidth="1"/>
    <col min="6665" max="6665" width="11.28125" style="361" customWidth="1"/>
    <col min="6666" max="6666" width="12.28125" style="361" customWidth="1"/>
    <col min="6667" max="6667" width="12.421875" style="361" customWidth="1"/>
    <col min="6668" max="6912" width="8.8515625" style="361" customWidth="1"/>
    <col min="6913" max="6913" width="1.8515625" style="361" customWidth="1"/>
    <col min="6914" max="6914" width="6.421875" style="361" customWidth="1"/>
    <col min="6915" max="6915" width="3.140625" style="361" customWidth="1"/>
    <col min="6916" max="6916" width="4.8515625" style="361" customWidth="1"/>
    <col min="6917" max="6917" width="48.140625" style="361" customWidth="1"/>
    <col min="6918" max="6918" width="8.28125" style="361" customWidth="1"/>
    <col min="6919" max="6919" width="6.00390625" style="361" customWidth="1"/>
    <col min="6920" max="6920" width="11.00390625" style="361" customWidth="1"/>
    <col min="6921" max="6921" width="11.28125" style="361" customWidth="1"/>
    <col min="6922" max="6922" width="12.28125" style="361" customWidth="1"/>
    <col min="6923" max="6923" width="12.421875" style="361" customWidth="1"/>
    <col min="6924" max="7168" width="8.8515625" style="361" customWidth="1"/>
    <col min="7169" max="7169" width="1.8515625" style="361" customWidth="1"/>
    <col min="7170" max="7170" width="6.421875" style="361" customWidth="1"/>
    <col min="7171" max="7171" width="3.140625" style="361" customWidth="1"/>
    <col min="7172" max="7172" width="4.8515625" style="361" customWidth="1"/>
    <col min="7173" max="7173" width="48.140625" style="361" customWidth="1"/>
    <col min="7174" max="7174" width="8.28125" style="361" customWidth="1"/>
    <col min="7175" max="7175" width="6.00390625" style="361" customWidth="1"/>
    <col min="7176" max="7176" width="11.00390625" style="361" customWidth="1"/>
    <col min="7177" max="7177" width="11.28125" style="361" customWidth="1"/>
    <col min="7178" max="7178" width="12.28125" style="361" customWidth="1"/>
    <col min="7179" max="7179" width="12.421875" style="361" customWidth="1"/>
    <col min="7180" max="7424" width="8.8515625" style="361" customWidth="1"/>
    <col min="7425" max="7425" width="1.8515625" style="361" customWidth="1"/>
    <col min="7426" max="7426" width="6.421875" style="361" customWidth="1"/>
    <col min="7427" max="7427" width="3.140625" style="361" customWidth="1"/>
    <col min="7428" max="7428" width="4.8515625" style="361" customWidth="1"/>
    <col min="7429" max="7429" width="48.140625" style="361" customWidth="1"/>
    <col min="7430" max="7430" width="8.28125" style="361" customWidth="1"/>
    <col min="7431" max="7431" width="6.00390625" style="361" customWidth="1"/>
    <col min="7432" max="7432" width="11.00390625" style="361" customWidth="1"/>
    <col min="7433" max="7433" width="11.28125" style="361" customWidth="1"/>
    <col min="7434" max="7434" width="12.28125" style="361" customWidth="1"/>
    <col min="7435" max="7435" width="12.421875" style="361" customWidth="1"/>
    <col min="7436" max="7680" width="8.8515625" style="361" customWidth="1"/>
    <col min="7681" max="7681" width="1.8515625" style="361" customWidth="1"/>
    <col min="7682" max="7682" width="6.421875" style="361" customWidth="1"/>
    <col min="7683" max="7683" width="3.140625" style="361" customWidth="1"/>
    <col min="7684" max="7684" width="4.8515625" style="361" customWidth="1"/>
    <col min="7685" max="7685" width="48.140625" style="361" customWidth="1"/>
    <col min="7686" max="7686" width="8.28125" style="361" customWidth="1"/>
    <col min="7687" max="7687" width="6.00390625" style="361" customWidth="1"/>
    <col min="7688" max="7688" width="11.00390625" style="361" customWidth="1"/>
    <col min="7689" max="7689" width="11.28125" style="361" customWidth="1"/>
    <col min="7690" max="7690" width="12.28125" style="361" customWidth="1"/>
    <col min="7691" max="7691" width="12.421875" style="361" customWidth="1"/>
    <col min="7692" max="7936" width="8.8515625" style="361" customWidth="1"/>
    <col min="7937" max="7937" width="1.8515625" style="361" customWidth="1"/>
    <col min="7938" max="7938" width="6.421875" style="361" customWidth="1"/>
    <col min="7939" max="7939" width="3.140625" style="361" customWidth="1"/>
    <col min="7940" max="7940" width="4.8515625" style="361" customWidth="1"/>
    <col min="7941" max="7941" width="48.140625" style="361" customWidth="1"/>
    <col min="7942" max="7942" width="8.28125" style="361" customWidth="1"/>
    <col min="7943" max="7943" width="6.00390625" style="361" customWidth="1"/>
    <col min="7944" max="7944" width="11.00390625" style="361" customWidth="1"/>
    <col min="7945" max="7945" width="11.28125" style="361" customWidth="1"/>
    <col min="7946" max="7946" width="12.28125" style="361" customWidth="1"/>
    <col min="7947" max="7947" width="12.421875" style="361" customWidth="1"/>
    <col min="7948" max="8192" width="8.8515625" style="361" customWidth="1"/>
    <col min="8193" max="8193" width="1.8515625" style="361" customWidth="1"/>
    <col min="8194" max="8194" width="6.421875" style="361" customWidth="1"/>
    <col min="8195" max="8195" width="3.140625" style="361" customWidth="1"/>
    <col min="8196" max="8196" width="4.8515625" style="361" customWidth="1"/>
    <col min="8197" max="8197" width="48.140625" style="361" customWidth="1"/>
    <col min="8198" max="8198" width="8.28125" style="361" customWidth="1"/>
    <col min="8199" max="8199" width="6.00390625" style="361" customWidth="1"/>
    <col min="8200" max="8200" width="11.00390625" style="361" customWidth="1"/>
    <col min="8201" max="8201" width="11.28125" style="361" customWidth="1"/>
    <col min="8202" max="8202" width="12.28125" style="361" customWidth="1"/>
    <col min="8203" max="8203" width="12.421875" style="361" customWidth="1"/>
    <col min="8204" max="8448" width="8.8515625" style="361" customWidth="1"/>
    <col min="8449" max="8449" width="1.8515625" style="361" customWidth="1"/>
    <col min="8450" max="8450" width="6.421875" style="361" customWidth="1"/>
    <col min="8451" max="8451" width="3.140625" style="361" customWidth="1"/>
    <col min="8452" max="8452" width="4.8515625" style="361" customWidth="1"/>
    <col min="8453" max="8453" width="48.140625" style="361" customWidth="1"/>
    <col min="8454" max="8454" width="8.28125" style="361" customWidth="1"/>
    <col min="8455" max="8455" width="6.00390625" style="361" customWidth="1"/>
    <col min="8456" max="8456" width="11.00390625" style="361" customWidth="1"/>
    <col min="8457" max="8457" width="11.28125" style="361" customWidth="1"/>
    <col min="8458" max="8458" width="12.28125" style="361" customWidth="1"/>
    <col min="8459" max="8459" width="12.421875" style="361" customWidth="1"/>
    <col min="8460" max="8704" width="8.8515625" style="361" customWidth="1"/>
    <col min="8705" max="8705" width="1.8515625" style="361" customWidth="1"/>
    <col min="8706" max="8706" width="6.421875" style="361" customWidth="1"/>
    <col min="8707" max="8707" width="3.140625" style="361" customWidth="1"/>
    <col min="8708" max="8708" width="4.8515625" style="361" customWidth="1"/>
    <col min="8709" max="8709" width="48.140625" style="361" customWidth="1"/>
    <col min="8710" max="8710" width="8.28125" style="361" customWidth="1"/>
    <col min="8711" max="8711" width="6.00390625" style="361" customWidth="1"/>
    <col min="8712" max="8712" width="11.00390625" style="361" customWidth="1"/>
    <col min="8713" max="8713" width="11.28125" style="361" customWidth="1"/>
    <col min="8714" max="8714" width="12.28125" style="361" customWidth="1"/>
    <col min="8715" max="8715" width="12.421875" style="361" customWidth="1"/>
    <col min="8716" max="8960" width="8.8515625" style="361" customWidth="1"/>
    <col min="8961" max="8961" width="1.8515625" style="361" customWidth="1"/>
    <col min="8962" max="8962" width="6.421875" style="361" customWidth="1"/>
    <col min="8963" max="8963" width="3.140625" style="361" customWidth="1"/>
    <col min="8964" max="8964" width="4.8515625" style="361" customWidth="1"/>
    <col min="8965" max="8965" width="48.140625" style="361" customWidth="1"/>
    <col min="8966" max="8966" width="8.28125" style="361" customWidth="1"/>
    <col min="8967" max="8967" width="6.00390625" style="361" customWidth="1"/>
    <col min="8968" max="8968" width="11.00390625" style="361" customWidth="1"/>
    <col min="8969" max="8969" width="11.28125" style="361" customWidth="1"/>
    <col min="8970" max="8970" width="12.28125" style="361" customWidth="1"/>
    <col min="8971" max="8971" width="12.421875" style="361" customWidth="1"/>
    <col min="8972" max="9216" width="8.8515625" style="361" customWidth="1"/>
    <col min="9217" max="9217" width="1.8515625" style="361" customWidth="1"/>
    <col min="9218" max="9218" width="6.421875" style="361" customWidth="1"/>
    <col min="9219" max="9219" width="3.140625" style="361" customWidth="1"/>
    <col min="9220" max="9220" width="4.8515625" style="361" customWidth="1"/>
    <col min="9221" max="9221" width="48.140625" style="361" customWidth="1"/>
    <col min="9222" max="9222" width="8.28125" style="361" customWidth="1"/>
    <col min="9223" max="9223" width="6.00390625" style="361" customWidth="1"/>
    <col min="9224" max="9224" width="11.00390625" style="361" customWidth="1"/>
    <col min="9225" max="9225" width="11.28125" style="361" customWidth="1"/>
    <col min="9226" max="9226" width="12.28125" style="361" customWidth="1"/>
    <col min="9227" max="9227" width="12.421875" style="361" customWidth="1"/>
    <col min="9228" max="9472" width="8.8515625" style="361" customWidth="1"/>
    <col min="9473" max="9473" width="1.8515625" style="361" customWidth="1"/>
    <col min="9474" max="9474" width="6.421875" style="361" customWidth="1"/>
    <col min="9475" max="9475" width="3.140625" style="361" customWidth="1"/>
    <col min="9476" max="9476" width="4.8515625" style="361" customWidth="1"/>
    <col min="9477" max="9477" width="48.140625" style="361" customWidth="1"/>
    <col min="9478" max="9478" width="8.28125" style="361" customWidth="1"/>
    <col min="9479" max="9479" width="6.00390625" style="361" customWidth="1"/>
    <col min="9480" max="9480" width="11.00390625" style="361" customWidth="1"/>
    <col min="9481" max="9481" width="11.28125" style="361" customWidth="1"/>
    <col min="9482" max="9482" width="12.28125" style="361" customWidth="1"/>
    <col min="9483" max="9483" width="12.421875" style="361" customWidth="1"/>
    <col min="9484" max="9728" width="8.8515625" style="361" customWidth="1"/>
    <col min="9729" max="9729" width="1.8515625" style="361" customWidth="1"/>
    <col min="9730" max="9730" width="6.421875" style="361" customWidth="1"/>
    <col min="9731" max="9731" width="3.140625" style="361" customWidth="1"/>
    <col min="9732" max="9732" width="4.8515625" style="361" customWidth="1"/>
    <col min="9733" max="9733" width="48.140625" style="361" customWidth="1"/>
    <col min="9734" max="9734" width="8.28125" style="361" customWidth="1"/>
    <col min="9735" max="9735" width="6.00390625" style="361" customWidth="1"/>
    <col min="9736" max="9736" width="11.00390625" style="361" customWidth="1"/>
    <col min="9737" max="9737" width="11.28125" style="361" customWidth="1"/>
    <col min="9738" max="9738" width="12.28125" style="361" customWidth="1"/>
    <col min="9739" max="9739" width="12.421875" style="361" customWidth="1"/>
    <col min="9740" max="9984" width="8.8515625" style="361" customWidth="1"/>
    <col min="9985" max="9985" width="1.8515625" style="361" customWidth="1"/>
    <col min="9986" max="9986" width="6.421875" style="361" customWidth="1"/>
    <col min="9987" max="9987" width="3.140625" style="361" customWidth="1"/>
    <col min="9988" max="9988" width="4.8515625" style="361" customWidth="1"/>
    <col min="9989" max="9989" width="48.140625" style="361" customWidth="1"/>
    <col min="9990" max="9990" width="8.28125" style="361" customWidth="1"/>
    <col min="9991" max="9991" width="6.00390625" style="361" customWidth="1"/>
    <col min="9992" max="9992" width="11.00390625" style="361" customWidth="1"/>
    <col min="9993" max="9993" width="11.28125" style="361" customWidth="1"/>
    <col min="9994" max="9994" width="12.28125" style="361" customWidth="1"/>
    <col min="9995" max="9995" width="12.421875" style="361" customWidth="1"/>
    <col min="9996" max="10240" width="8.8515625" style="361" customWidth="1"/>
    <col min="10241" max="10241" width="1.8515625" style="361" customWidth="1"/>
    <col min="10242" max="10242" width="6.421875" style="361" customWidth="1"/>
    <col min="10243" max="10243" width="3.140625" style="361" customWidth="1"/>
    <col min="10244" max="10244" width="4.8515625" style="361" customWidth="1"/>
    <col min="10245" max="10245" width="48.140625" style="361" customWidth="1"/>
    <col min="10246" max="10246" width="8.28125" style="361" customWidth="1"/>
    <col min="10247" max="10247" width="6.00390625" style="361" customWidth="1"/>
    <col min="10248" max="10248" width="11.00390625" style="361" customWidth="1"/>
    <col min="10249" max="10249" width="11.28125" style="361" customWidth="1"/>
    <col min="10250" max="10250" width="12.28125" style="361" customWidth="1"/>
    <col min="10251" max="10251" width="12.421875" style="361" customWidth="1"/>
    <col min="10252" max="10496" width="8.8515625" style="361" customWidth="1"/>
    <col min="10497" max="10497" width="1.8515625" style="361" customWidth="1"/>
    <col min="10498" max="10498" width="6.421875" style="361" customWidth="1"/>
    <col min="10499" max="10499" width="3.140625" style="361" customWidth="1"/>
    <col min="10500" max="10500" width="4.8515625" style="361" customWidth="1"/>
    <col min="10501" max="10501" width="48.140625" style="361" customWidth="1"/>
    <col min="10502" max="10502" width="8.28125" style="361" customWidth="1"/>
    <col min="10503" max="10503" width="6.00390625" style="361" customWidth="1"/>
    <col min="10504" max="10504" width="11.00390625" style="361" customWidth="1"/>
    <col min="10505" max="10505" width="11.28125" style="361" customWidth="1"/>
    <col min="10506" max="10506" width="12.28125" style="361" customWidth="1"/>
    <col min="10507" max="10507" width="12.421875" style="361" customWidth="1"/>
    <col min="10508" max="10752" width="8.8515625" style="361" customWidth="1"/>
    <col min="10753" max="10753" width="1.8515625" style="361" customWidth="1"/>
    <col min="10754" max="10754" width="6.421875" style="361" customWidth="1"/>
    <col min="10755" max="10755" width="3.140625" style="361" customWidth="1"/>
    <col min="10756" max="10756" width="4.8515625" style="361" customWidth="1"/>
    <col min="10757" max="10757" width="48.140625" style="361" customWidth="1"/>
    <col min="10758" max="10758" width="8.28125" style="361" customWidth="1"/>
    <col min="10759" max="10759" width="6.00390625" style="361" customWidth="1"/>
    <col min="10760" max="10760" width="11.00390625" style="361" customWidth="1"/>
    <col min="10761" max="10761" width="11.28125" style="361" customWidth="1"/>
    <col min="10762" max="10762" width="12.28125" style="361" customWidth="1"/>
    <col min="10763" max="10763" width="12.421875" style="361" customWidth="1"/>
    <col min="10764" max="11008" width="8.8515625" style="361" customWidth="1"/>
    <col min="11009" max="11009" width="1.8515625" style="361" customWidth="1"/>
    <col min="11010" max="11010" width="6.421875" style="361" customWidth="1"/>
    <col min="11011" max="11011" width="3.140625" style="361" customWidth="1"/>
    <col min="11012" max="11012" width="4.8515625" style="361" customWidth="1"/>
    <col min="11013" max="11013" width="48.140625" style="361" customWidth="1"/>
    <col min="11014" max="11014" width="8.28125" style="361" customWidth="1"/>
    <col min="11015" max="11015" width="6.00390625" style="361" customWidth="1"/>
    <col min="11016" max="11016" width="11.00390625" style="361" customWidth="1"/>
    <col min="11017" max="11017" width="11.28125" style="361" customWidth="1"/>
    <col min="11018" max="11018" width="12.28125" style="361" customWidth="1"/>
    <col min="11019" max="11019" width="12.421875" style="361" customWidth="1"/>
    <col min="11020" max="11264" width="8.8515625" style="361" customWidth="1"/>
    <col min="11265" max="11265" width="1.8515625" style="361" customWidth="1"/>
    <col min="11266" max="11266" width="6.421875" style="361" customWidth="1"/>
    <col min="11267" max="11267" width="3.140625" style="361" customWidth="1"/>
    <col min="11268" max="11268" width="4.8515625" style="361" customWidth="1"/>
    <col min="11269" max="11269" width="48.140625" style="361" customWidth="1"/>
    <col min="11270" max="11270" width="8.28125" style="361" customWidth="1"/>
    <col min="11271" max="11271" width="6.00390625" style="361" customWidth="1"/>
    <col min="11272" max="11272" width="11.00390625" style="361" customWidth="1"/>
    <col min="11273" max="11273" width="11.28125" style="361" customWidth="1"/>
    <col min="11274" max="11274" width="12.28125" style="361" customWidth="1"/>
    <col min="11275" max="11275" width="12.421875" style="361" customWidth="1"/>
    <col min="11276" max="11520" width="8.8515625" style="361" customWidth="1"/>
    <col min="11521" max="11521" width="1.8515625" style="361" customWidth="1"/>
    <col min="11522" max="11522" width="6.421875" style="361" customWidth="1"/>
    <col min="11523" max="11523" width="3.140625" style="361" customWidth="1"/>
    <col min="11524" max="11524" width="4.8515625" style="361" customWidth="1"/>
    <col min="11525" max="11525" width="48.140625" style="361" customWidth="1"/>
    <col min="11526" max="11526" width="8.28125" style="361" customWidth="1"/>
    <col min="11527" max="11527" width="6.00390625" style="361" customWidth="1"/>
    <col min="11528" max="11528" width="11.00390625" style="361" customWidth="1"/>
    <col min="11529" max="11529" width="11.28125" style="361" customWidth="1"/>
    <col min="11530" max="11530" width="12.28125" style="361" customWidth="1"/>
    <col min="11531" max="11531" width="12.421875" style="361" customWidth="1"/>
    <col min="11532" max="11776" width="8.8515625" style="361" customWidth="1"/>
    <col min="11777" max="11777" width="1.8515625" style="361" customWidth="1"/>
    <col min="11778" max="11778" width="6.421875" style="361" customWidth="1"/>
    <col min="11779" max="11779" width="3.140625" style="361" customWidth="1"/>
    <col min="11780" max="11780" width="4.8515625" style="361" customWidth="1"/>
    <col min="11781" max="11781" width="48.140625" style="361" customWidth="1"/>
    <col min="11782" max="11782" width="8.28125" style="361" customWidth="1"/>
    <col min="11783" max="11783" width="6.00390625" style="361" customWidth="1"/>
    <col min="11784" max="11784" width="11.00390625" style="361" customWidth="1"/>
    <col min="11785" max="11785" width="11.28125" style="361" customWidth="1"/>
    <col min="11786" max="11786" width="12.28125" style="361" customWidth="1"/>
    <col min="11787" max="11787" width="12.421875" style="361" customWidth="1"/>
    <col min="11788" max="12032" width="8.8515625" style="361" customWidth="1"/>
    <col min="12033" max="12033" width="1.8515625" style="361" customWidth="1"/>
    <col min="12034" max="12034" width="6.421875" style="361" customWidth="1"/>
    <col min="12035" max="12035" width="3.140625" style="361" customWidth="1"/>
    <col min="12036" max="12036" width="4.8515625" style="361" customWidth="1"/>
    <col min="12037" max="12037" width="48.140625" style="361" customWidth="1"/>
    <col min="12038" max="12038" width="8.28125" style="361" customWidth="1"/>
    <col min="12039" max="12039" width="6.00390625" style="361" customWidth="1"/>
    <col min="12040" max="12040" width="11.00390625" style="361" customWidth="1"/>
    <col min="12041" max="12041" width="11.28125" style="361" customWidth="1"/>
    <col min="12042" max="12042" width="12.28125" style="361" customWidth="1"/>
    <col min="12043" max="12043" width="12.421875" style="361" customWidth="1"/>
    <col min="12044" max="12288" width="8.8515625" style="361" customWidth="1"/>
    <col min="12289" max="12289" width="1.8515625" style="361" customWidth="1"/>
    <col min="12290" max="12290" width="6.421875" style="361" customWidth="1"/>
    <col min="12291" max="12291" width="3.140625" style="361" customWidth="1"/>
    <col min="12292" max="12292" width="4.8515625" style="361" customWidth="1"/>
    <col min="12293" max="12293" width="48.140625" style="361" customWidth="1"/>
    <col min="12294" max="12294" width="8.28125" style="361" customWidth="1"/>
    <col min="12295" max="12295" width="6.00390625" style="361" customWidth="1"/>
    <col min="12296" max="12296" width="11.00390625" style="361" customWidth="1"/>
    <col min="12297" max="12297" width="11.28125" style="361" customWidth="1"/>
    <col min="12298" max="12298" width="12.28125" style="361" customWidth="1"/>
    <col min="12299" max="12299" width="12.421875" style="361" customWidth="1"/>
    <col min="12300" max="12544" width="8.8515625" style="361" customWidth="1"/>
    <col min="12545" max="12545" width="1.8515625" style="361" customWidth="1"/>
    <col min="12546" max="12546" width="6.421875" style="361" customWidth="1"/>
    <col min="12547" max="12547" width="3.140625" style="361" customWidth="1"/>
    <col min="12548" max="12548" width="4.8515625" style="361" customWidth="1"/>
    <col min="12549" max="12549" width="48.140625" style="361" customWidth="1"/>
    <col min="12550" max="12550" width="8.28125" style="361" customWidth="1"/>
    <col min="12551" max="12551" width="6.00390625" style="361" customWidth="1"/>
    <col min="12552" max="12552" width="11.00390625" style="361" customWidth="1"/>
    <col min="12553" max="12553" width="11.28125" style="361" customWidth="1"/>
    <col min="12554" max="12554" width="12.28125" style="361" customWidth="1"/>
    <col min="12555" max="12555" width="12.421875" style="361" customWidth="1"/>
    <col min="12556" max="12800" width="8.8515625" style="361" customWidth="1"/>
    <col min="12801" max="12801" width="1.8515625" style="361" customWidth="1"/>
    <col min="12802" max="12802" width="6.421875" style="361" customWidth="1"/>
    <col min="12803" max="12803" width="3.140625" style="361" customWidth="1"/>
    <col min="12804" max="12804" width="4.8515625" style="361" customWidth="1"/>
    <col min="12805" max="12805" width="48.140625" style="361" customWidth="1"/>
    <col min="12806" max="12806" width="8.28125" style="361" customWidth="1"/>
    <col min="12807" max="12807" width="6.00390625" style="361" customWidth="1"/>
    <col min="12808" max="12808" width="11.00390625" style="361" customWidth="1"/>
    <col min="12809" max="12809" width="11.28125" style="361" customWidth="1"/>
    <col min="12810" max="12810" width="12.28125" style="361" customWidth="1"/>
    <col min="12811" max="12811" width="12.421875" style="361" customWidth="1"/>
    <col min="12812" max="13056" width="8.8515625" style="361" customWidth="1"/>
    <col min="13057" max="13057" width="1.8515625" style="361" customWidth="1"/>
    <col min="13058" max="13058" width="6.421875" style="361" customWidth="1"/>
    <col min="13059" max="13059" width="3.140625" style="361" customWidth="1"/>
    <col min="13060" max="13060" width="4.8515625" style="361" customWidth="1"/>
    <col min="13061" max="13061" width="48.140625" style="361" customWidth="1"/>
    <col min="13062" max="13062" width="8.28125" style="361" customWidth="1"/>
    <col min="13063" max="13063" width="6.00390625" style="361" customWidth="1"/>
    <col min="13064" max="13064" width="11.00390625" style="361" customWidth="1"/>
    <col min="13065" max="13065" width="11.28125" style="361" customWidth="1"/>
    <col min="13066" max="13066" width="12.28125" style="361" customWidth="1"/>
    <col min="13067" max="13067" width="12.421875" style="361" customWidth="1"/>
    <col min="13068" max="13312" width="8.8515625" style="361" customWidth="1"/>
    <col min="13313" max="13313" width="1.8515625" style="361" customWidth="1"/>
    <col min="13314" max="13314" width="6.421875" style="361" customWidth="1"/>
    <col min="13315" max="13315" width="3.140625" style="361" customWidth="1"/>
    <col min="13316" max="13316" width="4.8515625" style="361" customWidth="1"/>
    <col min="13317" max="13317" width="48.140625" style="361" customWidth="1"/>
    <col min="13318" max="13318" width="8.28125" style="361" customWidth="1"/>
    <col min="13319" max="13319" width="6.00390625" style="361" customWidth="1"/>
    <col min="13320" max="13320" width="11.00390625" style="361" customWidth="1"/>
    <col min="13321" max="13321" width="11.28125" style="361" customWidth="1"/>
    <col min="13322" max="13322" width="12.28125" style="361" customWidth="1"/>
    <col min="13323" max="13323" width="12.421875" style="361" customWidth="1"/>
    <col min="13324" max="13568" width="8.8515625" style="361" customWidth="1"/>
    <col min="13569" max="13569" width="1.8515625" style="361" customWidth="1"/>
    <col min="13570" max="13570" width="6.421875" style="361" customWidth="1"/>
    <col min="13571" max="13571" width="3.140625" style="361" customWidth="1"/>
    <col min="13572" max="13572" width="4.8515625" style="361" customWidth="1"/>
    <col min="13573" max="13573" width="48.140625" style="361" customWidth="1"/>
    <col min="13574" max="13574" width="8.28125" style="361" customWidth="1"/>
    <col min="13575" max="13575" width="6.00390625" style="361" customWidth="1"/>
    <col min="13576" max="13576" width="11.00390625" style="361" customWidth="1"/>
    <col min="13577" max="13577" width="11.28125" style="361" customWidth="1"/>
    <col min="13578" max="13578" width="12.28125" style="361" customWidth="1"/>
    <col min="13579" max="13579" width="12.421875" style="361" customWidth="1"/>
    <col min="13580" max="13824" width="8.8515625" style="361" customWidth="1"/>
    <col min="13825" max="13825" width="1.8515625" style="361" customWidth="1"/>
    <col min="13826" max="13826" width="6.421875" style="361" customWidth="1"/>
    <col min="13827" max="13827" width="3.140625" style="361" customWidth="1"/>
    <col min="13828" max="13828" width="4.8515625" style="361" customWidth="1"/>
    <col min="13829" max="13829" width="48.140625" style="361" customWidth="1"/>
    <col min="13830" max="13830" width="8.28125" style="361" customWidth="1"/>
    <col min="13831" max="13831" width="6.00390625" style="361" customWidth="1"/>
    <col min="13832" max="13832" width="11.00390625" style="361" customWidth="1"/>
    <col min="13833" max="13833" width="11.28125" style="361" customWidth="1"/>
    <col min="13834" max="13834" width="12.28125" style="361" customWidth="1"/>
    <col min="13835" max="13835" width="12.421875" style="361" customWidth="1"/>
    <col min="13836" max="14080" width="8.8515625" style="361" customWidth="1"/>
    <col min="14081" max="14081" width="1.8515625" style="361" customWidth="1"/>
    <col min="14082" max="14082" width="6.421875" style="361" customWidth="1"/>
    <col min="14083" max="14083" width="3.140625" style="361" customWidth="1"/>
    <col min="14084" max="14084" width="4.8515625" style="361" customWidth="1"/>
    <col min="14085" max="14085" width="48.140625" style="361" customWidth="1"/>
    <col min="14086" max="14086" width="8.28125" style="361" customWidth="1"/>
    <col min="14087" max="14087" width="6.00390625" style="361" customWidth="1"/>
    <col min="14088" max="14088" width="11.00390625" style="361" customWidth="1"/>
    <col min="14089" max="14089" width="11.28125" style="361" customWidth="1"/>
    <col min="14090" max="14090" width="12.28125" style="361" customWidth="1"/>
    <col min="14091" max="14091" width="12.421875" style="361" customWidth="1"/>
    <col min="14092" max="14336" width="8.8515625" style="361" customWidth="1"/>
    <col min="14337" max="14337" width="1.8515625" style="361" customWidth="1"/>
    <col min="14338" max="14338" width="6.421875" style="361" customWidth="1"/>
    <col min="14339" max="14339" width="3.140625" style="361" customWidth="1"/>
    <col min="14340" max="14340" width="4.8515625" style="361" customWidth="1"/>
    <col min="14341" max="14341" width="48.140625" style="361" customWidth="1"/>
    <col min="14342" max="14342" width="8.28125" style="361" customWidth="1"/>
    <col min="14343" max="14343" width="6.00390625" style="361" customWidth="1"/>
    <col min="14344" max="14344" width="11.00390625" style="361" customWidth="1"/>
    <col min="14345" max="14345" width="11.28125" style="361" customWidth="1"/>
    <col min="14346" max="14346" width="12.28125" style="361" customWidth="1"/>
    <col min="14347" max="14347" width="12.421875" style="361" customWidth="1"/>
    <col min="14348" max="14592" width="8.8515625" style="361" customWidth="1"/>
    <col min="14593" max="14593" width="1.8515625" style="361" customWidth="1"/>
    <col min="14594" max="14594" width="6.421875" style="361" customWidth="1"/>
    <col min="14595" max="14595" width="3.140625" style="361" customWidth="1"/>
    <col min="14596" max="14596" width="4.8515625" style="361" customWidth="1"/>
    <col min="14597" max="14597" width="48.140625" style="361" customWidth="1"/>
    <col min="14598" max="14598" width="8.28125" style="361" customWidth="1"/>
    <col min="14599" max="14599" width="6.00390625" style="361" customWidth="1"/>
    <col min="14600" max="14600" width="11.00390625" style="361" customWidth="1"/>
    <col min="14601" max="14601" width="11.28125" style="361" customWidth="1"/>
    <col min="14602" max="14602" width="12.28125" style="361" customWidth="1"/>
    <col min="14603" max="14603" width="12.421875" style="361" customWidth="1"/>
    <col min="14604" max="14848" width="8.8515625" style="361" customWidth="1"/>
    <col min="14849" max="14849" width="1.8515625" style="361" customWidth="1"/>
    <col min="14850" max="14850" width="6.421875" style="361" customWidth="1"/>
    <col min="14851" max="14851" width="3.140625" style="361" customWidth="1"/>
    <col min="14852" max="14852" width="4.8515625" style="361" customWidth="1"/>
    <col min="14853" max="14853" width="48.140625" style="361" customWidth="1"/>
    <col min="14854" max="14854" width="8.28125" style="361" customWidth="1"/>
    <col min="14855" max="14855" width="6.00390625" style="361" customWidth="1"/>
    <col min="14856" max="14856" width="11.00390625" style="361" customWidth="1"/>
    <col min="14857" max="14857" width="11.28125" style="361" customWidth="1"/>
    <col min="14858" max="14858" width="12.28125" style="361" customWidth="1"/>
    <col min="14859" max="14859" width="12.421875" style="361" customWidth="1"/>
    <col min="14860" max="15104" width="8.8515625" style="361" customWidth="1"/>
    <col min="15105" max="15105" width="1.8515625" style="361" customWidth="1"/>
    <col min="15106" max="15106" width="6.421875" style="361" customWidth="1"/>
    <col min="15107" max="15107" width="3.140625" style="361" customWidth="1"/>
    <col min="15108" max="15108" width="4.8515625" style="361" customWidth="1"/>
    <col min="15109" max="15109" width="48.140625" style="361" customWidth="1"/>
    <col min="15110" max="15110" width="8.28125" style="361" customWidth="1"/>
    <col min="15111" max="15111" width="6.00390625" style="361" customWidth="1"/>
    <col min="15112" max="15112" width="11.00390625" style="361" customWidth="1"/>
    <col min="15113" max="15113" width="11.28125" style="361" customWidth="1"/>
    <col min="15114" max="15114" width="12.28125" style="361" customWidth="1"/>
    <col min="15115" max="15115" width="12.421875" style="361" customWidth="1"/>
    <col min="15116" max="15360" width="8.8515625" style="361" customWidth="1"/>
    <col min="15361" max="15361" width="1.8515625" style="361" customWidth="1"/>
    <col min="15362" max="15362" width="6.421875" style="361" customWidth="1"/>
    <col min="15363" max="15363" width="3.140625" style="361" customWidth="1"/>
    <col min="15364" max="15364" width="4.8515625" style="361" customWidth="1"/>
    <col min="15365" max="15365" width="48.140625" style="361" customWidth="1"/>
    <col min="15366" max="15366" width="8.28125" style="361" customWidth="1"/>
    <col min="15367" max="15367" width="6.00390625" style="361" customWidth="1"/>
    <col min="15368" max="15368" width="11.00390625" style="361" customWidth="1"/>
    <col min="15369" max="15369" width="11.28125" style="361" customWidth="1"/>
    <col min="15370" max="15370" width="12.28125" style="361" customWidth="1"/>
    <col min="15371" max="15371" width="12.421875" style="361" customWidth="1"/>
    <col min="15372" max="15616" width="8.8515625" style="361" customWidth="1"/>
    <col min="15617" max="15617" width="1.8515625" style="361" customWidth="1"/>
    <col min="15618" max="15618" width="6.421875" style="361" customWidth="1"/>
    <col min="15619" max="15619" width="3.140625" style="361" customWidth="1"/>
    <col min="15620" max="15620" width="4.8515625" style="361" customWidth="1"/>
    <col min="15621" max="15621" width="48.140625" style="361" customWidth="1"/>
    <col min="15622" max="15622" width="8.28125" style="361" customWidth="1"/>
    <col min="15623" max="15623" width="6.00390625" style="361" customWidth="1"/>
    <col min="15624" max="15624" width="11.00390625" style="361" customWidth="1"/>
    <col min="15625" max="15625" width="11.28125" style="361" customWidth="1"/>
    <col min="15626" max="15626" width="12.28125" style="361" customWidth="1"/>
    <col min="15627" max="15627" width="12.421875" style="361" customWidth="1"/>
    <col min="15628" max="15872" width="8.8515625" style="361" customWidth="1"/>
    <col min="15873" max="15873" width="1.8515625" style="361" customWidth="1"/>
    <col min="15874" max="15874" width="6.421875" style="361" customWidth="1"/>
    <col min="15875" max="15875" width="3.140625" style="361" customWidth="1"/>
    <col min="15876" max="15876" width="4.8515625" style="361" customWidth="1"/>
    <col min="15877" max="15877" width="48.140625" style="361" customWidth="1"/>
    <col min="15878" max="15878" width="8.28125" style="361" customWidth="1"/>
    <col min="15879" max="15879" width="6.00390625" style="361" customWidth="1"/>
    <col min="15880" max="15880" width="11.00390625" style="361" customWidth="1"/>
    <col min="15881" max="15881" width="11.28125" style="361" customWidth="1"/>
    <col min="15882" max="15882" width="12.28125" style="361" customWidth="1"/>
    <col min="15883" max="15883" width="12.421875" style="361" customWidth="1"/>
    <col min="15884" max="16128" width="8.8515625" style="361" customWidth="1"/>
    <col min="16129" max="16129" width="1.8515625" style="361" customWidth="1"/>
    <col min="16130" max="16130" width="6.421875" style="361" customWidth="1"/>
    <col min="16131" max="16131" width="3.140625" style="361" customWidth="1"/>
    <col min="16132" max="16132" width="4.8515625" style="361" customWidth="1"/>
    <col min="16133" max="16133" width="48.140625" style="361" customWidth="1"/>
    <col min="16134" max="16134" width="8.28125" style="361" customWidth="1"/>
    <col min="16135" max="16135" width="6.00390625" style="361" customWidth="1"/>
    <col min="16136" max="16136" width="11.00390625" style="361" customWidth="1"/>
    <col min="16137" max="16137" width="11.28125" style="361" customWidth="1"/>
    <col min="16138" max="16138" width="12.28125" style="361" customWidth="1"/>
    <col min="16139" max="16139" width="12.421875" style="361" customWidth="1"/>
    <col min="16140" max="16384" width="8.8515625" style="361" customWidth="1"/>
  </cols>
  <sheetData>
    <row r="1" spans="1:7" ht="15">
      <c r="A1" s="358"/>
      <c r="B1" s="358"/>
      <c r="C1" s="358"/>
      <c r="D1" s="358"/>
      <c r="E1" s="358"/>
      <c r="F1" s="359"/>
      <c r="G1" s="360"/>
    </row>
    <row r="2" spans="1:7" ht="15">
      <c r="A2" s="358" t="s">
        <v>2508</v>
      </c>
      <c r="B2" s="358"/>
      <c r="C2" s="358" t="s">
        <v>17</v>
      </c>
      <c r="D2" s="358"/>
      <c r="E2" s="358"/>
      <c r="F2" s="359"/>
      <c r="G2" s="359"/>
    </row>
    <row r="3" spans="1:7" ht="15">
      <c r="A3" s="358" t="s">
        <v>2509</v>
      </c>
      <c r="B3" s="358"/>
      <c r="C3" s="358" t="s">
        <v>2510</v>
      </c>
      <c r="D3" s="358"/>
      <c r="E3" s="358"/>
      <c r="F3" s="359"/>
      <c r="G3" s="359"/>
    </row>
    <row r="4" spans="1:7" ht="15">
      <c r="A4" s="358"/>
      <c r="B4" s="358"/>
      <c r="C4" s="358"/>
      <c r="D4" s="358"/>
      <c r="E4" s="358"/>
      <c r="F4" s="359"/>
      <c r="G4" s="359"/>
    </row>
    <row r="5" spans="1:7" ht="15.75">
      <c r="A5" s="358" t="s">
        <v>2511</v>
      </c>
      <c r="B5" s="358">
        <v>731</v>
      </c>
      <c r="C5" s="362" t="s">
        <v>2512</v>
      </c>
      <c r="D5" s="358"/>
      <c r="E5" s="358"/>
      <c r="F5" s="359"/>
      <c r="G5" s="359"/>
    </row>
    <row r="6" spans="1:7" ht="15.75">
      <c r="A6" s="358"/>
      <c r="B6" s="358"/>
      <c r="C6" s="362"/>
      <c r="D6" s="358"/>
      <c r="E6" s="358"/>
      <c r="F6" s="359"/>
      <c r="G6" s="359"/>
    </row>
    <row r="7" spans="1:7" ht="30" customHeight="1">
      <c r="A7" s="363" t="s">
        <v>136</v>
      </c>
      <c r="B7" s="364" t="s">
        <v>57</v>
      </c>
      <c r="C7" s="365" t="s">
        <v>2513</v>
      </c>
      <c r="D7" s="364" t="s">
        <v>137</v>
      </c>
      <c r="E7" s="364" t="s">
        <v>138</v>
      </c>
      <c r="F7" s="366" t="s">
        <v>2514</v>
      </c>
      <c r="G7" s="366" t="s">
        <v>2144</v>
      </c>
    </row>
    <row r="8" spans="1:7" ht="15.75">
      <c r="A8" s="362"/>
      <c r="B8" s="362"/>
      <c r="C8" s="358"/>
      <c r="D8" s="362"/>
      <c r="E8" s="362"/>
      <c r="F8" s="359"/>
      <c r="G8" s="367"/>
    </row>
    <row r="9" spans="1:7" ht="15.75">
      <c r="A9" s="358"/>
      <c r="B9" s="358"/>
      <c r="C9" s="362" t="s">
        <v>2515</v>
      </c>
      <c r="D9" s="358"/>
      <c r="E9" s="358"/>
      <c r="F9" s="359"/>
      <c r="G9" s="359"/>
    </row>
    <row r="10" spans="1:7" ht="15.75">
      <c r="A10" s="362">
        <v>1</v>
      </c>
      <c r="B10" s="362">
        <v>722</v>
      </c>
      <c r="C10" s="368" t="s">
        <v>2177</v>
      </c>
      <c r="D10" s="358"/>
      <c r="E10" s="358"/>
      <c r="F10" s="359"/>
      <c r="G10" s="359">
        <f>G19</f>
        <v>0</v>
      </c>
    </row>
    <row r="11" spans="1:7" ht="15.75">
      <c r="A11" s="362">
        <v>2</v>
      </c>
      <c r="B11" s="362">
        <v>732</v>
      </c>
      <c r="C11" s="362" t="s">
        <v>2516</v>
      </c>
      <c r="D11" s="358"/>
      <c r="E11" s="358"/>
      <c r="F11" s="359"/>
      <c r="G11" s="359">
        <f>G35</f>
        <v>0</v>
      </c>
    </row>
    <row r="12" spans="1:7" ht="15.75">
      <c r="A12" s="362">
        <v>3</v>
      </c>
      <c r="B12" s="362">
        <v>733</v>
      </c>
      <c r="C12" s="362" t="s">
        <v>2517</v>
      </c>
      <c r="D12" s="358"/>
      <c r="E12" s="358"/>
      <c r="F12" s="359"/>
      <c r="G12" s="359">
        <f>G46</f>
        <v>0</v>
      </c>
    </row>
    <row r="13" spans="1:7" ht="15.75">
      <c r="A13" s="362">
        <v>4</v>
      </c>
      <c r="B13" s="362">
        <v>734</v>
      </c>
      <c r="C13" s="362" t="s">
        <v>2518</v>
      </c>
      <c r="D13" s="358"/>
      <c r="E13" s="358"/>
      <c r="F13" s="359"/>
      <c r="G13" s="359">
        <f>G53</f>
        <v>0</v>
      </c>
    </row>
    <row r="14" spans="1:7" ht="15.75">
      <c r="A14" s="362">
        <v>5</v>
      </c>
      <c r="B14" s="362">
        <v>735</v>
      </c>
      <c r="C14" s="362" t="s">
        <v>2519</v>
      </c>
      <c r="D14" s="358"/>
      <c r="E14" s="358"/>
      <c r="F14" s="359"/>
      <c r="G14" s="359">
        <f>G71</f>
        <v>0</v>
      </c>
    </row>
    <row r="15" spans="1:7" ht="15.75">
      <c r="A15" s="362">
        <v>6</v>
      </c>
      <c r="B15" s="362">
        <v>904</v>
      </c>
      <c r="C15" s="362" t="s">
        <v>2520</v>
      </c>
      <c r="D15" s="358"/>
      <c r="E15" s="358"/>
      <c r="F15" s="359"/>
      <c r="G15" s="359">
        <f>G96</f>
        <v>0</v>
      </c>
    </row>
    <row r="16" spans="1:7" ht="15.75">
      <c r="A16" s="362"/>
      <c r="B16" s="362"/>
      <c r="C16" s="362"/>
      <c r="D16" s="358"/>
      <c r="E16" s="358"/>
      <c r="F16" s="359"/>
      <c r="G16" s="359"/>
    </row>
    <row r="17" spans="1:7" ht="15.75">
      <c r="A17" s="362"/>
      <c r="B17" s="362"/>
      <c r="C17" s="362" t="s">
        <v>2987</v>
      </c>
      <c r="D17" s="358"/>
      <c r="E17" s="358"/>
      <c r="F17" s="359"/>
      <c r="G17" s="359">
        <f>SUM(G10:G15)</f>
        <v>0</v>
      </c>
    </row>
    <row r="18" spans="1:7" ht="15">
      <c r="A18" s="358"/>
      <c r="B18" s="358"/>
      <c r="C18" s="358"/>
      <c r="D18" s="358"/>
      <c r="E18" s="358"/>
      <c r="F18" s="359"/>
      <c r="G18" s="359"/>
    </row>
    <row r="19" spans="1:7" ht="15.75">
      <c r="A19" s="369">
        <v>1</v>
      </c>
      <c r="B19" s="370" t="s">
        <v>2176</v>
      </c>
      <c r="C19" s="371" t="s">
        <v>2177</v>
      </c>
      <c r="D19" s="372"/>
      <c r="E19" s="373"/>
      <c r="F19" s="374"/>
      <c r="G19" s="375">
        <f>G20+G24+G27+G30+G32</f>
        <v>0</v>
      </c>
    </row>
    <row r="20" spans="1:7" ht="30">
      <c r="A20" s="376" t="s">
        <v>2521</v>
      </c>
      <c r="B20" s="376" t="s">
        <v>2522</v>
      </c>
      <c r="C20" s="377" t="s">
        <v>2523</v>
      </c>
      <c r="D20" s="378" t="s">
        <v>239</v>
      </c>
      <c r="E20" s="358">
        <f>SUM(E21:E23)</f>
        <v>166</v>
      </c>
      <c r="F20" s="359"/>
      <c r="G20" s="359">
        <f>SUM(G21:G23)</f>
        <v>0</v>
      </c>
    </row>
    <row r="21" spans="1:7" ht="15">
      <c r="A21" s="376"/>
      <c r="B21" s="376"/>
      <c r="C21" s="379" t="s">
        <v>2524</v>
      </c>
      <c r="D21" s="380" t="s">
        <v>239</v>
      </c>
      <c r="E21" s="381">
        <v>110</v>
      </c>
      <c r="F21" s="382"/>
      <c r="G21" s="383">
        <f aca="true" t="shared" si="0" ref="G21:G23">E21*F21</f>
        <v>0</v>
      </c>
    </row>
    <row r="22" spans="1:7" ht="15">
      <c r="A22" s="384"/>
      <c r="B22" s="384"/>
      <c r="C22" s="379" t="s">
        <v>2525</v>
      </c>
      <c r="D22" s="380" t="s">
        <v>239</v>
      </c>
      <c r="E22" s="381">
        <v>6</v>
      </c>
      <c r="F22" s="382"/>
      <c r="G22" s="383">
        <f t="shared" si="0"/>
        <v>0</v>
      </c>
    </row>
    <row r="23" spans="1:7" ht="15">
      <c r="A23" s="384"/>
      <c r="B23" s="384"/>
      <c r="C23" s="379" t="s">
        <v>2526</v>
      </c>
      <c r="D23" s="380" t="s">
        <v>239</v>
      </c>
      <c r="E23" s="381">
        <v>50</v>
      </c>
      <c r="F23" s="382"/>
      <c r="G23" s="383">
        <f t="shared" si="0"/>
        <v>0</v>
      </c>
    </row>
    <row r="24" spans="1:7" ht="45">
      <c r="A24" s="376" t="s">
        <v>2527</v>
      </c>
      <c r="B24" s="376" t="s">
        <v>2528</v>
      </c>
      <c r="C24" s="377" t="s">
        <v>2529</v>
      </c>
      <c r="D24" s="378" t="s">
        <v>239</v>
      </c>
      <c r="E24" s="358">
        <f>SUM(E25:E26)</f>
        <v>44</v>
      </c>
      <c r="F24" s="385"/>
      <c r="G24" s="359">
        <f>G25+G26</f>
        <v>0</v>
      </c>
    </row>
    <row r="25" spans="1:7" ht="15">
      <c r="A25" s="384"/>
      <c r="B25" s="384"/>
      <c r="C25" s="379" t="s">
        <v>2530</v>
      </c>
      <c r="D25" s="381" t="s">
        <v>239</v>
      </c>
      <c r="E25" s="386">
        <v>18</v>
      </c>
      <c r="F25" s="382"/>
      <c r="G25" s="383">
        <f aca="true" t="shared" si="1" ref="G25:G26">E25*F25</f>
        <v>0</v>
      </c>
    </row>
    <row r="26" spans="1:7" ht="15">
      <c r="A26" s="384"/>
      <c r="B26" s="384"/>
      <c r="C26" s="379" t="s">
        <v>2531</v>
      </c>
      <c r="D26" s="381" t="s">
        <v>239</v>
      </c>
      <c r="E26" s="386">
        <v>26</v>
      </c>
      <c r="F26" s="382"/>
      <c r="G26" s="383">
        <f t="shared" si="1"/>
        <v>0</v>
      </c>
    </row>
    <row r="27" spans="1:7" ht="75">
      <c r="A27" s="376" t="s">
        <v>2532</v>
      </c>
      <c r="B27" s="376" t="s">
        <v>2533</v>
      </c>
      <c r="C27" s="377" t="s">
        <v>2534</v>
      </c>
      <c r="D27" s="378" t="s">
        <v>239</v>
      </c>
      <c r="E27" s="358">
        <f>SUM(E28:E30)</f>
        <v>166</v>
      </c>
      <c r="F27" s="387"/>
      <c r="G27" s="359">
        <f>G28+G29</f>
        <v>0</v>
      </c>
    </row>
    <row r="28" spans="1:7" ht="15">
      <c r="A28" s="384"/>
      <c r="B28" s="384"/>
      <c r="C28" s="379" t="s">
        <v>2524</v>
      </c>
      <c r="D28" s="380" t="s">
        <v>239</v>
      </c>
      <c r="E28" s="381">
        <v>110</v>
      </c>
      <c r="F28" s="382"/>
      <c r="G28" s="383">
        <f aca="true" t="shared" si="2" ref="G28:G29">E28*F28</f>
        <v>0</v>
      </c>
    </row>
    <row r="29" spans="1:7" ht="15">
      <c r="A29" s="384"/>
      <c r="B29" s="384"/>
      <c r="C29" s="379" t="s">
        <v>2525</v>
      </c>
      <c r="D29" s="380" t="s">
        <v>239</v>
      </c>
      <c r="E29" s="381">
        <v>6</v>
      </c>
      <c r="F29" s="382"/>
      <c r="G29" s="383">
        <f t="shared" si="2"/>
        <v>0</v>
      </c>
    </row>
    <row r="30" spans="1:7" ht="75">
      <c r="A30" s="376" t="s">
        <v>2535</v>
      </c>
      <c r="B30" s="376" t="s">
        <v>2536</v>
      </c>
      <c r="C30" s="377" t="s">
        <v>2537</v>
      </c>
      <c r="D30" s="378" t="s">
        <v>239</v>
      </c>
      <c r="E30" s="358">
        <v>50</v>
      </c>
      <c r="F30" s="359"/>
      <c r="G30" s="359">
        <f>G31</f>
        <v>0</v>
      </c>
    </row>
    <row r="31" spans="1:7" ht="30">
      <c r="A31" s="376"/>
      <c r="B31" s="376"/>
      <c r="C31" s="388" t="s">
        <v>2538</v>
      </c>
      <c r="D31" s="389"/>
      <c r="E31" s="381">
        <v>50</v>
      </c>
      <c r="F31" s="382"/>
      <c r="G31" s="383">
        <f>E31*F31</f>
        <v>0</v>
      </c>
    </row>
    <row r="32" spans="1:7" ht="90">
      <c r="A32" s="376" t="s">
        <v>2539</v>
      </c>
      <c r="B32" s="376" t="s">
        <v>2540</v>
      </c>
      <c r="C32" s="377" t="s">
        <v>2541</v>
      </c>
      <c r="D32" s="378" t="s">
        <v>239</v>
      </c>
      <c r="E32" s="390">
        <v>26</v>
      </c>
      <c r="F32" s="359"/>
      <c r="G32" s="359">
        <f>G33</f>
        <v>0</v>
      </c>
    </row>
    <row r="33" spans="1:7" ht="15">
      <c r="A33" s="376"/>
      <c r="B33" s="376"/>
      <c r="C33" s="379" t="s">
        <v>2531</v>
      </c>
      <c r="D33" s="381" t="s">
        <v>239</v>
      </c>
      <c r="E33" s="386">
        <v>26</v>
      </c>
      <c r="F33" s="382"/>
      <c r="G33" s="383">
        <f>E33*F33</f>
        <v>0</v>
      </c>
    </row>
    <row r="34" spans="1:7" ht="15">
      <c r="A34" s="384"/>
      <c r="B34" s="384"/>
      <c r="C34" s="358"/>
      <c r="D34" s="358"/>
      <c r="E34" s="358"/>
      <c r="F34" s="359"/>
      <c r="G34" s="359"/>
    </row>
    <row r="35" spans="1:7" ht="15.75">
      <c r="A35" s="391">
        <v>2</v>
      </c>
      <c r="B35" s="391">
        <v>732</v>
      </c>
      <c r="C35" s="372" t="s">
        <v>2516</v>
      </c>
      <c r="D35" s="372"/>
      <c r="E35" s="372"/>
      <c r="F35" s="375"/>
      <c r="G35" s="375">
        <f>SUM(G36:G44)</f>
        <v>0</v>
      </c>
    </row>
    <row r="36" spans="1:7" ht="90">
      <c r="A36" s="384" t="s">
        <v>2542</v>
      </c>
      <c r="B36" s="392" t="s">
        <v>2543</v>
      </c>
      <c r="C36" s="393" t="s">
        <v>2544</v>
      </c>
      <c r="D36" s="393" t="s">
        <v>635</v>
      </c>
      <c r="E36" s="358">
        <v>1</v>
      </c>
      <c r="F36" s="394"/>
      <c r="G36" s="359">
        <f aca="true" t="shared" si="3" ref="G36:G44">E36*F36</f>
        <v>0</v>
      </c>
    </row>
    <row r="37" spans="1:7" ht="30">
      <c r="A37" s="384" t="s">
        <v>2545</v>
      </c>
      <c r="B37" s="395" t="s">
        <v>2546</v>
      </c>
      <c r="C37" s="393" t="s">
        <v>2547</v>
      </c>
      <c r="D37" s="393" t="s">
        <v>635</v>
      </c>
      <c r="E37" s="358">
        <v>1</v>
      </c>
      <c r="F37" s="394"/>
      <c r="G37" s="359">
        <f t="shared" si="3"/>
        <v>0</v>
      </c>
    </row>
    <row r="38" spans="1:7" ht="30">
      <c r="A38" s="384" t="s">
        <v>2548</v>
      </c>
      <c r="B38" s="395" t="s">
        <v>2549</v>
      </c>
      <c r="C38" s="393" t="s">
        <v>2550</v>
      </c>
      <c r="D38" s="393" t="s">
        <v>635</v>
      </c>
      <c r="E38" s="358">
        <v>1</v>
      </c>
      <c r="F38" s="394"/>
      <c r="G38" s="359">
        <f t="shared" si="3"/>
        <v>0</v>
      </c>
    </row>
    <row r="39" spans="1:7" ht="60">
      <c r="A39" s="384" t="s">
        <v>2551</v>
      </c>
      <c r="B39" s="392">
        <v>732421412</v>
      </c>
      <c r="C39" s="393" t="s">
        <v>2552</v>
      </c>
      <c r="D39" s="393" t="s">
        <v>635</v>
      </c>
      <c r="E39" s="358">
        <v>2</v>
      </c>
      <c r="F39" s="394"/>
      <c r="G39" s="359">
        <f t="shared" si="3"/>
        <v>0</v>
      </c>
    </row>
    <row r="40" spans="1:7" ht="15">
      <c r="A40" s="384" t="s">
        <v>2553</v>
      </c>
      <c r="B40" s="395" t="s">
        <v>2554</v>
      </c>
      <c r="C40" s="396" t="s">
        <v>2555</v>
      </c>
      <c r="D40" s="393" t="s">
        <v>635</v>
      </c>
      <c r="E40" s="358">
        <v>1</v>
      </c>
      <c r="F40" s="394"/>
      <c r="G40" s="359">
        <f t="shared" si="3"/>
        <v>0</v>
      </c>
    </row>
    <row r="41" spans="1:7" ht="45">
      <c r="A41" s="384" t="s">
        <v>2556</v>
      </c>
      <c r="B41" s="392">
        <v>732331614</v>
      </c>
      <c r="C41" s="393" t="s">
        <v>2557</v>
      </c>
      <c r="D41" s="393" t="s">
        <v>635</v>
      </c>
      <c r="E41" s="358">
        <v>1</v>
      </c>
      <c r="F41" s="394"/>
      <c r="G41" s="359">
        <f t="shared" si="3"/>
        <v>0</v>
      </c>
    </row>
    <row r="42" spans="1:7" ht="45">
      <c r="A42" s="384" t="s">
        <v>2558</v>
      </c>
      <c r="B42" s="392" t="s">
        <v>2559</v>
      </c>
      <c r="C42" s="393" t="s">
        <v>2560</v>
      </c>
      <c r="D42" s="393" t="s">
        <v>635</v>
      </c>
      <c r="E42" s="358">
        <v>2</v>
      </c>
      <c r="F42" s="394"/>
      <c r="G42" s="359">
        <f t="shared" si="3"/>
        <v>0</v>
      </c>
    </row>
    <row r="43" spans="1:7" ht="45">
      <c r="A43" s="384" t="s">
        <v>2561</v>
      </c>
      <c r="B43" s="392" t="s">
        <v>2562</v>
      </c>
      <c r="C43" s="393" t="s">
        <v>2563</v>
      </c>
      <c r="D43" s="393" t="s">
        <v>635</v>
      </c>
      <c r="E43" s="358">
        <v>1</v>
      </c>
      <c r="F43" s="394"/>
      <c r="G43" s="359">
        <f t="shared" si="3"/>
        <v>0</v>
      </c>
    </row>
    <row r="44" spans="1:7" ht="45">
      <c r="A44" s="384" t="s">
        <v>2564</v>
      </c>
      <c r="B44" s="392">
        <v>732112232</v>
      </c>
      <c r="C44" s="396" t="s">
        <v>2565</v>
      </c>
      <c r="D44" s="393" t="s">
        <v>635</v>
      </c>
      <c r="E44" s="358">
        <v>1</v>
      </c>
      <c r="F44" s="394"/>
      <c r="G44" s="359">
        <f t="shared" si="3"/>
        <v>0</v>
      </c>
    </row>
    <row r="45" spans="1:7" ht="15">
      <c r="A45" s="384"/>
      <c r="B45" s="395"/>
      <c r="C45" s="397"/>
      <c r="D45" s="358"/>
      <c r="E45" s="358"/>
      <c r="F45" s="359"/>
      <c r="G45" s="359"/>
    </row>
    <row r="46" spans="1:7" ht="15.75">
      <c r="A46" s="391">
        <v>3</v>
      </c>
      <c r="B46" s="398">
        <v>733</v>
      </c>
      <c r="C46" s="372" t="s">
        <v>2517</v>
      </c>
      <c r="D46" s="372"/>
      <c r="E46" s="372"/>
      <c r="F46" s="375"/>
      <c r="G46" s="375">
        <f>SUM(G47:G51)</f>
        <v>0</v>
      </c>
    </row>
    <row r="47" spans="1:7" ht="30">
      <c r="A47" s="384" t="s">
        <v>2566</v>
      </c>
      <c r="B47" s="392">
        <v>733222102</v>
      </c>
      <c r="C47" s="393" t="s">
        <v>2567</v>
      </c>
      <c r="D47" s="393" t="s">
        <v>239</v>
      </c>
      <c r="E47" s="358">
        <v>110</v>
      </c>
      <c r="F47" s="394"/>
      <c r="G47" s="359">
        <f aca="true" t="shared" si="4" ref="G47:G51">E47*F47</f>
        <v>0</v>
      </c>
    </row>
    <row r="48" spans="1:10" ht="30">
      <c r="A48" s="384" t="s">
        <v>2568</v>
      </c>
      <c r="B48" s="392">
        <v>733222103</v>
      </c>
      <c r="C48" s="393" t="s">
        <v>2569</v>
      </c>
      <c r="D48" s="393" t="s">
        <v>239</v>
      </c>
      <c r="E48" s="358">
        <v>6</v>
      </c>
      <c r="F48" s="394"/>
      <c r="G48" s="359">
        <f t="shared" si="4"/>
        <v>0</v>
      </c>
      <c r="J48" s="399"/>
    </row>
    <row r="49" spans="1:10" ht="30">
      <c r="A49" s="384" t="s">
        <v>2570</v>
      </c>
      <c r="B49" s="392">
        <v>733222104</v>
      </c>
      <c r="C49" s="393" t="s">
        <v>2571</v>
      </c>
      <c r="D49" s="393" t="s">
        <v>239</v>
      </c>
      <c r="E49" s="390">
        <v>50</v>
      </c>
      <c r="F49" s="394"/>
      <c r="G49" s="359">
        <f t="shared" si="4"/>
        <v>0</v>
      </c>
      <c r="J49" s="399"/>
    </row>
    <row r="50" spans="1:17" ht="30">
      <c r="A50" s="384" t="s">
        <v>2572</v>
      </c>
      <c r="B50" s="392">
        <v>733223105</v>
      </c>
      <c r="C50" s="393" t="s">
        <v>2573</v>
      </c>
      <c r="D50" s="393" t="s">
        <v>239</v>
      </c>
      <c r="E50" s="390">
        <v>18</v>
      </c>
      <c r="F50" s="394"/>
      <c r="G50" s="359">
        <f t="shared" si="4"/>
        <v>0</v>
      </c>
      <c r="J50" s="399"/>
      <c r="Q50" s="400"/>
    </row>
    <row r="51" spans="1:17" ht="30">
      <c r="A51" s="384" t="s">
        <v>2574</v>
      </c>
      <c r="B51" s="392">
        <v>733223107</v>
      </c>
      <c r="C51" s="393" t="s">
        <v>2575</v>
      </c>
      <c r="D51" s="393" t="s">
        <v>239</v>
      </c>
      <c r="E51" s="390">
        <v>26</v>
      </c>
      <c r="F51" s="394"/>
      <c r="G51" s="359">
        <f t="shared" si="4"/>
        <v>0</v>
      </c>
      <c r="J51" s="399"/>
      <c r="Q51" s="400"/>
    </row>
    <row r="52" spans="1:17" ht="15.75">
      <c r="A52" s="401"/>
      <c r="B52" s="402"/>
      <c r="C52" s="403"/>
      <c r="D52" s="358"/>
      <c r="E52" s="358"/>
      <c r="F52" s="359"/>
      <c r="G52" s="359"/>
      <c r="J52" s="399"/>
      <c r="Q52" s="400"/>
    </row>
    <row r="53" spans="1:17" ht="15.75">
      <c r="A53" s="391">
        <v>4</v>
      </c>
      <c r="B53" s="398"/>
      <c r="C53" s="404" t="s">
        <v>2518</v>
      </c>
      <c r="D53" s="373"/>
      <c r="E53" s="373"/>
      <c r="F53" s="374"/>
      <c r="G53" s="405">
        <f>SUM(G54:G69)</f>
        <v>0</v>
      </c>
      <c r="J53" s="399"/>
      <c r="Q53" s="400"/>
    </row>
    <row r="54" spans="1:17" ht="45">
      <c r="A54" s="384" t="s">
        <v>2576</v>
      </c>
      <c r="B54" s="392">
        <v>734295021</v>
      </c>
      <c r="C54" s="393" t="s">
        <v>2577</v>
      </c>
      <c r="D54" s="393" t="s">
        <v>426</v>
      </c>
      <c r="E54" s="358">
        <v>2</v>
      </c>
      <c r="F54" s="394"/>
      <c r="G54" s="359">
        <f aca="true" t="shared" si="5" ref="G54:G69">E54*F54</f>
        <v>0</v>
      </c>
      <c r="J54" s="399"/>
      <c r="Q54" s="400"/>
    </row>
    <row r="55" spans="1:16" ht="30">
      <c r="A55" s="384" t="s">
        <v>2578</v>
      </c>
      <c r="B55" s="392">
        <v>734292714</v>
      </c>
      <c r="C55" s="393" t="s">
        <v>2579</v>
      </c>
      <c r="D55" s="393" t="s">
        <v>426</v>
      </c>
      <c r="E55" s="358">
        <v>8</v>
      </c>
      <c r="F55" s="394"/>
      <c r="G55" s="359">
        <f t="shared" si="5"/>
        <v>0</v>
      </c>
      <c r="P55" s="399"/>
    </row>
    <row r="56" spans="1:16" ht="30">
      <c r="A56" s="384" t="s">
        <v>2580</v>
      </c>
      <c r="B56" s="392">
        <v>734292715</v>
      </c>
      <c r="C56" s="393" t="s">
        <v>2581</v>
      </c>
      <c r="D56" s="393" t="s">
        <v>426</v>
      </c>
      <c r="E56" s="358">
        <v>4</v>
      </c>
      <c r="F56" s="394"/>
      <c r="G56" s="359">
        <f t="shared" si="5"/>
        <v>0</v>
      </c>
      <c r="P56" s="399"/>
    </row>
    <row r="57" spans="1:16" ht="30">
      <c r="A57" s="384" t="s">
        <v>2582</v>
      </c>
      <c r="B57" s="392">
        <v>734292717</v>
      </c>
      <c r="C57" s="393" t="s">
        <v>2583</v>
      </c>
      <c r="D57" s="358" t="s">
        <v>2482</v>
      </c>
      <c r="E57" s="358">
        <v>2</v>
      </c>
      <c r="F57" s="394"/>
      <c r="G57" s="359">
        <f t="shared" si="5"/>
        <v>0</v>
      </c>
      <c r="P57" s="399"/>
    </row>
    <row r="58" spans="1:16" ht="30">
      <c r="A58" s="384" t="s">
        <v>2584</v>
      </c>
      <c r="B58" s="392" t="s">
        <v>2585</v>
      </c>
      <c r="C58" s="393" t="s">
        <v>2586</v>
      </c>
      <c r="D58" s="393" t="s">
        <v>426</v>
      </c>
      <c r="E58" s="358">
        <v>2</v>
      </c>
      <c r="F58" s="394"/>
      <c r="G58" s="359">
        <f t="shared" si="5"/>
        <v>0</v>
      </c>
      <c r="P58" s="399"/>
    </row>
    <row r="59" spans="1:7" ht="30">
      <c r="A59" s="384" t="s">
        <v>2587</v>
      </c>
      <c r="B59" s="392" t="s">
        <v>2588</v>
      </c>
      <c r="C59" s="393" t="s">
        <v>2589</v>
      </c>
      <c r="D59" s="393" t="s">
        <v>426</v>
      </c>
      <c r="E59" s="358">
        <v>1</v>
      </c>
      <c r="F59" s="394"/>
      <c r="G59" s="359">
        <f t="shared" si="5"/>
        <v>0</v>
      </c>
    </row>
    <row r="60" spans="1:7" ht="30">
      <c r="A60" s="384" t="s">
        <v>2590</v>
      </c>
      <c r="B60" s="392">
        <v>734242413</v>
      </c>
      <c r="C60" s="393" t="s">
        <v>2591</v>
      </c>
      <c r="D60" s="393" t="s">
        <v>426</v>
      </c>
      <c r="E60" s="358">
        <v>2</v>
      </c>
      <c r="F60" s="394"/>
      <c r="G60" s="359">
        <f t="shared" si="5"/>
        <v>0</v>
      </c>
    </row>
    <row r="61" spans="1:7" ht="30">
      <c r="A61" s="384" t="s">
        <v>2592</v>
      </c>
      <c r="B61" s="392">
        <v>734242414</v>
      </c>
      <c r="C61" s="393" t="s">
        <v>2593</v>
      </c>
      <c r="D61" s="393" t="s">
        <v>426</v>
      </c>
      <c r="E61" s="406">
        <v>1</v>
      </c>
      <c r="F61" s="394"/>
      <c r="G61" s="359">
        <f t="shared" si="5"/>
        <v>0</v>
      </c>
    </row>
    <row r="62" spans="1:7" ht="30">
      <c r="A62" s="384" t="s">
        <v>2594</v>
      </c>
      <c r="B62" s="392">
        <v>734291123</v>
      </c>
      <c r="C62" s="393" t="s">
        <v>2595</v>
      </c>
      <c r="D62" s="393" t="s">
        <v>426</v>
      </c>
      <c r="E62" s="358">
        <v>8</v>
      </c>
      <c r="F62" s="394"/>
      <c r="G62" s="359">
        <f t="shared" si="5"/>
        <v>0</v>
      </c>
    </row>
    <row r="63" spans="1:7" ht="45">
      <c r="A63" s="384" t="s">
        <v>2596</v>
      </c>
      <c r="B63" s="392">
        <v>734411101</v>
      </c>
      <c r="C63" s="393" t="s">
        <v>2597</v>
      </c>
      <c r="D63" s="393" t="s">
        <v>426</v>
      </c>
      <c r="E63" s="358">
        <v>6</v>
      </c>
      <c r="F63" s="394"/>
      <c r="G63" s="407">
        <f t="shared" si="5"/>
        <v>0</v>
      </c>
    </row>
    <row r="64" spans="1:7" ht="30">
      <c r="A64" s="384" t="s">
        <v>2598</v>
      </c>
      <c r="B64" s="392">
        <v>734211120</v>
      </c>
      <c r="C64" s="393" t="s">
        <v>2599</v>
      </c>
      <c r="D64" s="393" t="s">
        <v>426</v>
      </c>
      <c r="E64" s="358">
        <v>7</v>
      </c>
      <c r="F64" s="394"/>
      <c r="G64" s="407">
        <f t="shared" si="5"/>
        <v>0</v>
      </c>
    </row>
    <row r="65" spans="1:7" ht="30">
      <c r="A65" s="384" t="s">
        <v>2600</v>
      </c>
      <c r="B65" s="392">
        <v>734261333</v>
      </c>
      <c r="C65" s="393" t="s">
        <v>2601</v>
      </c>
      <c r="D65" s="393" t="s">
        <v>426</v>
      </c>
      <c r="E65" s="358">
        <v>9</v>
      </c>
      <c r="F65" s="394"/>
      <c r="G65" s="407">
        <f t="shared" si="5"/>
        <v>0</v>
      </c>
    </row>
    <row r="66" spans="1:7" ht="45">
      <c r="A66" s="384" t="s">
        <v>2602</v>
      </c>
      <c r="B66" s="392">
        <v>734221536</v>
      </c>
      <c r="C66" s="393" t="s">
        <v>2603</v>
      </c>
      <c r="D66" s="393" t="s">
        <v>426</v>
      </c>
      <c r="E66" s="358">
        <v>1</v>
      </c>
      <c r="F66" s="394"/>
      <c r="G66" s="407">
        <f t="shared" si="5"/>
        <v>0</v>
      </c>
    </row>
    <row r="67" spans="1:7" ht="30">
      <c r="A67" s="384" t="s">
        <v>2604</v>
      </c>
      <c r="B67" s="392">
        <v>734221682</v>
      </c>
      <c r="C67" s="393" t="s">
        <v>2605</v>
      </c>
      <c r="D67" s="393" t="s">
        <v>426</v>
      </c>
      <c r="E67" s="358">
        <v>10</v>
      </c>
      <c r="F67" s="394"/>
      <c r="G67" s="359">
        <f t="shared" si="5"/>
        <v>0</v>
      </c>
    </row>
    <row r="68" spans="1:7" ht="45">
      <c r="A68" s="408" t="s">
        <v>2606</v>
      </c>
      <c r="B68" s="409">
        <v>734421111</v>
      </c>
      <c r="C68" s="410" t="s">
        <v>2607</v>
      </c>
      <c r="D68" s="410" t="s">
        <v>426</v>
      </c>
      <c r="E68" s="406">
        <v>1</v>
      </c>
      <c r="F68" s="394"/>
      <c r="G68" s="359">
        <f t="shared" si="5"/>
        <v>0</v>
      </c>
    </row>
    <row r="69" spans="1:7" ht="30">
      <c r="A69" s="408" t="s">
        <v>2608</v>
      </c>
      <c r="B69" s="409">
        <v>734251211</v>
      </c>
      <c r="C69" s="410" t="s">
        <v>2609</v>
      </c>
      <c r="D69" s="410" t="s">
        <v>426</v>
      </c>
      <c r="E69" s="406">
        <v>1</v>
      </c>
      <c r="F69" s="394"/>
      <c r="G69" s="359">
        <f t="shared" si="5"/>
        <v>0</v>
      </c>
    </row>
    <row r="70" spans="1:7" ht="15">
      <c r="A70" s="408"/>
      <c r="B70" s="411"/>
      <c r="C70" s="410"/>
      <c r="D70" s="406"/>
      <c r="E70" s="406"/>
      <c r="F70" s="407"/>
      <c r="G70" s="407"/>
    </row>
    <row r="71" spans="1:7" ht="15.75">
      <c r="A71" s="391" t="s">
        <v>182</v>
      </c>
      <c r="B71" s="398"/>
      <c r="C71" s="404" t="s">
        <v>2519</v>
      </c>
      <c r="D71" s="373"/>
      <c r="E71" s="373"/>
      <c r="F71" s="374"/>
      <c r="G71" s="405">
        <f>SUM(G72:G94)</f>
        <v>0</v>
      </c>
    </row>
    <row r="72" spans="1:7" ht="60">
      <c r="A72" s="384" t="s">
        <v>2610</v>
      </c>
      <c r="B72" s="392" t="s">
        <v>2611</v>
      </c>
      <c r="C72" s="393" t="s">
        <v>2612</v>
      </c>
      <c r="D72" s="393" t="s">
        <v>426</v>
      </c>
      <c r="E72" s="358">
        <v>1</v>
      </c>
      <c r="F72" s="394"/>
      <c r="G72" s="359">
        <f aca="true" t="shared" si="6" ref="G72:G94">E72*F72</f>
        <v>0</v>
      </c>
    </row>
    <row r="73" spans="1:7" ht="60">
      <c r="A73" s="384" t="s">
        <v>2613</v>
      </c>
      <c r="B73" s="392" t="s">
        <v>2614</v>
      </c>
      <c r="C73" s="393" t="s">
        <v>2615</v>
      </c>
      <c r="D73" s="393" t="s">
        <v>426</v>
      </c>
      <c r="E73" s="358">
        <v>1</v>
      </c>
      <c r="F73" s="394"/>
      <c r="G73" s="359">
        <f t="shared" si="6"/>
        <v>0</v>
      </c>
    </row>
    <row r="74" spans="1:7" ht="60">
      <c r="A74" s="384" t="s">
        <v>2616</v>
      </c>
      <c r="B74" s="392" t="s">
        <v>2617</v>
      </c>
      <c r="C74" s="393" t="s">
        <v>2618</v>
      </c>
      <c r="D74" s="393" t="s">
        <v>426</v>
      </c>
      <c r="E74" s="358">
        <v>1</v>
      </c>
      <c r="F74" s="394"/>
      <c r="G74" s="359">
        <f t="shared" si="6"/>
        <v>0</v>
      </c>
    </row>
    <row r="75" spans="1:7" ht="60">
      <c r="A75" s="384" t="s">
        <v>2619</v>
      </c>
      <c r="B75" s="392" t="s">
        <v>2620</v>
      </c>
      <c r="C75" s="393" t="s">
        <v>2621</v>
      </c>
      <c r="D75" s="393" t="s">
        <v>426</v>
      </c>
      <c r="E75" s="358">
        <v>1</v>
      </c>
      <c r="F75" s="394"/>
      <c r="G75" s="359">
        <f t="shared" si="6"/>
        <v>0</v>
      </c>
    </row>
    <row r="76" spans="1:7" ht="60">
      <c r="A76" s="384" t="s">
        <v>2622</v>
      </c>
      <c r="B76" s="392" t="s">
        <v>2623</v>
      </c>
      <c r="C76" s="393" t="s">
        <v>2624</v>
      </c>
      <c r="D76" s="393" t="s">
        <v>426</v>
      </c>
      <c r="E76" s="358">
        <v>1</v>
      </c>
      <c r="F76" s="394"/>
      <c r="G76" s="359">
        <f t="shared" si="6"/>
        <v>0</v>
      </c>
    </row>
    <row r="77" spans="1:7" ht="60">
      <c r="A77" s="384" t="s">
        <v>2625</v>
      </c>
      <c r="B77" s="392" t="s">
        <v>2626</v>
      </c>
      <c r="C77" s="393" t="s">
        <v>2627</v>
      </c>
      <c r="D77" s="393" t="s">
        <v>426</v>
      </c>
      <c r="E77" s="358">
        <v>1</v>
      </c>
      <c r="F77" s="394"/>
      <c r="G77" s="359">
        <f t="shared" si="6"/>
        <v>0</v>
      </c>
    </row>
    <row r="78" spans="1:7" ht="30">
      <c r="A78" s="384" t="s">
        <v>2628</v>
      </c>
      <c r="B78" s="392" t="s">
        <v>2629</v>
      </c>
      <c r="C78" s="393" t="s">
        <v>2630</v>
      </c>
      <c r="D78" s="393" t="s">
        <v>426</v>
      </c>
      <c r="E78" s="358">
        <v>1</v>
      </c>
      <c r="F78" s="394"/>
      <c r="G78" s="359">
        <f t="shared" si="6"/>
        <v>0</v>
      </c>
    </row>
    <row r="79" spans="1:7" ht="45">
      <c r="A79" s="384" t="s">
        <v>2631</v>
      </c>
      <c r="B79" s="392" t="s">
        <v>2632</v>
      </c>
      <c r="C79" s="393" t="s">
        <v>2633</v>
      </c>
      <c r="D79" s="393" t="s">
        <v>239</v>
      </c>
      <c r="E79" s="358">
        <v>340</v>
      </c>
      <c r="F79" s="394"/>
      <c r="G79" s="359">
        <f t="shared" si="6"/>
        <v>0</v>
      </c>
    </row>
    <row r="80" spans="1:7" ht="60">
      <c r="A80" s="384" t="s">
        <v>2634</v>
      </c>
      <c r="B80" s="392" t="s">
        <v>2635</v>
      </c>
      <c r="C80" s="393" t="s">
        <v>2636</v>
      </c>
      <c r="D80" s="393" t="s">
        <v>155</v>
      </c>
      <c r="E80" s="358">
        <v>55</v>
      </c>
      <c r="F80" s="394"/>
      <c r="G80" s="359">
        <f t="shared" si="6"/>
        <v>0</v>
      </c>
    </row>
    <row r="81" spans="1:7" ht="45">
      <c r="A81" s="384" t="s">
        <v>2637</v>
      </c>
      <c r="B81" s="392" t="s">
        <v>2638</v>
      </c>
      <c r="C81" s="393" t="s">
        <v>2639</v>
      </c>
      <c r="D81" s="393" t="s">
        <v>239</v>
      </c>
      <c r="E81" s="358">
        <v>50</v>
      </c>
      <c r="F81" s="394"/>
      <c r="G81" s="359">
        <f t="shared" si="6"/>
        <v>0</v>
      </c>
    </row>
    <row r="82" spans="1:7" ht="30">
      <c r="A82" s="384" t="s">
        <v>2640</v>
      </c>
      <c r="B82" s="392" t="s">
        <v>2641</v>
      </c>
      <c r="C82" s="393" t="s">
        <v>2642</v>
      </c>
      <c r="D82" s="393" t="s">
        <v>239</v>
      </c>
      <c r="E82" s="358">
        <v>18</v>
      </c>
      <c r="F82" s="394"/>
      <c r="G82" s="359">
        <f t="shared" si="6"/>
        <v>0</v>
      </c>
    </row>
    <row r="83" spans="1:7" ht="15">
      <c r="A83" s="384" t="s">
        <v>2643</v>
      </c>
      <c r="B83" s="392" t="s">
        <v>2644</v>
      </c>
      <c r="C83" s="358" t="s">
        <v>2645</v>
      </c>
      <c r="D83" s="358" t="s">
        <v>1773</v>
      </c>
      <c r="E83" s="358">
        <v>12</v>
      </c>
      <c r="F83" s="394"/>
      <c r="G83" s="359">
        <f t="shared" si="6"/>
        <v>0</v>
      </c>
    </row>
    <row r="84" spans="1:7" ht="30">
      <c r="A84" s="384" t="s">
        <v>2646</v>
      </c>
      <c r="B84" s="392">
        <v>735511083</v>
      </c>
      <c r="C84" s="393" t="s">
        <v>2647</v>
      </c>
      <c r="D84" s="393" t="s">
        <v>426</v>
      </c>
      <c r="E84" s="358">
        <v>1</v>
      </c>
      <c r="F84" s="394"/>
      <c r="G84" s="359">
        <f t="shared" si="6"/>
        <v>0</v>
      </c>
    </row>
    <row r="85" spans="1:7" ht="45">
      <c r="A85" s="384" t="s">
        <v>2648</v>
      </c>
      <c r="B85" s="392" t="s">
        <v>2649</v>
      </c>
      <c r="C85" s="393" t="s">
        <v>2650</v>
      </c>
      <c r="D85" s="393" t="s">
        <v>426</v>
      </c>
      <c r="E85" s="358">
        <v>1</v>
      </c>
      <c r="F85" s="394"/>
      <c r="G85" s="359">
        <f t="shared" si="6"/>
        <v>0</v>
      </c>
    </row>
    <row r="86" spans="1:7" ht="45">
      <c r="A86" s="384" t="s">
        <v>2651</v>
      </c>
      <c r="B86" s="392" t="s">
        <v>2652</v>
      </c>
      <c r="C86" s="393" t="s">
        <v>2653</v>
      </c>
      <c r="D86" s="393" t="s">
        <v>426</v>
      </c>
      <c r="E86" s="358">
        <v>8</v>
      </c>
      <c r="F86" s="394"/>
      <c r="G86" s="359">
        <f t="shared" si="6"/>
        <v>0</v>
      </c>
    </row>
    <row r="87" spans="1:7" ht="30">
      <c r="A87" s="384" t="s">
        <v>2654</v>
      </c>
      <c r="B87" s="392" t="s">
        <v>2655</v>
      </c>
      <c r="C87" s="393" t="s">
        <v>2656</v>
      </c>
      <c r="D87" s="393" t="s">
        <v>426</v>
      </c>
      <c r="E87" s="358">
        <v>2</v>
      </c>
      <c r="F87" s="394"/>
      <c r="G87" s="359">
        <f t="shared" si="6"/>
        <v>0</v>
      </c>
    </row>
    <row r="88" spans="1:7" ht="15">
      <c r="A88" s="384" t="s">
        <v>2657</v>
      </c>
      <c r="B88" s="392" t="s">
        <v>2658</v>
      </c>
      <c r="C88" s="358" t="s">
        <v>2659</v>
      </c>
      <c r="D88" s="358" t="s">
        <v>239</v>
      </c>
      <c r="E88" s="358">
        <v>10</v>
      </c>
      <c r="F88" s="394"/>
      <c r="G88" s="359">
        <f t="shared" si="6"/>
        <v>0</v>
      </c>
    </row>
    <row r="89" spans="1:7" ht="15">
      <c r="A89" s="384" t="s">
        <v>2660</v>
      </c>
      <c r="B89" s="392" t="s">
        <v>2661</v>
      </c>
      <c r="C89" s="358" t="s">
        <v>2662</v>
      </c>
      <c r="D89" s="358" t="s">
        <v>2482</v>
      </c>
      <c r="E89" s="358">
        <v>1</v>
      </c>
      <c r="F89" s="394"/>
      <c r="G89" s="359">
        <f t="shared" si="6"/>
        <v>0</v>
      </c>
    </row>
    <row r="90" spans="1:7" ht="15">
      <c r="A90" s="384" t="s">
        <v>2663</v>
      </c>
      <c r="B90" s="392" t="s">
        <v>2664</v>
      </c>
      <c r="C90" s="358" t="s">
        <v>2665</v>
      </c>
      <c r="D90" s="358" t="s">
        <v>2482</v>
      </c>
      <c r="E90" s="358">
        <v>1</v>
      </c>
      <c r="F90" s="394"/>
      <c r="G90" s="359">
        <f t="shared" si="6"/>
        <v>0</v>
      </c>
    </row>
    <row r="91" spans="1:7" ht="15">
      <c r="A91" s="384" t="s">
        <v>2666</v>
      </c>
      <c r="B91" s="392" t="s">
        <v>2667</v>
      </c>
      <c r="C91" s="358" t="s">
        <v>2668</v>
      </c>
      <c r="D91" s="358" t="s">
        <v>2482</v>
      </c>
      <c r="E91" s="358">
        <v>5</v>
      </c>
      <c r="F91" s="394"/>
      <c r="G91" s="359">
        <f t="shared" si="6"/>
        <v>0</v>
      </c>
    </row>
    <row r="92" spans="1:7" ht="15">
      <c r="A92" s="384" t="s">
        <v>2669</v>
      </c>
      <c r="B92" s="392" t="s">
        <v>2670</v>
      </c>
      <c r="C92" s="358" t="s">
        <v>2671</v>
      </c>
      <c r="D92" s="358" t="s">
        <v>2482</v>
      </c>
      <c r="E92" s="358">
        <v>11</v>
      </c>
      <c r="F92" s="394"/>
      <c r="G92" s="359">
        <f t="shared" si="6"/>
        <v>0</v>
      </c>
    </row>
    <row r="93" spans="1:7" ht="15">
      <c r="A93" s="384" t="s">
        <v>2672</v>
      </c>
      <c r="B93" s="392" t="s">
        <v>2673</v>
      </c>
      <c r="C93" s="358" t="s">
        <v>2674</v>
      </c>
      <c r="D93" s="358" t="s">
        <v>2482</v>
      </c>
      <c r="E93" s="358">
        <v>16</v>
      </c>
      <c r="F93" s="394"/>
      <c r="G93" s="359">
        <f t="shared" si="6"/>
        <v>0</v>
      </c>
    </row>
    <row r="94" spans="1:7" ht="30">
      <c r="A94" s="384" t="s">
        <v>2675</v>
      </c>
      <c r="B94" s="392" t="s">
        <v>2676</v>
      </c>
      <c r="C94" s="393" t="s">
        <v>2677</v>
      </c>
      <c r="D94" s="393" t="s">
        <v>426</v>
      </c>
      <c r="E94" s="358">
        <v>4</v>
      </c>
      <c r="F94" s="394"/>
      <c r="G94" s="359">
        <f t="shared" si="6"/>
        <v>0</v>
      </c>
    </row>
    <row r="95" spans="1:7" ht="15">
      <c r="A95" s="384"/>
      <c r="B95" s="395"/>
      <c r="C95" s="358"/>
      <c r="D95" s="358"/>
      <c r="E95" s="358"/>
      <c r="F95" s="359"/>
      <c r="G95" s="359"/>
    </row>
    <row r="96" spans="1:7" ht="15.75">
      <c r="A96" s="391">
        <v>6</v>
      </c>
      <c r="B96" s="398">
        <v>904</v>
      </c>
      <c r="C96" s="372" t="s">
        <v>2520</v>
      </c>
      <c r="D96" s="373"/>
      <c r="E96" s="373"/>
      <c r="F96" s="374"/>
      <c r="G96" s="405">
        <f>SUM(G97)</f>
        <v>0</v>
      </c>
    </row>
    <row r="97" spans="1:7" ht="30">
      <c r="A97" s="384" t="s">
        <v>2678</v>
      </c>
      <c r="B97" s="395"/>
      <c r="C97" s="396" t="s">
        <v>2679</v>
      </c>
      <c r="D97" s="358" t="s">
        <v>2680</v>
      </c>
      <c r="E97" s="358">
        <v>24</v>
      </c>
      <c r="F97" s="394"/>
      <c r="G97" s="359">
        <f>E97*F97</f>
        <v>0</v>
      </c>
    </row>
    <row r="98" ht="15">
      <c r="A98" s="412"/>
    </row>
    <row r="99" ht="15">
      <c r="A99" s="412"/>
    </row>
    <row r="100" ht="15">
      <c r="A100" s="412"/>
    </row>
    <row r="101" ht="15">
      <c r="A101" s="412"/>
    </row>
    <row r="102" ht="15">
      <c r="A102" s="412"/>
    </row>
    <row r="103" ht="15">
      <c r="A103" s="414"/>
    </row>
    <row r="104" ht="15">
      <c r="A104" s="412"/>
    </row>
    <row r="105" ht="15">
      <c r="A105" s="414"/>
    </row>
    <row r="106" ht="15">
      <c r="A106" s="414"/>
    </row>
    <row r="107" ht="15">
      <c r="A107" s="414"/>
    </row>
    <row r="108" ht="15">
      <c r="A108" s="414"/>
    </row>
    <row r="109" ht="15">
      <c r="A109" s="414"/>
    </row>
    <row r="110" ht="15">
      <c r="A110" s="414"/>
    </row>
    <row r="111" ht="15">
      <c r="A111" s="414"/>
    </row>
    <row r="112" ht="15">
      <c r="A112" s="415"/>
    </row>
    <row r="113" ht="15">
      <c r="A113" s="415"/>
    </row>
    <row r="114" ht="15">
      <c r="A114" s="415"/>
    </row>
    <row r="115" ht="15">
      <c r="A115" s="415"/>
    </row>
    <row r="116" ht="15">
      <c r="A116" s="415"/>
    </row>
    <row r="117" ht="15">
      <c r="A117" s="414"/>
    </row>
    <row r="118" ht="15">
      <c r="A118" s="414"/>
    </row>
    <row r="119" ht="15">
      <c r="A119" s="414"/>
    </row>
    <row r="120" ht="15">
      <c r="A120" s="412"/>
    </row>
    <row r="121" ht="15">
      <c r="A121" s="414"/>
    </row>
    <row r="122" ht="15">
      <c r="A122" s="414"/>
    </row>
    <row r="123" ht="15">
      <c r="A123" s="414"/>
    </row>
    <row r="124" ht="15">
      <c r="A124" s="414"/>
    </row>
    <row r="125" ht="15">
      <c r="A125" s="414"/>
    </row>
    <row r="126" ht="15">
      <c r="A126" s="414"/>
    </row>
    <row r="127" ht="15">
      <c r="A127" s="414"/>
    </row>
    <row r="128" ht="15">
      <c r="A128" s="414"/>
    </row>
    <row r="129" ht="15">
      <c r="A129" s="414"/>
    </row>
    <row r="130" ht="15">
      <c r="A130" s="414"/>
    </row>
    <row r="131" ht="15">
      <c r="A131" s="414"/>
    </row>
    <row r="132" ht="15">
      <c r="A132" s="414"/>
    </row>
    <row r="133" ht="15">
      <c r="A133" s="414"/>
    </row>
    <row r="134" ht="15">
      <c r="A134" s="414"/>
    </row>
    <row r="135" ht="15">
      <c r="A135" s="414"/>
    </row>
    <row r="136" ht="15">
      <c r="A136" s="414"/>
    </row>
    <row r="137" ht="15">
      <c r="A137" s="414"/>
    </row>
    <row r="138" ht="15">
      <c r="A138" s="414"/>
    </row>
    <row r="139" ht="15">
      <c r="A139" s="414"/>
    </row>
    <row r="140" ht="15">
      <c r="A140" s="415"/>
    </row>
    <row r="141" ht="15">
      <c r="A141" s="414"/>
    </row>
  </sheetData>
  <sheetProtection algorithmName="SHA-512" hashValue="cZONNkj4TgtrrLHcZek/jv9q7p10urAoFVpDv57qn659jkEJv6dMN6+1/piF6z2lgGZ8tFNmPWcffErgdhg1Hg==" saltValue="jL7DmY7HDMPsy80DH7qY6g==" spinCount="100000" sheet="1"/>
  <protectedRanges>
    <protectedRange sqref="F72:F94 F97" name="Oblast2"/>
    <protectedRange sqref="F21:F23 F25:F26 F28:F29 F31 F33 F36:F44 F47:F51 F54:F69" name="Oblast1"/>
  </protectedRanges>
  <printOptions/>
  <pageMargins left="0.5511811023622047" right="0.7480314960629921" top="0.984251968503937" bottom="0.984251968503937" header="0.5118110236220472" footer="0.5118110236220472"/>
  <pageSetup horizontalDpi="300" verticalDpi="300" orientation="portrait"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3"/>
  <sheetViews>
    <sheetView zoomScale="70" zoomScaleNormal="70" workbookViewId="0" topLeftCell="A64">
      <selection activeCell="T22" sqref="T22"/>
    </sheetView>
  </sheetViews>
  <sheetFormatPr defaultColWidth="8.00390625" defaultRowHeight="12"/>
  <cols>
    <col min="1" max="1" width="3.8515625" style="425" customWidth="1"/>
    <col min="2" max="2" width="7.421875" style="425" customWidth="1"/>
    <col min="3" max="3" width="33.421875" style="425" customWidth="1"/>
    <col min="4" max="4" width="7.421875" style="425" customWidth="1"/>
    <col min="5" max="5" width="9.8515625" style="491" customWidth="1"/>
    <col min="6" max="6" width="11.28125" style="492" customWidth="1"/>
    <col min="7" max="7" width="9.140625" style="425" customWidth="1"/>
    <col min="8" max="8" width="12.28125" style="425" customWidth="1"/>
    <col min="9" max="9" width="10.140625" style="425" customWidth="1"/>
    <col min="10" max="10" width="17.421875" style="425" customWidth="1"/>
    <col min="11" max="11" width="11.7109375" style="425" customWidth="1"/>
    <col min="12" max="1024" width="7.140625" style="425" customWidth="1"/>
    <col min="1025" max="1025" width="8.00390625" style="425" customWidth="1"/>
    <col min="1026" max="16384" width="8.00390625" style="425" customWidth="1"/>
  </cols>
  <sheetData>
    <row r="1" spans="1:11" ht="21.75" customHeight="1">
      <c r="A1" s="416"/>
      <c r="B1" s="417"/>
      <c r="C1" s="418" t="s">
        <v>2681</v>
      </c>
      <c r="D1" s="419"/>
      <c r="E1" s="420"/>
      <c r="F1" s="421"/>
      <c r="G1" s="422"/>
      <c r="H1" s="423"/>
      <c r="I1" s="423"/>
      <c r="J1" s="423"/>
      <c r="K1" s="424"/>
    </row>
    <row r="2" spans="1:11" ht="21.75" customHeight="1">
      <c r="A2" s="426" t="s">
        <v>2508</v>
      </c>
      <c r="B2" s="427"/>
      <c r="C2" s="428" t="s">
        <v>2682</v>
      </c>
      <c r="D2" s="429"/>
      <c r="E2" s="429"/>
      <c r="F2" s="851"/>
      <c r="G2" s="851"/>
      <c r="H2" s="423"/>
      <c r="I2" s="423"/>
      <c r="J2" s="423"/>
      <c r="K2" s="424"/>
    </row>
    <row r="3" spans="1:11" ht="21.75" customHeight="1">
      <c r="A3" s="426" t="s">
        <v>30</v>
      </c>
      <c r="B3" s="427"/>
      <c r="C3" s="430"/>
      <c r="D3" s="429"/>
      <c r="E3" s="429"/>
      <c r="F3" s="421"/>
      <c r="G3" s="431"/>
      <c r="H3" s="423"/>
      <c r="I3" s="423"/>
      <c r="J3" s="423"/>
      <c r="K3" s="424"/>
    </row>
    <row r="4" spans="1:11" ht="21.75" customHeight="1">
      <c r="A4" s="426" t="s">
        <v>2683</v>
      </c>
      <c r="B4" s="432"/>
      <c r="C4" s="430"/>
      <c r="D4" s="429"/>
      <c r="E4" s="429"/>
      <c r="F4" s="421"/>
      <c r="G4" s="431"/>
      <c r="H4" s="423"/>
      <c r="I4" s="423"/>
      <c r="J4" s="423"/>
      <c r="K4" s="424"/>
    </row>
    <row r="5" spans="1:11" ht="11.45" customHeight="1">
      <c r="A5" s="433"/>
      <c r="B5" s="434"/>
      <c r="C5" s="434"/>
      <c r="D5" s="433"/>
      <c r="E5" s="433"/>
      <c r="F5" s="435"/>
      <c r="G5" s="435"/>
      <c r="H5" s="435"/>
      <c r="I5" s="435"/>
      <c r="J5" s="435"/>
      <c r="K5" s="435"/>
    </row>
    <row r="6" spans="1:11" ht="11.45" customHeight="1">
      <c r="A6" s="852" t="s">
        <v>2684</v>
      </c>
      <c r="B6" s="852" t="s">
        <v>57</v>
      </c>
      <c r="C6" s="436" t="s">
        <v>2513</v>
      </c>
      <c r="D6" s="437"/>
      <c r="E6" s="437"/>
      <c r="F6" s="853" t="s">
        <v>2685</v>
      </c>
      <c r="G6" s="853"/>
      <c r="H6" s="853" t="s">
        <v>2686</v>
      </c>
      <c r="I6" s="853"/>
      <c r="J6" s="438" t="s">
        <v>2687</v>
      </c>
      <c r="K6" s="437"/>
    </row>
    <row r="7" spans="1:11" ht="34.5" customHeight="1">
      <c r="A7" s="852"/>
      <c r="B7" s="852"/>
      <c r="C7" s="439"/>
      <c r="D7" s="437" t="s">
        <v>2688</v>
      </c>
      <c r="E7" s="440" t="s">
        <v>138</v>
      </c>
      <c r="F7" s="437" t="s">
        <v>2195</v>
      </c>
      <c r="G7" s="437" t="s">
        <v>2197</v>
      </c>
      <c r="H7" s="437" t="s">
        <v>2195</v>
      </c>
      <c r="I7" s="437" t="s">
        <v>2197</v>
      </c>
      <c r="J7" s="441" t="s">
        <v>2144</v>
      </c>
      <c r="K7" s="440" t="s">
        <v>2689</v>
      </c>
    </row>
    <row r="8" spans="1:11" ht="12">
      <c r="A8" s="442"/>
      <c r="B8" s="443"/>
      <c r="C8" s="443"/>
      <c r="D8" s="442"/>
      <c r="E8" s="442"/>
      <c r="F8" s="442" t="s">
        <v>2690</v>
      </c>
      <c r="G8" s="442" t="s">
        <v>2690</v>
      </c>
      <c r="H8" s="442" t="s">
        <v>2690</v>
      </c>
      <c r="I8" s="442" t="s">
        <v>2690</v>
      </c>
      <c r="J8" s="442" t="s">
        <v>2690</v>
      </c>
      <c r="K8" s="444"/>
    </row>
    <row r="9" spans="1:11" s="453" customFormat="1" ht="29.45" customHeight="1">
      <c r="A9" s="445"/>
      <c r="B9" s="446"/>
      <c r="C9" s="447" t="s">
        <v>2691</v>
      </c>
      <c r="D9" s="448"/>
      <c r="E9" s="449"/>
      <c r="F9" s="450"/>
      <c r="G9" s="451"/>
      <c r="H9" s="451"/>
      <c r="I9" s="451"/>
      <c r="J9" s="452">
        <f>J11+J17+J35+J73+J97</f>
        <v>0</v>
      </c>
      <c r="K9" s="424"/>
    </row>
    <row r="10" spans="1:11" s="461" customFormat="1" ht="16.9" customHeight="1">
      <c r="A10" s="445" t="s">
        <v>2692</v>
      </c>
      <c r="B10" s="454" t="s">
        <v>2693</v>
      </c>
      <c r="C10" s="455" t="s">
        <v>2694</v>
      </c>
      <c r="D10" s="455" t="s">
        <v>2695</v>
      </c>
      <c r="E10" s="456" t="s">
        <v>2696</v>
      </c>
      <c r="F10" s="457" t="s">
        <v>2697</v>
      </c>
      <c r="G10" s="458" t="s">
        <v>2698</v>
      </c>
      <c r="H10" s="459" t="s">
        <v>2699</v>
      </c>
      <c r="I10" s="458" t="s">
        <v>2700</v>
      </c>
      <c r="J10" s="460" t="s">
        <v>2701</v>
      </c>
      <c r="K10" s="459" t="s">
        <v>2702</v>
      </c>
    </row>
    <row r="11" spans="1:11" ht="15">
      <c r="A11" s="462"/>
      <c r="B11" s="463" t="s">
        <v>83</v>
      </c>
      <c r="C11" s="464" t="s">
        <v>2703</v>
      </c>
      <c r="D11" s="465"/>
      <c r="E11" s="466"/>
      <c r="F11" s="467"/>
      <c r="G11" s="468"/>
      <c r="H11" s="468"/>
      <c r="I11" s="468"/>
      <c r="J11" s="469">
        <f>SUM(J13:J15)</f>
        <v>0</v>
      </c>
      <c r="K11" s="470"/>
    </row>
    <row r="12" spans="1:11" ht="12">
      <c r="A12" s="462"/>
      <c r="B12" s="463"/>
      <c r="C12" s="471"/>
      <c r="D12" s="465"/>
      <c r="E12" s="466"/>
      <c r="F12" s="467"/>
      <c r="G12" s="468"/>
      <c r="H12" s="468"/>
      <c r="I12" s="468"/>
      <c r="J12" s="468"/>
      <c r="K12" s="470"/>
    </row>
    <row r="13" spans="1:11" ht="75">
      <c r="A13" s="462"/>
      <c r="B13" s="465" t="s">
        <v>83</v>
      </c>
      <c r="C13" s="472" t="s">
        <v>2704</v>
      </c>
      <c r="D13" s="465" t="s">
        <v>2482</v>
      </c>
      <c r="E13" s="466">
        <v>1</v>
      </c>
      <c r="F13" s="473"/>
      <c r="G13" s="474"/>
      <c r="H13" s="468">
        <f>__xlnm._FilterDatabase[[#This Row],[Sloupec5]]*__xlnm._FilterDatabase[[#This Row],[Sloupec6]]</f>
        <v>0</v>
      </c>
      <c r="I13" s="468">
        <f>__xlnm._FilterDatabase[[#This Row],[Sloupec5]]*__xlnm._FilterDatabase[[#This Row],[Sloupec7]]</f>
        <v>0</v>
      </c>
      <c r="J13" s="468">
        <f>__xlnm._FilterDatabase[[#This Row],[Sloupec8]]+__xlnm._FilterDatabase[[#This Row],[Sloupec9]]</f>
        <v>0</v>
      </c>
      <c r="K13" s="470"/>
    </row>
    <row r="14" spans="1:11" ht="75">
      <c r="A14" s="462"/>
      <c r="B14" s="465" t="s">
        <v>85</v>
      </c>
      <c r="C14" s="472" t="s">
        <v>2705</v>
      </c>
      <c r="D14" s="465" t="s">
        <v>2482</v>
      </c>
      <c r="E14" s="466">
        <v>1</v>
      </c>
      <c r="F14" s="473"/>
      <c r="G14" s="474"/>
      <c r="H14" s="468">
        <f>__xlnm._FilterDatabase[[#This Row],[Sloupec5]]*__xlnm._FilterDatabase[[#This Row],[Sloupec6]]</f>
        <v>0</v>
      </c>
      <c r="I14" s="468">
        <f>__xlnm._FilterDatabase[[#This Row],[Sloupec5]]*__xlnm._FilterDatabase[[#This Row],[Sloupec7]]</f>
        <v>0</v>
      </c>
      <c r="J14" s="468">
        <f>__xlnm._FilterDatabase[[#This Row],[Sloupec8]]+__xlnm._FilterDatabase[[#This Row],[Sloupec9]]</f>
        <v>0</v>
      </c>
      <c r="K14" s="470"/>
    </row>
    <row r="15" spans="1:11" ht="45">
      <c r="A15" s="462"/>
      <c r="B15" s="465" t="s">
        <v>168</v>
      </c>
      <c r="C15" s="472" t="s">
        <v>2706</v>
      </c>
      <c r="D15" s="465" t="s">
        <v>2482</v>
      </c>
      <c r="E15" s="466">
        <v>1</v>
      </c>
      <c r="F15" s="473"/>
      <c r="G15" s="474"/>
      <c r="H15" s="468">
        <f>__xlnm._FilterDatabase[[#This Row],[Sloupec5]]*__xlnm._FilterDatabase[[#This Row],[Sloupec6]]</f>
        <v>0</v>
      </c>
      <c r="I15" s="468">
        <f>__xlnm._FilterDatabase[[#This Row],[Sloupec5]]*__xlnm._FilterDatabase[[#This Row],[Sloupec7]]</f>
        <v>0</v>
      </c>
      <c r="J15" s="468">
        <f>__xlnm._FilterDatabase[[#This Row],[Sloupec8]]+__xlnm._FilterDatabase[[#This Row],[Sloupec9]]</f>
        <v>0</v>
      </c>
      <c r="K15" s="470"/>
    </row>
    <row r="16" spans="1:11" ht="12">
      <c r="A16" s="462"/>
      <c r="B16" s="465"/>
      <c r="C16" s="465"/>
      <c r="D16" s="475"/>
      <c r="E16" s="476"/>
      <c r="F16" s="477"/>
      <c r="G16" s="478"/>
      <c r="H16" s="478"/>
      <c r="I16" s="478"/>
      <c r="J16" s="478"/>
      <c r="K16" s="470"/>
    </row>
    <row r="17" spans="1:11" ht="15">
      <c r="A17" s="462"/>
      <c r="B17" s="463" t="s">
        <v>85</v>
      </c>
      <c r="C17" s="464" t="s">
        <v>2707</v>
      </c>
      <c r="D17" s="465"/>
      <c r="E17" s="466"/>
      <c r="F17" s="467"/>
      <c r="G17" s="468"/>
      <c r="H17" s="468"/>
      <c r="I17" s="468"/>
      <c r="J17" s="479">
        <f>SUBTOTAL(109,J19:J33)</f>
        <v>0</v>
      </c>
      <c r="K17" s="480"/>
    </row>
    <row r="18" spans="1:11" ht="12.75" customHeight="1">
      <c r="A18" s="462"/>
      <c r="B18" s="463"/>
      <c r="C18" s="464"/>
      <c r="D18" s="481"/>
      <c r="E18" s="466"/>
      <c r="F18" s="467"/>
      <c r="G18" s="468"/>
      <c r="H18" s="468"/>
      <c r="I18" s="468"/>
      <c r="J18" s="479"/>
      <c r="K18" s="470"/>
    </row>
    <row r="19" spans="1:11" ht="12">
      <c r="A19" s="462"/>
      <c r="B19" s="465" t="s">
        <v>83</v>
      </c>
      <c r="C19" s="482" t="s">
        <v>2708</v>
      </c>
      <c r="D19" s="481" t="s">
        <v>239</v>
      </c>
      <c r="E19" s="466">
        <v>30</v>
      </c>
      <c r="F19" s="473"/>
      <c r="G19" s="474"/>
      <c r="H19" s="468">
        <f>__xlnm._FilterDatabase[[#This Row],[Sloupec5]]*__xlnm._FilterDatabase[[#This Row],[Sloupec6]]</f>
        <v>0</v>
      </c>
      <c r="I19" s="468">
        <f>__xlnm._FilterDatabase[[#This Row],[Sloupec5]]*__xlnm._FilterDatabase[[#This Row],[Sloupec7]]</f>
        <v>0</v>
      </c>
      <c r="J19" s="468">
        <f>__xlnm._FilterDatabase[[#This Row],[Sloupec8]]+__xlnm._FilterDatabase[[#This Row],[Sloupec9]]</f>
        <v>0</v>
      </c>
      <c r="K19" s="470"/>
    </row>
    <row r="20" spans="1:11" ht="12">
      <c r="A20" s="462"/>
      <c r="B20" s="465" t="s">
        <v>85</v>
      </c>
      <c r="C20" s="482" t="s">
        <v>2709</v>
      </c>
      <c r="D20" s="481" t="s">
        <v>239</v>
      </c>
      <c r="E20" s="466">
        <v>5</v>
      </c>
      <c r="F20" s="473"/>
      <c r="G20" s="474"/>
      <c r="H20" s="468">
        <f>__xlnm._FilterDatabase[[#This Row],[Sloupec5]]*__xlnm._FilterDatabase[[#This Row],[Sloupec6]]</f>
        <v>0</v>
      </c>
      <c r="I20" s="468">
        <f>__xlnm._FilterDatabase[[#This Row],[Sloupec5]]*__xlnm._FilterDatabase[[#This Row],[Sloupec7]]</f>
        <v>0</v>
      </c>
      <c r="J20" s="468">
        <f>__xlnm._FilterDatabase[[#This Row],[Sloupec8]]+__xlnm._FilterDatabase[[#This Row],[Sloupec9]]</f>
        <v>0</v>
      </c>
      <c r="K20" s="470"/>
    </row>
    <row r="21" spans="1:11" ht="12">
      <c r="A21" s="462"/>
      <c r="B21" s="465" t="s">
        <v>168</v>
      </c>
      <c r="C21" s="482" t="s">
        <v>2710</v>
      </c>
      <c r="D21" s="481" t="s">
        <v>239</v>
      </c>
      <c r="E21" s="466">
        <v>15</v>
      </c>
      <c r="F21" s="473"/>
      <c r="G21" s="474"/>
      <c r="H21" s="468">
        <f>__xlnm._FilterDatabase[[#This Row],[Sloupec5]]*__xlnm._FilterDatabase[[#This Row],[Sloupec6]]</f>
        <v>0</v>
      </c>
      <c r="I21" s="468">
        <f>__xlnm._FilterDatabase[[#This Row],[Sloupec5]]*__xlnm._FilterDatabase[[#This Row],[Sloupec7]]</f>
        <v>0</v>
      </c>
      <c r="J21" s="468">
        <f>__xlnm._FilterDatabase[[#This Row],[Sloupec8]]+__xlnm._FilterDatabase[[#This Row],[Sloupec9]]</f>
        <v>0</v>
      </c>
      <c r="K21" s="470"/>
    </row>
    <row r="22" spans="1:11" ht="12">
      <c r="A22" s="462"/>
      <c r="B22" s="465" t="s">
        <v>156</v>
      </c>
      <c r="C22" s="482" t="s">
        <v>2711</v>
      </c>
      <c r="D22" s="481" t="s">
        <v>239</v>
      </c>
      <c r="E22" s="466">
        <v>40</v>
      </c>
      <c r="F22" s="473"/>
      <c r="G22" s="474"/>
      <c r="H22" s="468">
        <f>__xlnm._FilterDatabase[[#This Row],[Sloupec5]]*__xlnm._FilterDatabase[[#This Row],[Sloupec6]]</f>
        <v>0</v>
      </c>
      <c r="I22" s="468">
        <f>__xlnm._FilterDatabase[[#This Row],[Sloupec5]]*__xlnm._FilterDatabase[[#This Row],[Sloupec7]]</f>
        <v>0</v>
      </c>
      <c r="J22" s="468">
        <f>__xlnm._FilterDatabase[[#This Row],[Sloupec8]]+__xlnm._FilterDatabase[[#This Row],[Sloupec9]]</f>
        <v>0</v>
      </c>
      <c r="K22" s="470"/>
    </row>
    <row r="23" spans="1:11" ht="12">
      <c r="A23" s="462"/>
      <c r="B23" s="465" t="s">
        <v>182</v>
      </c>
      <c r="C23" s="482" t="s">
        <v>2712</v>
      </c>
      <c r="D23" s="481" t="s">
        <v>239</v>
      </c>
      <c r="E23" s="466">
        <v>80</v>
      </c>
      <c r="F23" s="473"/>
      <c r="G23" s="474"/>
      <c r="H23" s="468">
        <f>__xlnm._FilterDatabase[[#This Row],[Sloupec5]]*__xlnm._FilterDatabase[[#This Row],[Sloupec6]]</f>
        <v>0</v>
      </c>
      <c r="I23" s="468">
        <f>__xlnm._FilterDatabase[[#This Row],[Sloupec5]]*__xlnm._FilterDatabase[[#This Row],[Sloupec7]]</f>
        <v>0</v>
      </c>
      <c r="J23" s="468">
        <f>__xlnm._FilterDatabase[[#This Row],[Sloupec8]]+__xlnm._FilterDatabase[[#This Row],[Sloupec9]]</f>
        <v>0</v>
      </c>
      <c r="K23" s="470"/>
    </row>
    <row r="24" spans="1:11" ht="12">
      <c r="A24" s="462"/>
      <c r="B24" s="465" t="s">
        <v>187</v>
      </c>
      <c r="C24" s="482" t="s">
        <v>2713</v>
      </c>
      <c r="D24" s="481" t="s">
        <v>239</v>
      </c>
      <c r="E24" s="466">
        <v>85</v>
      </c>
      <c r="F24" s="473"/>
      <c r="G24" s="474"/>
      <c r="H24" s="468">
        <f>__xlnm._FilterDatabase[[#This Row],[Sloupec5]]*__xlnm._FilterDatabase[[#This Row],[Sloupec6]]</f>
        <v>0</v>
      </c>
      <c r="I24" s="468">
        <f>__xlnm._FilterDatabase[[#This Row],[Sloupec5]]*__xlnm._FilterDatabase[[#This Row],[Sloupec7]]</f>
        <v>0</v>
      </c>
      <c r="J24" s="468">
        <f>__xlnm._FilterDatabase[[#This Row],[Sloupec8]]+__xlnm._FilterDatabase[[#This Row],[Sloupec9]]</f>
        <v>0</v>
      </c>
      <c r="K24" s="470"/>
    </row>
    <row r="25" spans="1:11" ht="12">
      <c r="A25" s="462"/>
      <c r="B25" s="465" t="s">
        <v>192</v>
      </c>
      <c r="C25" s="482" t="s">
        <v>2714</v>
      </c>
      <c r="D25" s="481" t="s">
        <v>239</v>
      </c>
      <c r="E25" s="466">
        <v>980</v>
      </c>
      <c r="F25" s="473"/>
      <c r="G25" s="474"/>
      <c r="H25" s="468">
        <f>__xlnm._FilterDatabase[[#This Row],[Sloupec5]]*__xlnm._FilterDatabase[[#This Row],[Sloupec6]]</f>
        <v>0</v>
      </c>
      <c r="I25" s="468">
        <f>__xlnm._FilterDatabase[[#This Row],[Sloupec5]]*__xlnm._FilterDatabase[[#This Row],[Sloupec7]]</f>
        <v>0</v>
      </c>
      <c r="J25" s="468">
        <f>__xlnm._FilterDatabase[[#This Row],[Sloupec8]]+__xlnm._FilterDatabase[[#This Row],[Sloupec9]]</f>
        <v>0</v>
      </c>
      <c r="K25" s="470"/>
    </row>
    <row r="26" spans="1:11" ht="12">
      <c r="A26" s="462"/>
      <c r="B26" s="465" t="s">
        <v>197</v>
      </c>
      <c r="C26" s="482" t="s">
        <v>2715</v>
      </c>
      <c r="D26" s="481" t="s">
        <v>239</v>
      </c>
      <c r="E26" s="466">
        <v>250</v>
      </c>
      <c r="F26" s="473"/>
      <c r="G26" s="474"/>
      <c r="H26" s="468">
        <f>__xlnm._FilterDatabase[[#This Row],[Sloupec5]]*__xlnm._FilterDatabase[[#This Row],[Sloupec6]]</f>
        <v>0</v>
      </c>
      <c r="I26" s="468">
        <f>__xlnm._FilterDatabase[[#This Row],[Sloupec5]]*__xlnm._FilterDatabase[[#This Row],[Sloupec7]]</f>
        <v>0</v>
      </c>
      <c r="J26" s="468">
        <f>__xlnm._FilterDatabase[[#This Row],[Sloupec8]]+__xlnm._FilterDatabase[[#This Row],[Sloupec9]]</f>
        <v>0</v>
      </c>
      <c r="K26" s="470"/>
    </row>
    <row r="27" spans="1:11" ht="12">
      <c r="A27" s="462"/>
      <c r="B27" s="465" t="s">
        <v>202</v>
      </c>
      <c r="C27" s="482" t="s">
        <v>2716</v>
      </c>
      <c r="D27" s="481" t="s">
        <v>239</v>
      </c>
      <c r="E27" s="466">
        <v>680</v>
      </c>
      <c r="F27" s="473"/>
      <c r="G27" s="474"/>
      <c r="H27" s="468">
        <f>__xlnm._FilterDatabase[[#This Row],[Sloupec5]]*__xlnm._FilterDatabase[[#This Row],[Sloupec6]]</f>
        <v>0</v>
      </c>
      <c r="I27" s="468">
        <f>__xlnm._FilterDatabase[[#This Row],[Sloupec5]]*__xlnm._FilterDatabase[[#This Row],[Sloupec7]]</f>
        <v>0</v>
      </c>
      <c r="J27" s="468">
        <f>__xlnm._FilterDatabase[[#This Row],[Sloupec8]]+__xlnm._FilterDatabase[[#This Row],[Sloupec9]]</f>
        <v>0</v>
      </c>
      <c r="K27" s="470"/>
    </row>
    <row r="28" spans="1:11" ht="12">
      <c r="A28" s="462"/>
      <c r="B28" s="465" t="s">
        <v>208</v>
      </c>
      <c r="C28" s="482" t="s">
        <v>2717</v>
      </c>
      <c r="D28" s="481" t="s">
        <v>239</v>
      </c>
      <c r="E28" s="466">
        <v>180</v>
      </c>
      <c r="F28" s="473"/>
      <c r="G28" s="474"/>
      <c r="H28" s="468">
        <f>__xlnm._FilterDatabase[[#This Row],[Sloupec5]]*__xlnm._FilterDatabase[[#This Row],[Sloupec6]]</f>
        <v>0</v>
      </c>
      <c r="I28" s="468">
        <f>__xlnm._FilterDatabase[[#This Row],[Sloupec5]]*__xlnm._FilterDatabase[[#This Row],[Sloupec7]]</f>
        <v>0</v>
      </c>
      <c r="J28" s="468">
        <f>__xlnm._FilterDatabase[[#This Row],[Sloupec8]]+__xlnm._FilterDatabase[[#This Row],[Sloupec9]]</f>
        <v>0</v>
      </c>
      <c r="K28" s="470"/>
    </row>
    <row r="29" spans="1:11" ht="12">
      <c r="A29" s="462"/>
      <c r="B29" s="465" t="s">
        <v>214</v>
      </c>
      <c r="C29" s="482" t="s">
        <v>2718</v>
      </c>
      <c r="D29" s="481" t="s">
        <v>239</v>
      </c>
      <c r="E29" s="466">
        <v>150</v>
      </c>
      <c r="F29" s="473"/>
      <c r="G29" s="474"/>
      <c r="H29" s="468">
        <f>__xlnm._FilterDatabase[[#This Row],[Sloupec5]]*__xlnm._FilterDatabase[[#This Row],[Sloupec6]]</f>
        <v>0</v>
      </c>
      <c r="I29" s="468">
        <f>__xlnm._FilterDatabase[[#This Row],[Sloupec5]]*__xlnm._FilterDatabase[[#This Row],[Sloupec7]]</f>
        <v>0</v>
      </c>
      <c r="J29" s="468">
        <f>__xlnm._FilterDatabase[[#This Row],[Sloupec8]]+__xlnm._FilterDatabase[[#This Row],[Sloupec9]]</f>
        <v>0</v>
      </c>
      <c r="K29" s="470"/>
    </row>
    <row r="30" spans="1:11" ht="12">
      <c r="A30" s="462"/>
      <c r="B30" s="465" t="s">
        <v>219</v>
      </c>
      <c r="C30" s="482" t="s">
        <v>2719</v>
      </c>
      <c r="D30" s="481" t="s">
        <v>239</v>
      </c>
      <c r="E30" s="466">
        <v>10</v>
      </c>
      <c r="F30" s="473"/>
      <c r="G30" s="474"/>
      <c r="H30" s="468">
        <f>__xlnm._FilterDatabase[[#This Row],[Sloupec5]]*__xlnm._FilterDatabase[[#This Row],[Sloupec6]]</f>
        <v>0</v>
      </c>
      <c r="I30" s="468">
        <f>__xlnm._FilterDatabase[[#This Row],[Sloupec5]]*__xlnm._FilterDatabase[[#This Row],[Sloupec7]]</f>
        <v>0</v>
      </c>
      <c r="J30" s="468">
        <f>__xlnm._FilterDatabase[[#This Row],[Sloupec8]]+__xlnm._FilterDatabase[[#This Row],[Sloupec9]]</f>
        <v>0</v>
      </c>
      <c r="K30" s="470"/>
    </row>
    <row r="31" spans="1:11" ht="12">
      <c r="A31" s="462"/>
      <c r="B31" s="465" t="s">
        <v>223</v>
      </c>
      <c r="C31" s="482" t="s">
        <v>2720</v>
      </c>
      <c r="D31" s="481" t="s">
        <v>239</v>
      </c>
      <c r="E31" s="466">
        <v>40</v>
      </c>
      <c r="F31" s="473"/>
      <c r="G31" s="474"/>
      <c r="H31" s="468">
        <f>__xlnm._FilterDatabase[[#This Row],[Sloupec5]]*__xlnm._FilterDatabase[[#This Row],[Sloupec6]]</f>
        <v>0</v>
      </c>
      <c r="I31" s="468">
        <f>__xlnm._FilterDatabase[[#This Row],[Sloupec5]]*__xlnm._FilterDatabase[[#This Row],[Sloupec7]]</f>
        <v>0</v>
      </c>
      <c r="J31" s="468">
        <f>__xlnm._FilterDatabase[[#This Row],[Sloupec8]]+__xlnm._FilterDatabase[[#This Row],[Sloupec9]]</f>
        <v>0</v>
      </c>
      <c r="K31" s="470"/>
    </row>
    <row r="32" spans="1:11" ht="12">
      <c r="A32" s="462"/>
      <c r="B32" s="465" t="s">
        <v>231</v>
      </c>
      <c r="C32" s="482" t="s">
        <v>2721</v>
      </c>
      <c r="D32" s="481" t="s">
        <v>239</v>
      </c>
      <c r="E32" s="466">
        <v>220</v>
      </c>
      <c r="F32" s="473"/>
      <c r="G32" s="474"/>
      <c r="H32" s="468">
        <f>__xlnm._FilterDatabase[[#This Row],[Sloupec5]]*__xlnm._FilterDatabase[[#This Row],[Sloupec6]]</f>
        <v>0</v>
      </c>
      <c r="I32" s="468">
        <f>__xlnm._FilterDatabase[[#This Row],[Sloupec5]]*__xlnm._FilterDatabase[[#This Row],[Sloupec7]]</f>
        <v>0</v>
      </c>
      <c r="J32" s="468">
        <f>__xlnm._FilterDatabase[[#This Row],[Sloupec8]]+__xlnm._FilterDatabase[[#This Row],[Sloupec9]]</f>
        <v>0</v>
      </c>
      <c r="K32" s="470"/>
    </row>
    <row r="33" spans="1:11" ht="12">
      <c r="A33" s="462"/>
      <c r="B33" s="465" t="s">
        <v>8</v>
      </c>
      <c r="C33" s="482" t="s">
        <v>2722</v>
      </c>
      <c r="D33" s="481" t="s">
        <v>239</v>
      </c>
      <c r="E33" s="466">
        <v>160</v>
      </c>
      <c r="F33" s="473"/>
      <c r="G33" s="474"/>
      <c r="H33" s="468">
        <f>__xlnm._FilterDatabase[[#This Row],[Sloupec5]]*__xlnm._FilterDatabase[[#This Row],[Sloupec6]]</f>
        <v>0</v>
      </c>
      <c r="I33" s="468">
        <f>__xlnm._FilterDatabase[[#This Row],[Sloupec5]]*__xlnm._FilterDatabase[[#This Row],[Sloupec7]]</f>
        <v>0</v>
      </c>
      <c r="J33" s="468">
        <f>__xlnm._FilterDatabase[[#This Row],[Sloupec8]]+__xlnm._FilterDatabase[[#This Row],[Sloupec9]]</f>
        <v>0</v>
      </c>
      <c r="K33" s="470"/>
    </row>
    <row r="34" spans="1:11" ht="12">
      <c r="A34" s="462"/>
      <c r="B34" s="465"/>
      <c r="C34" s="482"/>
      <c r="D34" s="481"/>
      <c r="E34" s="466"/>
      <c r="F34" s="467"/>
      <c r="G34" s="468"/>
      <c r="H34" s="468"/>
      <c r="I34" s="468"/>
      <c r="J34" s="468"/>
      <c r="K34" s="470"/>
    </row>
    <row r="35" spans="1:11" ht="15">
      <c r="A35" s="462"/>
      <c r="B35" s="463" t="s">
        <v>168</v>
      </c>
      <c r="C35" s="464" t="s">
        <v>2723</v>
      </c>
      <c r="D35" s="465"/>
      <c r="E35" s="466"/>
      <c r="F35" s="467"/>
      <c r="G35" s="468"/>
      <c r="H35" s="468"/>
      <c r="I35" s="468"/>
      <c r="J35" s="479">
        <f>SUBTOTAL(109,J36:J71)</f>
        <v>0</v>
      </c>
      <c r="K35" s="480"/>
    </row>
    <row r="36" spans="1:11" ht="48">
      <c r="A36" s="462"/>
      <c r="B36" s="465" t="s">
        <v>83</v>
      </c>
      <c r="C36" s="482" t="s">
        <v>2724</v>
      </c>
      <c r="D36" s="481" t="s">
        <v>2482</v>
      </c>
      <c r="E36" s="466">
        <v>11</v>
      </c>
      <c r="F36" s="473"/>
      <c r="G36" s="474"/>
      <c r="H36" s="468">
        <f>__xlnm._FilterDatabase[[#This Row],[Sloupec5]]*__xlnm._FilterDatabase[[#This Row],[Sloupec6]]</f>
        <v>0</v>
      </c>
      <c r="I36" s="468">
        <f>__xlnm._FilterDatabase[[#This Row],[Sloupec5]]*__xlnm._FilterDatabase[[#This Row],[Sloupec7]]</f>
        <v>0</v>
      </c>
      <c r="J36" s="468">
        <f>__xlnm._FilterDatabase[[#This Row],[Sloupec8]]+__xlnm._FilterDatabase[[#This Row],[Sloupec9]]</f>
        <v>0</v>
      </c>
      <c r="K36" s="470"/>
    </row>
    <row r="37" spans="1:11" ht="33.75">
      <c r="A37" s="462"/>
      <c r="B37" s="465" t="s">
        <v>85</v>
      </c>
      <c r="C37" s="482" t="s">
        <v>2725</v>
      </c>
      <c r="D37" s="481" t="s">
        <v>2482</v>
      </c>
      <c r="E37" s="466">
        <v>5</v>
      </c>
      <c r="F37" s="473"/>
      <c r="G37" s="474"/>
      <c r="H37" s="468">
        <f>__xlnm._FilterDatabase[[#This Row],[Sloupec5]]*__xlnm._FilterDatabase[[#This Row],[Sloupec6]]</f>
        <v>0</v>
      </c>
      <c r="I37" s="468">
        <f>__xlnm._FilterDatabase[[#This Row],[Sloupec5]]*__xlnm._FilterDatabase[[#This Row],[Sloupec7]]</f>
        <v>0</v>
      </c>
      <c r="J37" s="468">
        <f>__xlnm._FilterDatabase[[#This Row],[Sloupec8]]+__xlnm._FilterDatabase[[#This Row],[Sloupec9]]</f>
        <v>0</v>
      </c>
      <c r="K37" s="470"/>
    </row>
    <row r="38" spans="1:11" ht="48">
      <c r="A38" s="462"/>
      <c r="B38" s="465" t="s">
        <v>168</v>
      </c>
      <c r="C38" s="482" t="s">
        <v>2726</v>
      </c>
      <c r="D38" s="481" t="s">
        <v>2482</v>
      </c>
      <c r="E38" s="466">
        <v>10</v>
      </c>
      <c r="F38" s="473"/>
      <c r="G38" s="474"/>
      <c r="H38" s="468">
        <f>__xlnm._FilterDatabase[[#This Row],[Sloupec5]]*__xlnm._FilterDatabase[[#This Row],[Sloupec6]]</f>
        <v>0</v>
      </c>
      <c r="I38" s="468">
        <f>__xlnm._FilterDatabase[[#This Row],[Sloupec5]]*__xlnm._FilterDatabase[[#This Row],[Sloupec7]]</f>
        <v>0</v>
      </c>
      <c r="J38" s="468">
        <f>__xlnm._FilterDatabase[[#This Row],[Sloupec8]]+__xlnm._FilterDatabase[[#This Row],[Sloupec9]]</f>
        <v>0</v>
      </c>
      <c r="K38" s="470"/>
    </row>
    <row r="39" spans="1:11" ht="33.75">
      <c r="A39" s="462"/>
      <c r="B39" s="465" t="s">
        <v>156</v>
      </c>
      <c r="C39" s="482" t="s">
        <v>2727</v>
      </c>
      <c r="D39" s="481" t="s">
        <v>2482</v>
      </c>
      <c r="E39" s="466">
        <v>2</v>
      </c>
      <c r="F39" s="473"/>
      <c r="G39" s="474"/>
      <c r="H39" s="468">
        <f>__xlnm._FilterDatabase[[#This Row],[Sloupec5]]*__xlnm._FilterDatabase[[#This Row],[Sloupec6]]</f>
        <v>0</v>
      </c>
      <c r="I39" s="468">
        <f>__xlnm._FilterDatabase[[#This Row],[Sloupec5]]*__xlnm._FilterDatabase[[#This Row],[Sloupec7]]</f>
        <v>0</v>
      </c>
      <c r="J39" s="468">
        <f>__xlnm._FilterDatabase[[#This Row],[Sloupec8]]+__xlnm._FilterDatabase[[#This Row],[Sloupec9]]</f>
        <v>0</v>
      </c>
      <c r="K39" s="470"/>
    </row>
    <row r="40" spans="1:11" ht="48">
      <c r="A40" s="462"/>
      <c r="B40" s="465" t="s">
        <v>182</v>
      </c>
      <c r="C40" s="482" t="s">
        <v>2728</v>
      </c>
      <c r="D40" s="481" t="s">
        <v>2482</v>
      </c>
      <c r="E40" s="466">
        <v>2</v>
      </c>
      <c r="F40" s="473"/>
      <c r="G40" s="474"/>
      <c r="H40" s="468">
        <f>__xlnm._FilterDatabase[[#This Row],[Sloupec5]]*__xlnm._FilterDatabase[[#This Row],[Sloupec6]]</f>
        <v>0</v>
      </c>
      <c r="I40" s="468">
        <f>__xlnm._FilterDatabase[[#This Row],[Sloupec5]]*__xlnm._FilterDatabase[[#This Row],[Sloupec7]]</f>
        <v>0</v>
      </c>
      <c r="J40" s="468">
        <f>__xlnm._FilterDatabase[[#This Row],[Sloupec8]]+__xlnm._FilterDatabase[[#This Row],[Sloupec9]]</f>
        <v>0</v>
      </c>
      <c r="K40" s="470"/>
    </row>
    <row r="41" spans="1:11" ht="22.5">
      <c r="A41" s="462"/>
      <c r="B41" s="465" t="s">
        <v>187</v>
      </c>
      <c r="C41" s="482" t="s">
        <v>2729</v>
      </c>
      <c r="D41" s="481" t="s">
        <v>2482</v>
      </c>
      <c r="E41" s="466">
        <v>20</v>
      </c>
      <c r="F41" s="473"/>
      <c r="G41" s="474"/>
      <c r="H41" s="468">
        <f>__xlnm._FilterDatabase[[#This Row],[Sloupec5]]*__xlnm._FilterDatabase[[#This Row],[Sloupec6]]</f>
        <v>0</v>
      </c>
      <c r="I41" s="468">
        <f>__xlnm._FilterDatabase[[#This Row],[Sloupec5]]*__xlnm._FilterDatabase[[#This Row],[Sloupec7]]</f>
        <v>0</v>
      </c>
      <c r="J41" s="468">
        <f>__xlnm._FilterDatabase[[#This Row],[Sloupec8]]+__xlnm._FilterDatabase[[#This Row],[Sloupec9]]</f>
        <v>0</v>
      </c>
      <c r="K41" s="470"/>
    </row>
    <row r="42" spans="1:11" ht="24">
      <c r="A42" s="462"/>
      <c r="B42" s="465" t="s">
        <v>192</v>
      </c>
      <c r="C42" s="482" t="s">
        <v>2730</v>
      </c>
      <c r="D42" s="481" t="s">
        <v>2482</v>
      </c>
      <c r="E42" s="466">
        <v>2</v>
      </c>
      <c r="F42" s="473"/>
      <c r="G42" s="474"/>
      <c r="H42" s="468">
        <f>__xlnm._FilterDatabase[[#This Row],[Sloupec5]]*__xlnm._FilterDatabase[[#This Row],[Sloupec6]]</f>
        <v>0</v>
      </c>
      <c r="I42" s="468">
        <f>__xlnm._FilterDatabase[[#This Row],[Sloupec5]]*__xlnm._FilterDatabase[[#This Row],[Sloupec7]]</f>
        <v>0</v>
      </c>
      <c r="J42" s="468">
        <f>__xlnm._FilterDatabase[[#This Row],[Sloupec8]]+__xlnm._FilterDatabase[[#This Row],[Sloupec9]]</f>
        <v>0</v>
      </c>
      <c r="K42" s="470"/>
    </row>
    <row r="43" spans="1:11" ht="24">
      <c r="A43" s="462"/>
      <c r="B43" s="465" t="s">
        <v>197</v>
      </c>
      <c r="C43" s="482" t="s">
        <v>2731</v>
      </c>
      <c r="D43" s="481" t="s">
        <v>2482</v>
      </c>
      <c r="E43" s="466">
        <v>2</v>
      </c>
      <c r="F43" s="473"/>
      <c r="G43" s="474"/>
      <c r="H43" s="468">
        <f>__xlnm._FilterDatabase[[#This Row],[Sloupec5]]*__xlnm._FilterDatabase[[#This Row],[Sloupec6]]</f>
        <v>0</v>
      </c>
      <c r="I43" s="468">
        <f>__xlnm._FilterDatabase[[#This Row],[Sloupec5]]*__xlnm._FilterDatabase[[#This Row],[Sloupec7]]</f>
        <v>0</v>
      </c>
      <c r="J43" s="468">
        <f>__xlnm._FilterDatabase[[#This Row],[Sloupec8]]+__xlnm._FilterDatabase[[#This Row],[Sloupec9]]</f>
        <v>0</v>
      </c>
      <c r="K43" s="470"/>
    </row>
    <row r="44" spans="1:11" ht="38.25">
      <c r="A44" s="462"/>
      <c r="B44" s="465" t="s">
        <v>202</v>
      </c>
      <c r="C44" s="482" t="s">
        <v>2732</v>
      </c>
      <c r="D44" s="481" t="s">
        <v>2482</v>
      </c>
      <c r="E44" s="466">
        <v>8</v>
      </c>
      <c r="F44" s="473"/>
      <c r="G44" s="474"/>
      <c r="H44" s="468">
        <f>__xlnm._FilterDatabase[[#This Row],[Sloupec5]]*__xlnm._FilterDatabase[[#This Row],[Sloupec6]]</f>
        <v>0</v>
      </c>
      <c r="I44" s="468">
        <f>__xlnm._FilterDatabase[[#This Row],[Sloupec5]]*__xlnm._FilterDatabase[[#This Row],[Sloupec7]]</f>
        <v>0</v>
      </c>
      <c r="J44" s="468">
        <f>__xlnm._FilterDatabase[[#This Row],[Sloupec8]]+__xlnm._FilterDatabase[[#This Row],[Sloupec9]]</f>
        <v>0</v>
      </c>
      <c r="K44" s="470"/>
    </row>
    <row r="45" spans="1:11" ht="38.25">
      <c r="A45" s="462"/>
      <c r="B45" s="465" t="s">
        <v>208</v>
      </c>
      <c r="C45" s="482" t="s">
        <v>2733</v>
      </c>
      <c r="D45" s="481" t="s">
        <v>2482</v>
      </c>
      <c r="E45" s="466">
        <v>1</v>
      </c>
      <c r="F45" s="473"/>
      <c r="G45" s="474"/>
      <c r="H45" s="468">
        <f>__xlnm._FilterDatabase[[#This Row],[Sloupec5]]*__xlnm._FilterDatabase[[#This Row],[Sloupec6]]</f>
        <v>0</v>
      </c>
      <c r="I45" s="468">
        <f>__xlnm._FilterDatabase[[#This Row],[Sloupec5]]*__xlnm._FilterDatabase[[#This Row],[Sloupec7]]</f>
        <v>0</v>
      </c>
      <c r="J45" s="468">
        <f>__xlnm._FilterDatabase[[#This Row],[Sloupec8]]+__xlnm._FilterDatabase[[#This Row],[Sloupec9]]</f>
        <v>0</v>
      </c>
      <c r="K45" s="470"/>
    </row>
    <row r="46" spans="1:11" ht="48">
      <c r="A46" s="462"/>
      <c r="B46" s="465" t="s">
        <v>214</v>
      </c>
      <c r="C46" s="482" t="s">
        <v>2734</v>
      </c>
      <c r="D46" s="481" t="s">
        <v>2482</v>
      </c>
      <c r="E46" s="466">
        <v>23</v>
      </c>
      <c r="F46" s="473"/>
      <c r="G46" s="474"/>
      <c r="H46" s="468">
        <f>__xlnm._FilterDatabase[[#This Row],[Sloupec5]]*__xlnm._FilterDatabase[[#This Row],[Sloupec6]]</f>
        <v>0</v>
      </c>
      <c r="I46" s="468">
        <f>__xlnm._FilterDatabase[[#This Row],[Sloupec5]]*__xlnm._FilterDatabase[[#This Row],[Sloupec7]]</f>
        <v>0</v>
      </c>
      <c r="J46" s="468">
        <f>__xlnm._FilterDatabase[[#This Row],[Sloupec8]]+__xlnm._FilterDatabase[[#This Row],[Sloupec9]]</f>
        <v>0</v>
      </c>
      <c r="K46" s="470"/>
    </row>
    <row r="47" spans="1:11" ht="60.75">
      <c r="A47" s="462"/>
      <c r="B47" s="465" t="s">
        <v>219</v>
      </c>
      <c r="C47" s="482" t="s">
        <v>2735</v>
      </c>
      <c r="D47" s="481" t="s">
        <v>2482</v>
      </c>
      <c r="E47" s="466">
        <v>11</v>
      </c>
      <c r="F47" s="473"/>
      <c r="G47" s="474"/>
      <c r="H47" s="468">
        <f>__xlnm._FilterDatabase[[#This Row],[Sloupec5]]*__xlnm._FilterDatabase[[#This Row],[Sloupec6]]</f>
        <v>0</v>
      </c>
      <c r="I47" s="468">
        <f>__xlnm._FilterDatabase[[#This Row],[Sloupec5]]*__xlnm._FilterDatabase[[#This Row],[Sloupec7]]</f>
        <v>0</v>
      </c>
      <c r="J47" s="468">
        <f>__xlnm._FilterDatabase[[#This Row],[Sloupec8]]+__xlnm._FilterDatabase[[#This Row],[Sloupec9]]</f>
        <v>0</v>
      </c>
      <c r="K47" s="470"/>
    </row>
    <row r="48" spans="1:11" ht="45">
      <c r="A48" s="462"/>
      <c r="B48" s="465" t="s">
        <v>223</v>
      </c>
      <c r="C48" s="482" t="s">
        <v>2736</v>
      </c>
      <c r="D48" s="481" t="s">
        <v>2482</v>
      </c>
      <c r="E48" s="466">
        <v>1</v>
      </c>
      <c r="F48" s="473"/>
      <c r="G48" s="474"/>
      <c r="H48" s="468">
        <f>__xlnm._FilterDatabase[[#This Row],[Sloupec5]]*__xlnm._FilterDatabase[[#This Row],[Sloupec6]]</f>
        <v>0</v>
      </c>
      <c r="I48" s="468">
        <f>__xlnm._FilterDatabase[[#This Row],[Sloupec5]]*__xlnm._FilterDatabase[[#This Row],[Sloupec7]]</f>
        <v>0</v>
      </c>
      <c r="J48" s="468">
        <f>__xlnm._FilterDatabase[[#This Row],[Sloupec8]]+__xlnm._FilterDatabase[[#This Row],[Sloupec9]]</f>
        <v>0</v>
      </c>
      <c r="K48" s="470"/>
    </row>
    <row r="49" spans="1:11" ht="38.25">
      <c r="A49" s="462"/>
      <c r="B49" s="465" t="s">
        <v>231</v>
      </c>
      <c r="C49" s="482" t="s">
        <v>2737</v>
      </c>
      <c r="D49" s="481" t="s">
        <v>2482</v>
      </c>
      <c r="E49" s="466">
        <v>2</v>
      </c>
      <c r="F49" s="473"/>
      <c r="G49" s="474"/>
      <c r="H49" s="468">
        <f>__xlnm._FilterDatabase[[#This Row],[Sloupec5]]*__xlnm._FilterDatabase[[#This Row],[Sloupec6]]</f>
        <v>0</v>
      </c>
      <c r="I49" s="468">
        <f>__xlnm._FilterDatabase[[#This Row],[Sloupec5]]*__xlnm._FilterDatabase[[#This Row],[Sloupec7]]</f>
        <v>0</v>
      </c>
      <c r="J49" s="468">
        <f>__xlnm._FilterDatabase[[#This Row],[Sloupec8]]+__xlnm._FilterDatabase[[#This Row],[Sloupec9]]</f>
        <v>0</v>
      </c>
      <c r="K49" s="470"/>
    </row>
    <row r="50" spans="1:11" ht="38.25">
      <c r="A50" s="462"/>
      <c r="B50" s="465" t="s">
        <v>8</v>
      </c>
      <c r="C50" s="482" t="s">
        <v>2738</v>
      </c>
      <c r="D50" s="481" t="s">
        <v>2482</v>
      </c>
      <c r="E50" s="466">
        <v>1</v>
      </c>
      <c r="F50" s="473"/>
      <c r="G50" s="474"/>
      <c r="H50" s="468">
        <f>__xlnm._FilterDatabase[[#This Row],[Sloupec5]]*__xlnm._FilterDatabase[[#This Row],[Sloupec6]]</f>
        <v>0</v>
      </c>
      <c r="I50" s="468">
        <f>__xlnm._FilterDatabase[[#This Row],[Sloupec5]]*__xlnm._FilterDatabase[[#This Row],[Sloupec7]]</f>
        <v>0</v>
      </c>
      <c r="J50" s="468">
        <f>__xlnm._FilterDatabase[[#This Row],[Sloupec8]]+__xlnm._FilterDatabase[[#This Row],[Sloupec9]]</f>
        <v>0</v>
      </c>
      <c r="K50" s="470"/>
    </row>
    <row r="51" spans="1:11" ht="59.25">
      <c r="A51" s="462"/>
      <c r="B51" s="465" t="s">
        <v>243</v>
      </c>
      <c r="C51" s="482" t="s">
        <v>2739</v>
      </c>
      <c r="D51" s="481" t="s">
        <v>2482</v>
      </c>
      <c r="E51" s="466">
        <v>2</v>
      </c>
      <c r="F51" s="473"/>
      <c r="G51" s="474"/>
      <c r="H51" s="468">
        <f>__xlnm._FilterDatabase[[#This Row],[Sloupec5]]*__xlnm._FilterDatabase[[#This Row],[Sloupec6]]</f>
        <v>0</v>
      </c>
      <c r="I51" s="468">
        <f>__xlnm._FilterDatabase[[#This Row],[Sloupec5]]*__xlnm._FilterDatabase[[#This Row],[Sloupec7]]</f>
        <v>0</v>
      </c>
      <c r="J51" s="468">
        <f>__xlnm._FilterDatabase[[#This Row],[Sloupec8]]+__xlnm._FilterDatabase[[#This Row],[Sloupec9]]</f>
        <v>0</v>
      </c>
      <c r="K51" s="470"/>
    </row>
    <row r="52" spans="1:11" ht="51">
      <c r="A52" s="462"/>
      <c r="B52" s="465" t="s">
        <v>249</v>
      </c>
      <c r="C52" s="482" t="s">
        <v>2740</v>
      </c>
      <c r="D52" s="481" t="s">
        <v>2482</v>
      </c>
      <c r="E52" s="466">
        <v>2</v>
      </c>
      <c r="F52" s="473"/>
      <c r="G52" s="474"/>
      <c r="H52" s="468">
        <f>__xlnm._FilterDatabase[[#This Row],[Sloupec5]]*__xlnm._FilterDatabase[[#This Row],[Sloupec6]]</f>
        <v>0</v>
      </c>
      <c r="I52" s="468">
        <f>__xlnm._FilterDatabase[[#This Row],[Sloupec5]]*__xlnm._FilterDatabase[[#This Row],[Sloupec7]]</f>
        <v>0</v>
      </c>
      <c r="J52" s="468">
        <f>__xlnm._FilterDatabase[[#This Row],[Sloupec8]]+__xlnm._FilterDatabase[[#This Row],[Sloupec9]]</f>
        <v>0</v>
      </c>
      <c r="K52" s="470"/>
    </row>
    <row r="53" spans="1:11" ht="56.25">
      <c r="A53" s="462"/>
      <c r="B53" s="465" t="s">
        <v>255</v>
      </c>
      <c r="C53" s="482" t="s">
        <v>2741</v>
      </c>
      <c r="D53" s="481" t="s">
        <v>2482</v>
      </c>
      <c r="E53" s="466">
        <v>2</v>
      </c>
      <c r="F53" s="473"/>
      <c r="G53" s="474"/>
      <c r="H53" s="468">
        <f>__xlnm._FilterDatabase[[#This Row],[Sloupec5]]*__xlnm._FilterDatabase[[#This Row],[Sloupec6]]</f>
        <v>0</v>
      </c>
      <c r="I53" s="468">
        <f>__xlnm._FilterDatabase[[#This Row],[Sloupec5]]*__xlnm._FilterDatabase[[#This Row],[Sloupec7]]</f>
        <v>0</v>
      </c>
      <c r="J53" s="468">
        <f>__xlnm._FilterDatabase[[#This Row],[Sloupec8]]+__xlnm._FilterDatabase[[#This Row],[Sloupec9]]</f>
        <v>0</v>
      </c>
      <c r="K53" s="470"/>
    </row>
    <row r="54" spans="1:11" ht="69.75">
      <c r="A54" s="462"/>
      <c r="B54" s="465" t="s">
        <v>261</v>
      </c>
      <c r="C54" s="482" t="s">
        <v>2742</v>
      </c>
      <c r="D54" s="481" t="s">
        <v>2482</v>
      </c>
      <c r="E54" s="466">
        <v>2</v>
      </c>
      <c r="F54" s="473"/>
      <c r="G54" s="474"/>
      <c r="H54" s="468">
        <f>__xlnm._FilterDatabase[[#This Row],[Sloupec5]]*__xlnm._FilterDatabase[[#This Row],[Sloupec6]]</f>
        <v>0</v>
      </c>
      <c r="I54" s="468">
        <f>__xlnm._FilterDatabase[[#This Row],[Sloupec5]]*__xlnm._FilterDatabase[[#This Row],[Sloupec7]]</f>
        <v>0</v>
      </c>
      <c r="J54" s="468">
        <f>__xlnm._FilterDatabase[[#This Row],[Sloupec8]]+__xlnm._FilterDatabase[[#This Row],[Sloupec9]]</f>
        <v>0</v>
      </c>
      <c r="K54" s="470"/>
    </row>
    <row r="55" spans="1:11" ht="36.75">
      <c r="A55" s="462"/>
      <c r="B55" s="465" t="s">
        <v>267</v>
      </c>
      <c r="C55" s="482" t="s">
        <v>2743</v>
      </c>
      <c r="D55" s="481" t="s">
        <v>2482</v>
      </c>
      <c r="E55" s="466">
        <v>5</v>
      </c>
      <c r="F55" s="473"/>
      <c r="G55" s="474"/>
      <c r="H55" s="468">
        <f>__xlnm._FilterDatabase[[#This Row],[Sloupec5]]*__xlnm._FilterDatabase[[#This Row],[Sloupec6]]</f>
        <v>0</v>
      </c>
      <c r="I55" s="468">
        <f>__xlnm._FilterDatabase[[#This Row],[Sloupec5]]*__xlnm._FilterDatabase[[#This Row],[Sloupec7]]</f>
        <v>0</v>
      </c>
      <c r="J55" s="468">
        <f>__xlnm._FilterDatabase[[#This Row],[Sloupec8]]+__xlnm._FilterDatabase[[#This Row],[Sloupec9]]</f>
        <v>0</v>
      </c>
      <c r="K55" s="470"/>
    </row>
    <row r="56" spans="1:11" ht="25.5">
      <c r="A56" s="462"/>
      <c r="B56" s="465" t="s">
        <v>7</v>
      </c>
      <c r="C56" s="482" t="s">
        <v>2744</v>
      </c>
      <c r="D56" s="481" t="s">
        <v>2482</v>
      </c>
      <c r="E56" s="466">
        <v>4</v>
      </c>
      <c r="F56" s="473"/>
      <c r="G56" s="474"/>
      <c r="H56" s="468">
        <f>__xlnm._FilterDatabase[[#This Row],[Sloupec5]]*__xlnm._FilterDatabase[[#This Row],[Sloupec6]]</f>
        <v>0</v>
      </c>
      <c r="I56" s="468">
        <f>__xlnm._FilterDatabase[[#This Row],[Sloupec5]]*__xlnm._FilterDatabase[[#This Row],[Sloupec7]]</f>
        <v>0</v>
      </c>
      <c r="J56" s="468">
        <f>__xlnm._FilterDatabase[[#This Row],[Sloupec8]]+__xlnm._FilterDatabase[[#This Row],[Sloupec9]]</f>
        <v>0</v>
      </c>
      <c r="K56" s="470"/>
    </row>
    <row r="57" spans="1:11" ht="25.5">
      <c r="A57" s="462"/>
      <c r="B57" s="465" t="s">
        <v>276</v>
      </c>
      <c r="C57" s="482" t="s">
        <v>2745</v>
      </c>
      <c r="D57" s="481" t="s">
        <v>2482</v>
      </c>
      <c r="E57" s="466">
        <v>1</v>
      </c>
      <c r="F57" s="473"/>
      <c r="G57" s="474"/>
      <c r="H57" s="468">
        <f>__xlnm._FilterDatabase[[#This Row],[Sloupec5]]*__xlnm._FilterDatabase[[#This Row],[Sloupec6]]</f>
        <v>0</v>
      </c>
      <c r="I57" s="468">
        <f>__xlnm._FilterDatabase[[#This Row],[Sloupec5]]*__xlnm._FilterDatabase[[#This Row],[Sloupec7]]</f>
        <v>0</v>
      </c>
      <c r="J57" s="468">
        <f>__xlnm._FilterDatabase[[#This Row],[Sloupec8]]+__xlnm._FilterDatabase[[#This Row],[Sloupec9]]</f>
        <v>0</v>
      </c>
      <c r="K57" s="470"/>
    </row>
    <row r="58" spans="1:11" ht="38.25">
      <c r="A58" s="462"/>
      <c r="B58" s="465" t="s">
        <v>281</v>
      </c>
      <c r="C58" s="482" t="s">
        <v>2746</v>
      </c>
      <c r="D58" s="481" t="s">
        <v>2482</v>
      </c>
      <c r="E58" s="466">
        <v>1</v>
      </c>
      <c r="F58" s="473"/>
      <c r="G58" s="474"/>
      <c r="H58" s="468">
        <f>__xlnm._FilterDatabase[[#This Row],[Sloupec5]]*__xlnm._FilterDatabase[[#This Row],[Sloupec6]]</f>
        <v>0</v>
      </c>
      <c r="I58" s="468">
        <f>__xlnm._FilterDatabase[[#This Row],[Sloupec5]]*__xlnm._FilterDatabase[[#This Row],[Sloupec7]]</f>
        <v>0</v>
      </c>
      <c r="J58" s="468">
        <f>__xlnm._FilterDatabase[[#This Row],[Sloupec8]]+__xlnm._FilterDatabase[[#This Row],[Sloupec9]]</f>
        <v>0</v>
      </c>
      <c r="K58" s="470"/>
    </row>
    <row r="59" spans="1:11" ht="38.25">
      <c r="A59" s="462"/>
      <c r="B59" s="465" t="s">
        <v>286</v>
      </c>
      <c r="C59" s="482" t="s">
        <v>2747</v>
      </c>
      <c r="D59" s="481" t="s">
        <v>2482</v>
      </c>
      <c r="E59" s="466">
        <v>25</v>
      </c>
      <c r="F59" s="473"/>
      <c r="G59" s="474"/>
      <c r="H59" s="468">
        <f>__xlnm._FilterDatabase[[#This Row],[Sloupec5]]*__xlnm._FilterDatabase[[#This Row],[Sloupec6]]</f>
        <v>0</v>
      </c>
      <c r="I59" s="468">
        <f>__xlnm._FilterDatabase[[#This Row],[Sloupec5]]*__xlnm._FilterDatabase[[#This Row],[Sloupec7]]</f>
        <v>0</v>
      </c>
      <c r="J59" s="468">
        <f>__xlnm._FilterDatabase[[#This Row],[Sloupec8]]+__xlnm._FilterDatabase[[#This Row],[Sloupec9]]</f>
        <v>0</v>
      </c>
      <c r="K59" s="470"/>
    </row>
    <row r="60" spans="1:11" ht="12">
      <c r="A60" s="462"/>
      <c r="B60" s="465" t="s">
        <v>290</v>
      </c>
      <c r="C60" s="482" t="s">
        <v>2748</v>
      </c>
      <c r="D60" s="481" t="s">
        <v>2482</v>
      </c>
      <c r="E60" s="466">
        <v>3</v>
      </c>
      <c r="F60" s="473"/>
      <c r="G60" s="474"/>
      <c r="H60" s="468">
        <f>__xlnm._FilterDatabase[[#This Row],[Sloupec5]]*__xlnm._FilterDatabase[[#This Row],[Sloupec6]]</f>
        <v>0</v>
      </c>
      <c r="I60" s="468">
        <f>__xlnm._FilterDatabase[[#This Row],[Sloupec5]]*__xlnm._FilterDatabase[[#This Row],[Sloupec7]]</f>
        <v>0</v>
      </c>
      <c r="J60" s="468">
        <f>__xlnm._FilterDatabase[[#This Row],[Sloupec8]]+__xlnm._FilterDatabase[[#This Row],[Sloupec9]]</f>
        <v>0</v>
      </c>
      <c r="K60" s="470"/>
    </row>
    <row r="61" spans="1:11" ht="25.5">
      <c r="A61" s="462"/>
      <c r="B61" s="465" t="s">
        <v>296</v>
      </c>
      <c r="C61" s="482" t="s">
        <v>2749</v>
      </c>
      <c r="D61" s="481" t="s">
        <v>2482</v>
      </c>
      <c r="E61" s="466">
        <v>2</v>
      </c>
      <c r="F61" s="473"/>
      <c r="G61" s="474"/>
      <c r="H61" s="468">
        <f>__xlnm._FilterDatabase[[#This Row],[Sloupec5]]*__xlnm._FilterDatabase[[#This Row],[Sloupec6]]</f>
        <v>0</v>
      </c>
      <c r="I61" s="468">
        <f>__xlnm._FilterDatabase[[#This Row],[Sloupec5]]*__xlnm._FilterDatabase[[#This Row],[Sloupec7]]</f>
        <v>0</v>
      </c>
      <c r="J61" s="468">
        <f>__xlnm._FilterDatabase[[#This Row],[Sloupec8]]+__xlnm._FilterDatabase[[#This Row],[Sloupec9]]</f>
        <v>0</v>
      </c>
      <c r="K61" s="470"/>
    </row>
    <row r="62" spans="1:11" ht="38.25">
      <c r="A62" s="462"/>
      <c r="B62" s="465" t="s">
        <v>301</v>
      </c>
      <c r="C62" s="482" t="s">
        <v>2750</v>
      </c>
      <c r="D62" s="481" t="s">
        <v>2482</v>
      </c>
      <c r="E62" s="466">
        <v>12</v>
      </c>
      <c r="F62" s="473"/>
      <c r="G62" s="474"/>
      <c r="H62" s="468">
        <f>__xlnm._FilterDatabase[[#This Row],[Sloupec5]]*__xlnm._FilterDatabase[[#This Row],[Sloupec6]]</f>
        <v>0</v>
      </c>
      <c r="I62" s="468">
        <f>__xlnm._FilterDatabase[[#This Row],[Sloupec5]]*__xlnm._FilterDatabase[[#This Row],[Sloupec7]]</f>
        <v>0</v>
      </c>
      <c r="J62" s="468">
        <f>__xlnm._FilterDatabase[[#This Row],[Sloupec8]]+__xlnm._FilterDatabase[[#This Row],[Sloupec9]]</f>
        <v>0</v>
      </c>
      <c r="K62" s="470"/>
    </row>
    <row r="63" spans="1:11" ht="51">
      <c r="A63" s="462"/>
      <c r="B63" s="465" t="s">
        <v>306</v>
      </c>
      <c r="C63" s="482" t="s">
        <v>2751</v>
      </c>
      <c r="D63" s="481" t="s">
        <v>2482</v>
      </c>
      <c r="E63" s="466">
        <v>2</v>
      </c>
      <c r="F63" s="473"/>
      <c r="G63" s="474"/>
      <c r="H63" s="468">
        <f>__xlnm._FilterDatabase[[#This Row],[Sloupec5]]*__xlnm._FilterDatabase[[#This Row],[Sloupec6]]</f>
        <v>0</v>
      </c>
      <c r="I63" s="468">
        <f>__xlnm._FilterDatabase[[#This Row],[Sloupec5]]*__xlnm._FilterDatabase[[#This Row],[Sloupec7]]</f>
        <v>0</v>
      </c>
      <c r="J63" s="468">
        <f>__xlnm._FilterDatabase[[#This Row],[Sloupec8]]+__xlnm._FilterDatabase[[#This Row],[Sloupec9]]</f>
        <v>0</v>
      </c>
      <c r="K63" s="470"/>
    </row>
    <row r="64" spans="1:11" ht="38.25">
      <c r="A64" s="462"/>
      <c r="B64" s="465" t="s">
        <v>318</v>
      </c>
      <c r="C64" s="482" t="s">
        <v>2752</v>
      </c>
      <c r="D64" s="481" t="s">
        <v>2482</v>
      </c>
      <c r="E64" s="466">
        <v>2</v>
      </c>
      <c r="F64" s="473"/>
      <c r="G64" s="474"/>
      <c r="H64" s="468">
        <f>__xlnm._FilterDatabase[[#This Row],[Sloupec5]]*__xlnm._FilterDatabase[[#This Row],[Sloupec6]]</f>
        <v>0</v>
      </c>
      <c r="I64" s="468">
        <f>__xlnm._FilterDatabase[[#This Row],[Sloupec5]]*__xlnm._FilterDatabase[[#This Row],[Sloupec7]]</f>
        <v>0</v>
      </c>
      <c r="J64" s="468">
        <f>__xlnm._FilterDatabase[[#This Row],[Sloupec8]]+__xlnm._FilterDatabase[[#This Row],[Sloupec9]]</f>
        <v>0</v>
      </c>
      <c r="K64" s="470"/>
    </row>
    <row r="65" spans="1:11" ht="38.25">
      <c r="A65" s="462"/>
      <c r="B65" s="465" t="s">
        <v>330</v>
      </c>
      <c r="C65" s="482" t="s">
        <v>2753</v>
      </c>
      <c r="D65" s="481" t="s">
        <v>2482</v>
      </c>
      <c r="E65" s="466">
        <v>1</v>
      </c>
      <c r="F65" s="473"/>
      <c r="G65" s="474"/>
      <c r="H65" s="468">
        <f>__xlnm._FilterDatabase[[#This Row],[Sloupec5]]*__xlnm._FilterDatabase[[#This Row],[Sloupec6]]</f>
        <v>0</v>
      </c>
      <c r="I65" s="468">
        <f>__xlnm._FilterDatabase[[#This Row],[Sloupec5]]*__xlnm._FilterDatabase[[#This Row],[Sloupec7]]</f>
        <v>0</v>
      </c>
      <c r="J65" s="468">
        <f>__xlnm._FilterDatabase[[#This Row],[Sloupec8]]+__xlnm._FilterDatabase[[#This Row],[Sloupec9]]</f>
        <v>0</v>
      </c>
      <c r="K65" s="470"/>
    </row>
    <row r="66" spans="1:11" ht="12">
      <c r="A66" s="462"/>
      <c r="B66" s="465" t="s">
        <v>334</v>
      </c>
      <c r="C66" s="482" t="s">
        <v>2754</v>
      </c>
      <c r="D66" s="481" t="s">
        <v>2482</v>
      </c>
      <c r="E66" s="466">
        <v>8</v>
      </c>
      <c r="F66" s="473"/>
      <c r="G66" s="474"/>
      <c r="H66" s="468">
        <f>__xlnm._FilterDatabase[[#This Row],[Sloupec5]]*__xlnm._FilterDatabase[[#This Row],[Sloupec6]]</f>
        <v>0</v>
      </c>
      <c r="I66" s="468">
        <f>__xlnm._FilterDatabase[[#This Row],[Sloupec5]]*__xlnm._FilterDatabase[[#This Row],[Sloupec7]]</f>
        <v>0</v>
      </c>
      <c r="J66" s="468">
        <f>__xlnm._FilterDatabase[[#This Row],[Sloupec8]]+__xlnm._FilterDatabase[[#This Row],[Sloupec9]]</f>
        <v>0</v>
      </c>
      <c r="K66" s="470"/>
    </row>
    <row r="67" spans="1:11" ht="23.1" customHeight="1">
      <c r="A67" s="462"/>
      <c r="B67" s="465" t="s">
        <v>341</v>
      </c>
      <c r="C67" s="482" t="s">
        <v>2755</v>
      </c>
      <c r="D67" s="481" t="s">
        <v>2482</v>
      </c>
      <c r="E67" s="466">
        <v>1</v>
      </c>
      <c r="F67" s="473"/>
      <c r="G67" s="474"/>
      <c r="H67" s="468">
        <f>__xlnm._FilterDatabase[[#This Row],[Sloupec5]]*__xlnm._FilterDatabase[[#This Row],[Sloupec6]]</f>
        <v>0</v>
      </c>
      <c r="I67" s="468">
        <f>__xlnm._FilterDatabase[[#This Row],[Sloupec5]]*__xlnm._FilterDatabase[[#This Row],[Sloupec7]]</f>
        <v>0</v>
      </c>
      <c r="J67" s="468">
        <f>__xlnm._FilterDatabase[[#This Row],[Sloupec8]]+__xlnm._FilterDatabase[[#This Row],[Sloupec9]]</f>
        <v>0</v>
      </c>
      <c r="K67" s="470"/>
    </row>
    <row r="68" spans="1:11" ht="12">
      <c r="A68" s="462"/>
      <c r="B68" s="465" t="s">
        <v>346</v>
      </c>
      <c r="C68" s="482" t="s">
        <v>2756</v>
      </c>
      <c r="D68" s="481" t="s">
        <v>2482</v>
      </c>
      <c r="E68" s="466">
        <v>1</v>
      </c>
      <c r="F68" s="473"/>
      <c r="G68" s="474"/>
      <c r="H68" s="468">
        <f>__xlnm._FilterDatabase[[#This Row],[Sloupec5]]*__xlnm._FilterDatabase[[#This Row],[Sloupec6]]</f>
        <v>0</v>
      </c>
      <c r="I68" s="468">
        <f>__xlnm._FilterDatabase[[#This Row],[Sloupec5]]*__xlnm._FilterDatabase[[#This Row],[Sloupec7]]</f>
        <v>0</v>
      </c>
      <c r="J68" s="468">
        <f>__xlnm._FilterDatabase[[#This Row],[Sloupec8]]+__xlnm._FilterDatabase[[#This Row],[Sloupec9]]</f>
        <v>0</v>
      </c>
      <c r="K68" s="470"/>
    </row>
    <row r="69" spans="1:11" ht="25.5">
      <c r="A69" s="462"/>
      <c r="B69" s="465" t="s">
        <v>351</v>
      </c>
      <c r="C69" s="482" t="s">
        <v>2757</v>
      </c>
      <c r="D69" s="481" t="s">
        <v>2482</v>
      </c>
      <c r="E69" s="466">
        <v>1</v>
      </c>
      <c r="F69" s="473"/>
      <c r="G69" s="474"/>
      <c r="H69" s="468">
        <f>__xlnm._FilterDatabase[[#This Row],[Sloupec5]]*__xlnm._FilterDatabase[[#This Row],[Sloupec6]]</f>
        <v>0</v>
      </c>
      <c r="I69" s="468">
        <f>__xlnm._FilterDatabase[[#This Row],[Sloupec5]]*__xlnm._FilterDatabase[[#This Row],[Sloupec7]]</f>
        <v>0</v>
      </c>
      <c r="J69" s="468">
        <f>__xlnm._FilterDatabase[[#This Row],[Sloupec8]]+__xlnm._FilterDatabase[[#This Row],[Sloupec9]]</f>
        <v>0</v>
      </c>
      <c r="K69" s="470"/>
    </row>
    <row r="70" spans="1:11" ht="25.5">
      <c r="A70" s="462"/>
      <c r="B70" s="465" t="s">
        <v>357</v>
      </c>
      <c r="C70" s="482" t="s">
        <v>2758</v>
      </c>
      <c r="D70" s="481" t="s">
        <v>2482</v>
      </c>
      <c r="E70" s="466">
        <v>1</v>
      </c>
      <c r="F70" s="473"/>
      <c r="G70" s="474"/>
      <c r="H70" s="468">
        <f>__xlnm._FilterDatabase[[#This Row],[Sloupec5]]*__xlnm._FilterDatabase[[#This Row],[Sloupec6]]</f>
        <v>0</v>
      </c>
      <c r="I70" s="468">
        <f>__xlnm._FilterDatabase[[#This Row],[Sloupec5]]*__xlnm._FilterDatabase[[#This Row],[Sloupec7]]</f>
        <v>0</v>
      </c>
      <c r="J70" s="468">
        <f>__xlnm._FilterDatabase[[#This Row],[Sloupec8]]+__xlnm._FilterDatabase[[#This Row],[Sloupec9]]</f>
        <v>0</v>
      </c>
      <c r="K70" s="470"/>
    </row>
    <row r="71" spans="1:11" ht="12">
      <c r="A71" s="462"/>
      <c r="B71" s="465" t="s">
        <v>363</v>
      </c>
      <c r="C71" s="482" t="s">
        <v>2759</v>
      </c>
      <c r="D71" s="481" t="s">
        <v>2482</v>
      </c>
      <c r="E71" s="466">
        <v>1</v>
      </c>
      <c r="F71" s="473"/>
      <c r="G71" s="474"/>
      <c r="H71" s="468">
        <f>__xlnm._FilterDatabase[[#This Row],[Sloupec5]]*__xlnm._FilterDatabase[[#This Row],[Sloupec6]]</f>
        <v>0</v>
      </c>
      <c r="I71" s="468">
        <f>__xlnm._FilterDatabase[[#This Row],[Sloupec5]]*__xlnm._FilterDatabase[[#This Row],[Sloupec7]]</f>
        <v>0</v>
      </c>
      <c r="J71" s="468">
        <f>__xlnm._FilterDatabase[[#This Row],[Sloupec8]]+__xlnm._FilterDatabase[[#This Row],[Sloupec9]]</f>
        <v>0</v>
      </c>
      <c r="K71" s="470"/>
    </row>
    <row r="72" spans="1:11" ht="12">
      <c r="A72" s="462"/>
      <c r="B72" s="465"/>
      <c r="C72" s="482"/>
      <c r="D72" s="481"/>
      <c r="E72" s="466"/>
      <c r="F72" s="467"/>
      <c r="G72" s="468"/>
      <c r="H72" s="468"/>
      <c r="I72" s="468"/>
      <c r="J72" s="468"/>
      <c r="K72" s="470"/>
    </row>
    <row r="73" spans="1:11" ht="15">
      <c r="A73" s="462"/>
      <c r="B73" s="463" t="s">
        <v>156</v>
      </c>
      <c r="C73" s="464" t="s">
        <v>2760</v>
      </c>
      <c r="D73" s="465"/>
      <c r="E73" s="466"/>
      <c r="F73" s="467"/>
      <c r="G73" s="468"/>
      <c r="H73" s="468"/>
      <c r="I73" s="468"/>
      <c r="J73" s="479">
        <f>SUBTOTAL(109,J75:J95)</f>
        <v>0</v>
      </c>
      <c r="K73" s="480"/>
    </row>
    <row r="74" spans="1:11" ht="12">
      <c r="A74" s="462"/>
      <c r="B74" s="465"/>
      <c r="C74" s="482"/>
      <c r="D74" s="481"/>
      <c r="E74" s="466"/>
      <c r="F74" s="467"/>
      <c r="G74" s="468"/>
      <c r="H74" s="468"/>
      <c r="I74" s="468"/>
      <c r="J74" s="468"/>
      <c r="K74" s="470"/>
    </row>
    <row r="75" spans="1:11" ht="25.5">
      <c r="A75" s="462"/>
      <c r="B75" s="465" t="s">
        <v>83</v>
      </c>
      <c r="C75" s="482" t="s">
        <v>2761</v>
      </c>
      <c r="D75" s="481" t="s">
        <v>2482</v>
      </c>
      <c r="E75" s="466">
        <v>2</v>
      </c>
      <c r="F75" s="473"/>
      <c r="G75" s="474"/>
      <c r="H75" s="468">
        <f>__xlnm._FilterDatabase[[#This Row],[Sloupec5]]*__xlnm._FilterDatabase[[#This Row],[Sloupec6]]</f>
        <v>0</v>
      </c>
      <c r="I75" s="468">
        <f>__xlnm._FilterDatabase[[#This Row],[Sloupec5]]*__xlnm._FilterDatabase[[#This Row],[Sloupec7]]</f>
        <v>0</v>
      </c>
      <c r="J75" s="468">
        <f>__xlnm._FilterDatabase[[#This Row],[Sloupec8]]+__xlnm._FilterDatabase[[#This Row],[Sloupec9]]</f>
        <v>0</v>
      </c>
      <c r="K75" s="470"/>
    </row>
    <row r="76" spans="1:11" ht="25.5">
      <c r="A76" s="462"/>
      <c r="B76" s="465" t="s">
        <v>85</v>
      </c>
      <c r="C76" s="482" t="s">
        <v>2762</v>
      </c>
      <c r="D76" s="481" t="s">
        <v>2482</v>
      </c>
      <c r="E76" s="466">
        <v>8</v>
      </c>
      <c r="F76" s="473"/>
      <c r="G76" s="474"/>
      <c r="H76" s="468">
        <f>__xlnm._FilterDatabase[[#This Row],[Sloupec5]]*__xlnm._FilterDatabase[[#This Row],[Sloupec6]]</f>
        <v>0</v>
      </c>
      <c r="I76" s="468">
        <f>__xlnm._FilterDatabase[[#This Row],[Sloupec5]]*__xlnm._FilterDatabase[[#This Row],[Sloupec7]]</f>
        <v>0</v>
      </c>
      <c r="J76" s="468">
        <f>__xlnm._FilterDatabase[[#This Row],[Sloupec8]]+__xlnm._FilterDatabase[[#This Row],[Sloupec9]]</f>
        <v>0</v>
      </c>
      <c r="K76" s="470"/>
    </row>
    <row r="77" spans="1:11" ht="25.5">
      <c r="A77" s="462"/>
      <c r="B77" s="465" t="s">
        <v>168</v>
      </c>
      <c r="C77" s="482" t="s">
        <v>2763</v>
      </c>
      <c r="D77" s="481" t="s">
        <v>2482</v>
      </c>
      <c r="E77" s="466">
        <v>2</v>
      </c>
      <c r="F77" s="473"/>
      <c r="G77" s="474"/>
      <c r="H77" s="468">
        <f>__xlnm._FilterDatabase[[#This Row],[Sloupec5]]*__xlnm._FilterDatabase[[#This Row],[Sloupec6]]</f>
        <v>0</v>
      </c>
      <c r="I77" s="468">
        <f>__xlnm._FilterDatabase[[#This Row],[Sloupec5]]*__xlnm._FilterDatabase[[#This Row],[Sloupec7]]</f>
        <v>0</v>
      </c>
      <c r="J77" s="468">
        <f>__xlnm._FilterDatabase[[#This Row],[Sloupec8]]+__xlnm._FilterDatabase[[#This Row],[Sloupec9]]</f>
        <v>0</v>
      </c>
      <c r="K77" s="470"/>
    </row>
    <row r="78" spans="1:11" ht="51">
      <c r="A78" s="462"/>
      <c r="B78" s="465" t="s">
        <v>156</v>
      </c>
      <c r="C78" s="482" t="s">
        <v>2764</v>
      </c>
      <c r="D78" s="481" t="s">
        <v>2482</v>
      </c>
      <c r="E78" s="466">
        <v>3</v>
      </c>
      <c r="F78" s="473"/>
      <c r="G78" s="474"/>
      <c r="H78" s="468">
        <f>__xlnm._FilterDatabase[[#This Row],[Sloupec5]]*__xlnm._FilterDatabase[[#This Row],[Sloupec6]]</f>
        <v>0</v>
      </c>
      <c r="I78" s="468">
        <f>__xlnm._FilterDatabase[[#This Row],[Sloupec5]]*__xlnm._FilterDatabase[[#This Row],[Sloupec7]]</f>
        <v>0</v>
      </c>
      <c r="J78" s="468">
        <f>__xlnm._FilterDatabase[[#This Row],[Sloupec8]]+__xlnm._FilterDatabase[[#This Row],[Sloupec9]]</f>
        <v>0</v>
      </c>
      <c r="K78" s="470"/>
    </row>
    <row r="79" spans="1:11" ht="51">
      <c r="A79" s="462"/>
      <c r="B79" s="465" t="s">
        <v>182</v>
      </c>
      <c r="C79" s="482" t="s">
        <v>2765</v>
      </c>
      <c r="D79" s="481" t="s">
        <v>2482</v>
      </c>
      <c r="E79" s="466">
        <v>2</v>
      </c>
      <c r="F79" s="473"/>
      <c r="G79" s="474"/>
      <c r="H79" s="468">
        <f>__xlnm._FilterDatabase[[#This Row],[Sloupec5]]*__xlnm._FilterDatabase[[#This Row],[Sloupec6]]</f>
        <v>0</v>
      </c>
      <c r="I79" s="468">
        <f>__xlnm._FilterDatabase[[#This Row],[Sloupec5]]*__xlnm._FilterDatabase[[#This Row],[Sloupec7]]</f>
        <v>0</v>
      </c>
      <c r="J79" s="468">
        <f>__xlnm._FilterDatabase[[#This Row],[Sloupec8]]+__xlnm._FilterDatabase[[#This Row],[Sloupec9]]</f>
        <v>0</v>
      </c>
      <c r="K79" s="470"/>
    </row>
    <row r="80" spans="1:11" ht="51">
      <c r="A80" s="462"/>
      <c r="B80" s="465" t="s">
        <v>187</v>
      </c>
      <c r="C80" s="482" t="s">
        <v>2766</v>
      </c>
      <c r="D80" s="481" t="s">
        <v>2482</v>
      </c>
      <c r="E80" s="466">
        <v>3</v>
      </c>
      <c r="F80" s="473"/>
      <c r="G80" s="474"/>
      <c r="H80" s="468">
        <f>__xlnm._FilterDatabase[[#This Row],[Sloupec5]]*__xlnm._FilterDatabase[[#This Row],[Sloupec6]]</f>
        <v>0</v>
      </c>
      <c r="I80" s="468">
        <f>__xlnm._FilterDatabase[[#This Row],[Sloupec5]]*__xlnm._FilterDatabase[[#This Row],[Sloupec7]]</f>
        <v>0</v>
      </c>
      <c r="J80" s="468">
        <f>__xlnm._FilterDatabase[[#This Row],[Sloupec8]]+__xlnm._FilterDatabase[[#This Row],[Sloupec9]]</f>
        <v>0</v>
      </c>
      <c r="K80" s="470"/>
    </row>
    <row r="81" spans="1:11" ht="135">
      <c r="A81" s="462"/>
      <c r="B81" s="465" t="s">
        <v>192</v>
      </c>
      <c r="C81" s="472" t="s">
        <v>2767</v>
      </c>
      <c r="D81" s="481" t="s">
        <v>2482</v>
      </c>
      <c r="E81" s="466">
        <v>8</v>
      </c>
      <c r="F81" s="473"/>
      <c r="G81" s="474"/>
      <c r="H81" s="468">
        <f>__xlnm._FilterDatabase[[#This Row],[Sloupec5]]*__xlnm._FilterDatabase[[#This Row],[Sloupec6]]</f>
        <v>0</v>
      </c>
      <c r="I81" s="468">
        <f>__xlnm._FilterDatabase[[#This Row],[Sloupec5]]*__xlnm._FilterDatabase[[#This Row],[Sloupec7]]</f>
        <v>0</v>
      </c>
      <c r="J81" s="468">
        <f>__xlnm._FilterDatabase[[#This Row],[Sloupec8]]+__xlnm._FilterDatabase[[#This Row],[Sloupec9]]</f>
        <v>0</v>
      </c>
      <c r="K81" s="470"/>
    </row>
    <row r="82" spans="1:11" ht="25.5">
      <c r="A82" s="462"/>
      <c r="B82" s="465" t="s">
        <v>197</v>
      </c>
      <c r="C82" s="482" t="s">
        <v>2768</v>
      </c>
      <c r="D82" s="481" t="s">
        <v>2482</v>
      </c>
      <c r="E82" s="466">
        <v>2</v>
      </c>
      <c r="F82" s="473"/>
      <c r="G82" s="474"/>
      <c r="H82" s="468">
        <f>__xlnm._FilterDatabase[[#This Row],[Sloupec5]]*__xlnm._FilterDatabase[[#This Row],[Sloupec6]]</f>
        <v>0</v>
      </c>
      <c r="I82" s="468">
        <f>__xlnm._FilterDatabase[[#This Row],[Sloupec5]]*__xlnm._FilterDatabase[[#This Row],[Sloupec7]]</f>
        <v>0</v>
      </c>
      <c r="J82" s="468">
        <f>__xlnm._FilterDatabase[[#This Row],[Sloupec8]]+__xlnm._FilterDatabase[[#This Row],[Sloupec9]]</f>
        <v>0</v>
      </c>
      <c r="K82" s="470"/>
    </row>
    <row r="83" spans="1:11" ht="25.5">
      <c r="A83" s="462"/>
      <c r="B83" s="465" t="s">
        <v>202</v>
      </c>
      <c r="C83" s="482" t="s">
        <v>2769</v>
      </c>
      <c r="D83" s="481" t="s">
        <v>2482</v>
      </c>
      <c r="E83" s="466">
        <v>1</v>
      </c>
      <c r="F83" s="473"/>
      <c r="G83" s="474"/>
      <c r="H83" s="468">
        <f>__xlnm._FilterDatabase[[#This Row],[Sloupec5]]*__xlnm._FilterDatabase[[#This Row],[Sloupec6]]</f>
        <v>0</v>
      </c>
      <c r="I83" s="468">
        <f>__xlnm._FilterDatabase[[#This Row],[Sloupec5]]*__xlnm._FilterDatabase[[#This Row],[Sloupec7]]</f>
        <v>0</v>
      </c>
      <c r="J83" s="468">
        <f>__xlnm._FilterDatabase[[#This Row],[Sloupec8]]+__xlnm._FilterDatabase[[#This Row],[Sloupec9]]</f>
        <v>0</v>
      </c>
      <c r="K83" s="470"/>
    </row>
    <row r="84" spans="1:11" ht="25.5">
      <c r="A84" s="462"/>
      <c r="B84" s="465" t="s">
        <v>208</v>
      </c>
      <c r="C84" s="482" t="s">
        <v>2770</v>
      </c>
      <c r="D84" s="481" t="s">
        <v>2482</v>
      </c>
      <c r="E84" s="466">
        <v>4</v>
      </c>
      <c r="F84" s="473"/>
      <c r="G84" s="474"/>
      <c r="H84" s="468">
        <f>__xlnm._FilterDatabase[[#This Row],[Sloupec5]]*__xlnm._FilterDatabase[[#This Row],[Sloupec6]]</f>
        <v>0</v>
      </c>
      <c r="I84" s="468">
        <f>__xlnm._FilterDatabase[[#This Row],[Sloupec5]]*__xlnm._FilterDatabase[[#This Row],[Sloupec7]]</f>
        <v>0</v>
      </c>
      <c r="J84" s="468">
        <f>__xlnm._FilterDatabase[[#This Row],[Sloupec8]]+__xlnm._FilterDatabase[[#This Row],[Sloupec9]]</f>
        <v>0</v>
      </c>
      <c r="K84" s="470"/>
    </row>
    <row r="85" spans="1:11" ht="33.75">
      <c r="A85" s="462"/>
      <c r="B85" s="465" t="s">
        <v>214</v>
      </c>
      <c r="C85" s="482" t="s">
        <v>2771</v>
      </c>
      <c r="D85" s="481" t="s">
        <v>2482</v>
      </c>
      <c r="E85" s="466">
        <v>5</v>
      </c>
      <c r="F85" s="473"/>
      <c r="G85" s="474"/>
      <c r="H85" s="468">
        <f>__xlnm._FilterDatabase[[#This Row],[Sloupec5]]*__xlnm._FilterDatabase[[#This Row],[Sloupec6]]</f>
        <v>0</v>
      </c>
      <c r="I85" s="468">
        <f>__xlnm._FilterDatabase[[#This Row],[Sloupec5]]*__xlnm._FilterDatabase[[#This Row],[Sloupec7]]</f>
        <v>0</v>
      </c>
      <c r="J85" s="468">
        <f>__xlnm._FilterDatabase[[#This Row],[Sloupec8]]+__xlnm._FilterDatabase[[#This Row],[Sloupec9]]</f>
        <v>0</v>
      </c>
      <c r="K85" s="470"/>
    </row>
    <row r="86" spans="1:11" ht="22.5">
      <c r="A86" s="462"/>
      <c r="B86" s="465" t="s">
        <v>219</v>
      </c>
      <c r="C86" s="482" t="s">
        <v>2772</v>
      </c>
      <c r="D86" s="481" t="s">
        <v>2482</v>
      </c>
      <c r="E86" s="466">
        <v>2</v>
      </c>
      <c r="F86" s="473"/>
      <c r="G86" s="474"/>
      <c r="H86" s="468">
        <f>__xlnm._FilterDatabase[[#This Row],[Sloupec5]]*__xlnm._FilterDatabase[[#This Row],[Sloupec6]]</f>
        <v>0</v>
      </c>
      <c r="I86" s="468">
        <f>__xlnm._FilterDatabase[[#This Row],[Sloupec5]]*__xlnm._FilterDatabase[[#This Row],[Sloupec7]]</f>
        <v>0</v>
      </c>
      <c r="J86" s="468">
        <f>__xlnm._FilterDatabase[[#This Row],[Sloupec8]]+__xlnm._FilterDatabase[[#This Row],[Sloupec9]]</f>
        <v>0</v>
      </c>
      <c r="K86" s="470"/>
    </row>
    <row r="87" spans="1:11" ht="22.5">
      <c r="A87" s="462"/>
      <c r="B87" s="465" t="s">
        <v>223</v>
      </c>
      <c r="C87" s="482" t="s">
        <v>2773</v>
      </c>
      <c r="D87" s="481" t="s">
        <v>2482</v>
      </c>
      <c r="E87" s="466">
        <v>8</v>
      </c>
      <c r="F87" s="473"/>
      <c r="G87" s="474"/>
      <c r="H87" s="468">
        <f>__xlnm._FilterDatabase[[#This Row],[Sloupec5]]*__xlnm._FilterDatabase[[#This Row],[Sloupec6]]</f>
        <v>0</v>
      </c>
      <c r="I87" s="468">
        <f>__xlnm._FilterDatabase[[#This Row],[Sloupec5]]*__xlnm._FilterDatabase[[#This Row],[Sloupec7]]</f>
        <v>0</v>
      </c>
      <c r="J87" s="468">
        <f>__xlnm._FilterDatabase[[#This Row],[Sloupec8]]+__xlnm._FilterDatabase[[#This Row],[Sloupec9]]</f>
        <v>0</v>
      </c>
      <c r="K87" s="470"/>
    </row>
    <row r="88" spans="1:11" ht="22.5">
      <c r="A88" s="462"/>
      <c r="B88" s="465" t="s">
        <v>231</v>
      </c>
      <c r="C88" s="482" t="s">
        <v>2774</v>
      </c>
      <c r="D88" s="481" t="s">
        <v>2482</v>
      </c>
      <c r="E88" s="466">
        <v>11</v>
      </c>
      <c r="F88" s="473"/>
      <c r="G88" s="474"/>
      <c r="H88" s="468">
        <f>__xlnm._FilterDatabase[[#This Row],[Sloupec5]]*__xlnm._FilterDatabase[[#This Row],[Sloupec6]]</f>
        <v>0</v>
      </c>
      <c r="I88" s="468">
        <f>__xlnm._FilterDatabase[[#This Row],[Sloupec5]]*__xlnm._FilterDatabase[[#This Row],[Sloupec7]]</f>
        <v>0</v>
      </c>
      <c r="J88" s="468">
        <f>__xlnm._FilterDatabase[[#This Row],[Sloupec8]]+__xlnm._FilterDatabase[[#This Row],[Sloupec9]]</f>
        <v>0</v>
      </c>
      <c r="K88" s="470"/>
    </row>
    <row r="89" spans="1:11" ht="22.5">
      <c r="A89" s="462"/>
      <c r="B89" s="465" t="s">
        <v>8</v>
      </c>
      <c r="C89" s="482" t="s">
        <v>2775</v>
      </c>
      <c r="D89" s="481" t="s">
        <v>2482</v>
      </c>
      <c r="E89" s="466">
        <v>3</v>
      </c>
      <c r="F89" s="473"/>
      <c r="G89" s="474"/>
      <c r="H89" s="468">
        <f>__xlnm._FilterDatabase[[#This Row],[Sloupec5]]*__xlnm._FilterDatabase[[#This Row],[Sloupec6]]</f>
        <v>0</v>
      </c>
      <c r="I89" s="468">
        <f>__xlnm._FilterDatabase[[#This Row],[Sloupec5]]*__xlnm._FilterDatabase[[#This Row],[Sloupec7]]</f>
        <v>0</v>
      </c>
      <c r="J89" s="468">
        <f>__xlnm._FilterDatabase[[#This Row],[Sloupec8]]+__xlnm._FilterDatabase[[#This Row],[Sloupec9]]</f>
        <v>0</v>
      </c>
      <c r="K89" s="470"/>
    </row>
    <row r="90" spans="1:11" ht="33.75">
      <c r="A90" s="462"/>
      <c r="B90" s="465" t="s">
        <v>243</v>
      </c>
      <c r="C90" s="482" t="s">
        <v>2776</v>
      </c>
      <c r="D90" s="481" t="s">
        <v>2482</v>
      </c>
      <c r="E90" s="466">
        <v>10</v>
      </c>
      <c r="F90" s="473"/>
      <c r="G90" s="474"/>
      <c r="H90" s="468">
        <f>__xlnm._FilterDatabase[[#This Row],[Sloupec5]]*__xlnm._FilterDatabase[[#This Row],[Sloupec6]]</f>
        <v>0</v>
      </c>
      <c r="I90" s="468">
        <f>__xlnm._FilterDatabase[[#This Row],[Sloupec5]]*__xlnm._FilterDatabase[[#This Row],[Sloupec7]]</f>
        <v>0</v>
      </c>
      <c r="J90" s="468">
        <f>__xlnm._FilterDatabase[[#This Row],[Sloupec8]]+__xlnm._FilterDatabase[[#This Row],[Sloupec9]]</f>
        <v>0</v>
      </c>
      <c r="K90" s="470"/>
    </row>
    <row r="91" spans="1:11" ht="76.5">
      <c r="A91" s="462"/>
      <c r="B91" s="465" t="s">
        <v>249</v>
      </c>
      <c r="C91" s="483" t="s">
        <v>2777</v>
      </c>
      <c r="D91" s="481" t="s">
        <v>2482</v>
      </c>
      <c r="E91" s="466">
        <v>4</v>
      </c>
      <c r="F91" s="473"/>
      <c r="G91" s="474"/>
      <c r="H91" s="468">
        <f>__xlnm._FilterDatabase[[#This Row],[Sloupec5]]*__xlnm._FilterDatabase[[#This Row],[Sloupec6]]</f>
        <v>0</v>
      </c>
      <c r="I91" s="468">
        <f>__xlnm._FilterDatabase[[#This Row],[Sloupec5]]*__xlnm._FilterDatabase[[#This Row],[Sloupec7]]</f>
        <v>0</v>
      </c>
      <c r="J91" s="468">
        <f>__xlnm._FilterDatabase[[#This Row],[Sloupec8]]+__xlnm._FilterDatabase[[#This Row],[Sloupec9]]</f>
        <v>0</v>
      </c>
      <c r="K91" s="470"/>
    </row>
    <row r="92" spans="1:11" ht="76.5">
      <c r="A92" s="462"/>
      <c r="B92" s="465" t="s">
        <v>255</v>
      </c>
      <c r="C92" s="482" t="s">
        <v>2778</v>
      </c>
      <c r="D92" s="481" t="s">
        <v>2482</v>
      </c>
      <c r="E92" s="466">
        <v>2</v>
      </c>
      <c r="F92" s="473"/>
      <c r="G92" s="474"/>
      <c r="H92" s="468">
        <f>__xlnm._FilterDatabase[[#This Row],[Sloupec5]]*__xlnm._FilterDatabase[[#This Row],[Sloupec6]]</f>
        <v>0</v>
      </c>
      <c r="I92" s="468">
        <f>__xlnm._FilterDatabase[[#This Row],[Sloupec5]]*__xlnm._FilterDatabase[[#This Row],[Sloupec7]]</f>
        <v>0</v>
      </c>
      <c r="J92" s="468">
        <f>__xlnm._FilterDatabase[[#This Row],[Sloupec8]]+__xlnm._FilterDatabase[[#This Row],[Sloupec9]]</f>
        <v>0</v>
      </c>
      <c r="K92" s="470"/>
    </row>
    <row r="93" spans="1:11" ht="38.25">
      <c r="A93" s="462"/>
      <c r="B93" s="465" t="s">
        <v>261</v>
      </c>
      <c r="C93" s="482" t="s">
        <v>2779</v>
      </c>
      <c r="D93" s="481" t="s">
        <v>239</v>
      </c>
      <c r="E93" s="466">
        <v>25</v>
      </c>
      <c r="F93" s="473"/>
      <c r="G93" s="474"/>
      <c r="H93" s="468">
        <f>__xlnm._FilterDatabase[[#This Row],[Sloupec5]]*__xlnm._FilterDatabase[[#This Row],[Sloupec6]]</f>
        <v>0</v>
      </c>
      <c r="I93" s="468">
        <f>__xlnm._FilterDatabase[[#This Row],[Sloupec5]]*__xlnm._FilterDatabase[[#This Row],[Sloupec7]]</f>
        <v>0</v>
      </c>
      <c r="J93" s="468">
        <f>__xlnm._FilterDatabase[[#This Row],[Sloupec8]]+__xlnm._FilterDatabase[[#This Row],[Sloupec9]]</f>
        <v>0</v>
      </c>
      <c r="K93" s="470"/>
    </row>
    <row r="94" spans="1:11" ht="38.25">
      <c r="A94" s="484"/>
      <c r="B94" s="485" t="s">
        <v>267</v>
      </c>
      <c r="C94" s="486" t="s">
        <v>2780</v>
      </c>
      <c r="D94" s="487" t="s">
        <v>239</v>
      </c>
      <c r="E94" s="488">
        <v>15</v>
      </c>
      <c r="F94" s="489"/>
      <c r="G94" s="489"/>
      <c r="H94" s="490">
        <f>__xlnm._FilterDatabase[[#This Row],[Sloupec5]]*__xlnm._FilterDatabase[[#This Row],[Sloupec6]]</f>
        <v>0</v>
      </c>
      <c r="I94" s="490">
        <f>__xlnm._FilterDatabase[[#This Row],[Sloupec5]]*__xlnm._FilterDatabase[[#This Row],[Sloupec7]]</f>
        <v>0</v>
      </c>
      <c r="J94" s="490">
        <f>__xlnm._FilterDatabase[[#This Row],[Sloupec8]]+__xlnm._FilterDatabase[[#This Row],[Sloupec9]]</f>
        <v>0</v>
      </c>
      <c r="K94" s="470"/>
    </row>
    <row r="95" spans="1:11" ht="12">
      <c r="A95" s="462"/>
      <c r="B95" s="465" t="s">
        <v>7</v>
      </c>
      <c r="C95" s="482" t="s">
        <v>2781</v>
      </c>
      <c r="D95" s="481" t="s">
        <v>2482</v>
      </c>
      <c r="E95" s="466">
        <v>6</v>
      </c>
      <c r="F95" s="473"/>
      <c r="G95" s="474"/>
      <c r="H95" s="468">
        <f>__xlnm._FilterDatabase[[#This Row],[Sloupec5]]*__xlnm._FilterDatabase[[#This Row],[Sloupec6]]</f>
        <v>0</v>
      </c>
      <c r="I95" s="468">
        <f>__xlnm._FilterDatabase[[#This Row],[Sloupec5]]*__xlnm._FilterDatabase[[#This Row],[Sloupec7]]</f>
        <v>0</v>
      </c>
      <c r="J95" s="468">
        <f>__xlnm._FilterDatabase[[#This Row],[Sloupec8]]+__xlnm._FilterDatabase[[#This Row],[Sloupec9]]</f>
        <v>0</v>
      </c>
      <c r="K95" s="470"/>
    </row>
    <row r="96" spans="1:11" ht="12">
      <c r="A96" s="462"/>
      <c r="B96" s="465"/>
      <c r="C96" s="482"/>
      <c r="D96" s="481"/>
      <c r="E96" s="466"/>
      <c r="F96" s="473"/>
      <c r="G96" s="474"/>
      <c r="H96" s="468"/>
      <c r="I96" s="468"/>
      <c r="J96" s="468"/>
      <c r="K96" s="470"/>
    </row>
    <row r="97" spans="1:11" ht="15">
      <c r="A97" s="462"/>
      <c r="B97" s="463" t="s">
        <v>156</v>
      </c>
      <c r="C97" s="464" t="s">
        <v>2782</v>
      </c>
      <c r="D97" s="465"/>
      <c r="E97" s="466"/>
      <c r="F97" s="473"/>
      <c r="G97" s="474"/>
      <c r="H97" s="468"/>
      <c r="I97" s="468"/>
      <c r="J97" s="479">
        <f>SUBTOTAL(109,J98:J101)</f>
        <v>0</v>
      </c>
      <c r="K97" s="480"/>
    </row>
    <row r="98" spans="1:11" ht="12">
      <c r="A98" s="462"/>
      <c r="B98" s="465" t="s">
        <v>83</v>
      </c>
      <c r="C98" s="482" t="s">
        <v>2783</v>
      </c>
      <c r="D98" s="481" t="s">
        <v>239</v>
      </c>
      <c r="E98" s="466">
        <v>45</v>
      </c>
      <c r="F98" s="473"/>
      <c r="G98" s="474"/>
      <c r="H98" s="468">
        <f>__xlnm._FilterDatabase[[#This Row],[Sloupec5]]*__xlnm._FilterDatabase[[#This Row],[Sloupec6]]</f>
        <v>0</v>
      </c>
      <c r="I98" s="468">
        <f>__xlnm._FilterDatabase[[#This Row],[Sloupec5]]*__xlnm._FilterDatabase[[#This Row],[Sloupec7]]</f>
        <v>0</v>
      </c>
      <c r="J98" s="468">
        <f>__xlnm._FilterDatabase[[#This Row],[Sloupec8]]+__xlnm._FilterDatabase[[#This Row],[Sloupec9]]</f>
        <v>0</v>
      </c>
      <c r="K98" s="470"/>
    </row>
    <row r="99" spans="1:11" ht="12">
      <c r="A99" s="462"/>
      <c r="B99" s="465" t="s">
        <v>85</v>
      </c>
      <c r="C99" s="482" t="s">
        <v>2784</v>
      </c>
      <c r="D99" s="481" t="s">
        <v>239</v>
      </c>
      <c r="E99" s="466">
        <v>25</v>
      </c>
      <c r="F99" s="473"/>
      <c r="G99" s="474"/>
      <c r="H99" s="468">
        <f>__xlnm._FilterDatabase[[#This Row],[Sloupec5]]*__xlnm._FilterDatabase[[#This Row],[Sloupec6]]</f>
        <v>0</v>
      </c>
      <c r="I99" s="468">
        <f>__xlnm._FilterDatabase[[#This Row],[Sloupec5]]*__xlnm._FilterDatabase[[#This Row],[Sloupec7]]</f>
        <v>0</v>
      </c>
      <c r="J99" s="468">
        <f>__xlnm._FilterDatabase[[#This Row],[Sloupec8]]+__xlnm._FilterDatabase[[#This Row],[Sloupec9]]</f>
        <v>0</v>
      </c>
      <c r="K99" s="470"/>
    </row>
    <row r="100" spans="1:11" ht="25.5">
      <c r="A100" s="462"/>
      <c r="B100" s="465" t="s">
        <v>168</v>
      </c>
      <c r="C100" s="482" t="s">
        <v>2785</v>
      </c>
      <c r="D100" s="481" t="s">
        <v>155</v>
      </c>
      <c r="E100" s="466">
        <v>50</v>
      </c>
      <c r="F100" s="473"/>
      <c r="G100" s="474"/>
      <c r="H100" s="468">
        <f>__xlnm._FilterDatabase[[#This Row],[Sloupec5]]*__xlnm._FilterDatabase[[#This Row],[Sloupec6]]</f>
        <v>0</v>
      </c>
      <c r="I100" s="468">
        <f>__xlnm._FilterDatabase[[#This Row],[Sloupec5]]*__xlnm._FilterDatabase[[#This Row],[Sloupec7]]</f>
        <v>0</v>
      </c>
      <c r="J100" s="468">
        <f>__xlnm._FilterDatabase[[#This Row],[Sloupec8]]+__xlnm._FilterDatabase[[#This Row],[Sloupec9]]</f>
        <v>0</v>
      </c>
      <c r="K100" s="470"/>
    </row>
    <row r="101" spans="1:11" ht="12">
      <c r="A101" s="462"/>
      <c r="B101" s="465" t="s">
        <v>156</v>
      </c>
      <c r="C101" s="482" t="s">
        <v>2786</v>
      </c>
      <c r="D101" s="481" t="s">
        <v>2482</v>
      </c>
      <c r="E101" s="466">
        <v>1</v>
      </c>
      <c r="F101" s="473"/>
      <c r="G101" s="474"/>
      <c r="H101" s="468">
        <f>__xlnm._FilterDatabase[[#This Row],[Sloupec5]]*__xlnm._FilterDatabase[[#This Row],[Sloupec6]]</f>
        <v>0</v>
      </c>
      <c r="I101" s="468">
        <f>__xlnm._FilterDatabase[[#This Row],[Sloupec5]]*__xlnm._FilterDatabase[[#This Row],[Sloupec7]]</f>
        <v>0</v>
      </c>
      <c r="J101" s="468">
        <f>__xlnm._FilterDatabase[[#This Row],[Sloupec8]]+__xlnm._FilterDatabase[[#This Row],[Sloupec9]]</f>
        <v>0</v>
      </c>
      <c r="K101" s="470"/>
    </row>
    <row r="102" spans="1:11" ht="12">
      <c r="A102" s="462"/>
      <c r="B102" s="465"/>
      <c r="C102" s="482"/>
      <c r="D102" s="481"/>
      <c r="E102" s="466"/>
      <c r="F102" s="467"/>
      <c r="G102" s="468"/>
      <c r="H102" s="468"/>
      <c r="I102" s="468"/>
      <c r="J102" s="468"/>
      <c r="K102" s="470"/>
    </row>
    <row r="103" spans="1:11" ht="12">
      <c r="A103" s="462"/>
      <c r="B103" s="465"/>
      <c r="C103" s="465"/>
      <c r="D103" s="481"/>
      <c r="E103" s="466"/>
      <c r="F103" s="467"/>
      <c r="G103" s="468"/>
      <c r="H103" s="468"/>
      <c r="I103" s="468"/>
      <c r="J103" s="468"/>
      <c r="K103" s="470"/>
    </row>
  </sheetData>
  <sheetProtection algorithmName="SHA-512" hashValue="UDVkxHp5W+HBQr3j0EbE2xUHXeN8VWs2laVFnKH0YWINdO/K97tR9uB9me4W92P+r59RQtj/fqxhBWdQ9U8cvA==" saltValue="ikwxARqTwnq/hXy3TSqjtQ==" spinCount="100000" sheet="1" scenarios="1"/>
  <protectedRanges>
    <protectedRange sqref="F13:G15 F19:G33 F36:G71 F75:G101" name="Oblast1"/>
  </protectedRanges>
  <mergeCells count="5">
    <mergeCell ref="F2:G2"/>
    <mergeCell ref="A6:A7"/>
    <mergeCell ref="B6:B7"/>
    <mergeCell ref="F6:G6"/>
    <mergeCell ref="H6:I6"/>
  </mergeCells>
  <printOptions horizontalCentered="1"/>
  <pageMargins left="0.5511811023622047" right="0.3937007874015748" top="1.0236220472440944" bottom="0.8267716535433072" header="0.6299212598425197" footer="0.3937007874015748"/>
  <pageSetup fitToHeight="0" fitToWidth="0" horizontalDpi="600" verticalDpi="600" orientation="portrait" paperSize="9" scale="85" r:id="rId2"/>
  <headerFooter alignWithMargins="0">
    <oddFooter>&amp;C&amp;"Arial1,Regular"&amp;8&amp;P z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DESKTOP-A370O65\coude</dc:creator>
  <cp:keywords/>
  <dc:description/>
  <cp:lastModifiedBy>Rylichová Dana</cp:lastModifiedBy>
  <cp:lastPrinted>2024-01-04T14:30:27Z</cp:lastPrinted>
  <dcterms:created xsi:type="dcterms:W3CDTF">2024-01-04T13:46:32Z</dcterms:created>
  <dcterms:modified xsi:type="dcterms:W3CDTF">2024-01-11T16:25:56Z</dcterms:modified>
  <cp:category/>
  <cp:version/>
  <cp:contentType/>
  <cp:contentStatus/>
</cp:coreProperties>
</file>